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6900" yWindow="1340" windowWidth="25600" windowHeight="19820" tabRatio="833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Graphs" sheetId="4" r:id="rId6"/>
    <sheet name="Statistics" sheetId="7" r:id="rId7"/>
    <sheet name="Candidates" sheetId="8" r:id="rId8"/>
    <sheet name="Notes" sheetId="10" r:id="rId9"/>
    <sheet name="Sources" sheetId="19" r:id="rId10"/>
    <sheet name="Update_Log" sheetId="21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N70" i="2"/>
  <c r="L3" i="1"/>
  <c r="O70" i="2"/>
  <c r="N3" i="1"/>
  <c r="P3" i="1"/>
  <c r="R3" i="1"/>
  <c r="T3" i="1"/>
  <c r="X3" i="1"/>
  <c r="V3" i="1"/>
  <c r="AD3" i="1"/>
  <c r="AJ3" i="1"/>
  <c r="AB3" i="1"/>
  <c r="X70" i="2"/>
  <c r="AF3" i="1"/>
  <c r="Z3" i="1"/>
  <c r="AH3" i="1"/>
  <c r="AR3" i="1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G3" i="1"/>
  <c r="H3" i="1"/>
  <c r="I3" i="1"/>
  <c r="J3" i="1"/>
  <c r="K3" i="1"/>
  <c r="AY3" i="1"/>
  <c r="BA3" i="1"/>
  <c r="BB3" i="1"/>
  <c r="BC3" i="1"/>
  <c r="BD3" i="1"/>
  <c r="BE3" i="1"/>
  <c r="BI3" i="1"/>
  <c r="N112" i="2"/>
  <c r="L4" i="1"/>
  <c r="O112" i="2"/>
  <c r="N4" i="1"/>
  <c r="P4" i="1"/>
  <c r="Q112" i="2"/>
  <c r="R4" i="1"/>
  <c r="T4" i="1"/>
  <c r="X4" i="1"/>
  <c r="V4" i="1"/>
  <c r="AD4" i="1"/>
  <c r="AJ4" i="1"/>
  <c r="AB4" i="1"/>
  <c r="X112" i="2"/>
  <c r="AF4" i="1"/>
  <c r="U112" i="2"/>
  <c r="Z4" i="1"/>
  <c r="AH4" i="1"/>
  <c r="AR4" i="1"/>
  <c r="AT4" i="1"/>
  <c r="AL4" i="1"/>
  <c r="AP4" i="1"/>
  <c r="AN4" i="1"/>
  <c r="AV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G4" i="1"/>
  <c r="H4" i="1"/>
  <c r="I4" i="1"/>
  <c r="J4" i="1"/>
  <c r="K4" i="1"/>
  <c r="AY4" i="1"/>
  <c r="BA4" i="1"/>
  <c r="BB4" i="1"/>
  <c r="BC4" i="1"/>
  <c r="BD4" i="1"/>
  <c r="BE4" i="1"/>
  <c r="BI4" i="1"/>
  <c r="N129" i="2"/>
  <c r="L5" i="1"/>
  <c r="O129" i="2"/>
  <c r="N5" i="1"/>
  <c r="P5" i="1"/>
  <c r="Q129" i="2"/>
  <c r="R5" i="1"/>
  <c r="R129" i="2"/>
  <c r="T5" i="1"/>
  <c r="X5" i="1"/>
  <c r="V5" i="1"/>
  <c r="AD5" i="1"/>
  <c r="AJ5" i="1"/>
  <c r="AB5" i="1"/>
  <c r="X129" i="2"/>
  <c r="AF5" i="1"/>
  <c r="Z5" i="1"/>
  <c r="AH5" i="1"/>
  <c r="AR5" i="1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G5" i="1"/>
  <c r="H5" i="1"/>
  <c r="I5" i="1"/>
  <c r="J5" i="1"/>
  <c r="K5" i="1"/>
  <c r="AY5" i="1"/>
  <c r="BA5" i="1"/>
  <c r="BB5" i="1"/>
  <c r="BC5" i="1"/>
  <c r="BD5" i="1"/>
  <c r="BE5" i="1"/>
  <c r="BI5" i="1"/>
  <c r="N206" i="2"/>
  <c r="L6" i="1"/>
  <c r="O206" i="2"/>
  <c r="N6" i="1"/>
  <c r="P6" i="1"/>
  <c r="R6" i="1"/>
  <c r="R206" i="2"/>
  <c r="T6" i="1"/>
  <c r="X6" i="1"/>
  <c r="V6" i="1"/>
  <c r="AD6" i="1"/>
  <c r="AJ6" i="1"/>
  <c r="AB6" i="1"/>
  <c r="AF6" i="1"/>
  <c r="Z6" i="1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G6" i="1"/>
  <c r="H6" i="1"/>
  <c r="I6" i="1"/>
  <c r="J6" i="1"/>
  <c r="K6" i="1"/>
  <c r="AY6" i="1"/>
  <c r="BA6" i="1"/>
  <c r="BB6" i="1"/>
  <c r="BC6" i="1"/>
  <c r="BD6" i="1"/>
  <c r="BE6" i="1"/>
  <c r="BI6" i="1"/>
  <c r="N266" i="2"/>
  <c r="L7" i="1"/>
  <c r="O266" i="2"/>
  <c r="N7" i="1"/>
  <c r="P7" i="1"/>
  <c r="Q266" i="2"/>
  <c r="R7" i="1"/>
  <c r="R266" i="2"/>
  <c r="T7" i="1"/>
  <c r="T266" i="2"/>
  <c r="X7" i="1"/>
  <c r="S266" i="2"/>
  <c r="V7" i="1"/>
  <c r="W266" i="2"/>
  <c r="AD7" i="1"/>
  <c r="AJ7" i="1"/>
  <c r="AB7" i="1"/>
  <c r="AF7" i="1"/>
  <c r="Z7" i="1"/>
  <c r="AH7" i="1"/>
  <c r="AR7" i="1"/>
  <c r="AT7" i="1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G7" i="1"/>
  <c r="H7" i="1"/>
  <c r="I7" i="1"/>
  <c r="J7" i="1"/>
  <c r="K7" i="1"/>
  <c r="AY7" i="1"/>
  <c r="BA7" i="1"/>
  <c r="BB7" i="1"/>
  <c r="BC7" i="1"/>
  <c r="BD7" i="1"/>
  <c r="BE7" i="1"/>
  <c r="BI7" i="1"/>
  <c r="N331" i="2"/>
  <c r="L8" i="1"/>
  <c r="O331" i="2"/>
  <c r="N8" i="1"/>
  <c r="P8" i="1"/>
  <c r="Q331" i="2"/>
  <c r="R8" i="1"/>
  <c r="T8" i="1"/>
  <c r="T331" i="2"/>
  <c r="X8" i="1"/>
  <c r="S331" i="2"/>
  <c r="V8" i="1"/>
  <c r="AD8" i="1"/>
  <c r="Z331" i="2"/>
  <c r="AJ8" i="1"/>
  <c r="AB8" i="1"/>
  <c r="X331" i="2"/>
  <c r="AF8" i="1"/>
  <c r="Z8" i="1"/>
  <c r="AH8" i="1"/>
  <c r="AR8" i="1"/>
  <c r="AT8" i="1"/>
  <c r="AA331" i="2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G8" i="1"/>
  <c r="H8" i="1"/>
  <c r="I8" i="1"/>
  <c r="J8" i="1"/>
  <c r="K8" i="1"/>
  <c r="AY8" i="1"/>
  <c r="BA8" i="1"/>
  <c r="BB8" i="1"/>
  <c r="BC8" i="1"/>
  <c r="BD8" i="1"/>
  <c r="BE8" i="1"/>
  <c r="BI8" i="1"/>
  <c r="AV333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N333" i="2"/>
  <c r="AV334" i="2"/>
  <c r="N334" i="2"/>
  <c r="AV335" i="2"/>
  <c r="N335" i="2"/>
  <c r="AV336" i="2"/>
  <c r="N336" i="2"/>
  <c r="AV337" i="2"/>
  <c r="N337" i="2"/>
  <c r="AV338" i="2"/>
  <c r="N338" i="2"/>
  <c r="AV339" i="2"/>
  <c r="N339" i="2"/>
  <c r="AV340" i="2"/>
  <c r="N340" i="2"/>
  <c r="N341" i="2"/>
  <c r="L9" i="1"/>
  <c r="O333" i="2"/>
  <c r="O334" i="2"/>
  <c r="O335" i="2"/>
  <c r="O336" i="2"/>
  <c r="O337" i="2"/>
  <c r="O338" i="2"/>
  <c r="O339" i="2"/>
  <c r="O340" i="2"/>
  <c r="O341" i="2"/>
  <c r="N9" i="1"/>
  <c r="P9" i="1"/>
  <c r="Q333" i="2"/>
  <c r="Q334" i="2"/>
  <c r="Q335" i="2"/>
  <c r="Q336" i="2"/>
  <c r="Q337" i="2"/>
  <c r="Q338" i="2"/>
  <c r="Q339" i="2"/>
  <c r="Q340" i="2"/>
  <c r="Q341" i="2"/>
  <c r="R9" i="1"/>
  <c r="T9" i="1"/>
  <c r="X9" i="1"/>
  <c r="S333" i="2"/>
  <c r="S334" i="2"/>
  <c r="S335" i="2"/>
  <c r="S336" i="2"/>
  <c r="S337" i="2"/>
  <c r="S338" i="2"/>
  <c r="S339" i="2"/>
  <c r="S340" i="2"/>
  <c r="S341" i="2"/>
  <c r="V9" i="1"/>
  <c r="AD9" i="1"/>
  <c r="Z333" i="2"/>
  <c r="Z334" i="2"/>
  <c r="Z335" i="2"/>
  <c r="Z336" i="2"/>
  <c r="Z337" i="2"/>
  <c r="Z338" i="2"/>
  <c r="Z339" i="2"/>
  <c r="Z340" i="2"/>
  <c r="Z341" i="2"/>
  <c r="AJ9" i="1"/>
  <c r="AB9" i="1"/>
  <c r="X333" i="2"/>
  <c r="X334" i="2"/>
  <c r="X335" i="2"/>
  <c r="X336" i="2"/>
  <c r="X337" i="2"/>
  <c r="X338" i="2"/>
  <c r="X339" i="2"/>
  <c r="X340" i="2"/>
  <c r="X341" i="2"/>
  <c r="AF9" i="1"/>
  <c r="Z9" i="1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G9" i="1"/>
  <c r="H9" i="1"/>
  <c r="I9" i="1"/>
  <c r="J9" i="1"/>
  <c r="K9" i="1"/>
  <c r="AY9" i="1"/>
  <c r="BA9" i="1"/>
  <c r="BB9" i="1"/>
  <c r="BC9" i="1"/>
  <c r="BD9" i="1"/>
  <c r="BE9" i="1"/>
  <c r="BI9" i="1"/>
  <c r="N410" i="2"/>
  <c r="L10" i="1"/>
  <c r="O410" i="2"/>
  <c r="N10" i="1"/>
  <c r="P10" i="1"/>
  <c r="R10" i="1"/>
  <c r="T10" i="1"/>
  <c r="X10" i="1"/>
  <c r="V10" i="1"/>
  <c r="AD10" i="1"/>
  <c r="AJ10" i="1"/>
  <c r="AB10" i="1"/>
  <c r="X410" i="2"/>
  <c r="AF10" i="1"/>
  <c r="Z10" i="1"/>
  <c r="AH10" i="1"/>
  <c r="AR10" i="1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G10" i="1"/>
  <c r="H10" i="1"/>
  <c r="I10" i="1"/>
  <c r="J10" i="1"/>
  <c r="K10" i="1"/>
  <c r="AY10" i="1"/>
  <c r="BA10" i="1"/>
  <c r="BB10" i="1"/>
  <c r="BC10" i="1"/>
  <c r="BD10" i="1"/>
  <c r="BE10" i="1"/>
  <c r="BI10" i="1"/>
  <c r="N571" i="2"/>
  <c r="L11" i="1"/>
  <c r="O571" i="2"/>
  <c r="N11" i="1"/>
  <c r="P11" i="1"/>
  <c r="Q571" i="2"/>
  <c r="R11" i="1"/>
  <c r="T11" i="1"/>
  <c r="X11" i="1"/>
  <c r="V11" i="1"/>
  <c r="AD11" i="1"/>
  <c r="AJ11" i="1"/>
  <c r="AB11" i="1"/>
  <c r="X571" i="2"/>
  <c r="AF11" i="1"/>
  <c r="Z11" i="1"/>
  <c r="AH11" i="1"/>
  <c r="AR11" i="1"/>
  <c r="AT11" i="1"/>
  <c r="AL11" i="1"/>
  <c r="AP11" i="1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G11" i="1"/>
  <c r="H11" i="1"/>
  <c r="I11" i="1"/>
  <c r="J11" i="1"/>
  <c r="K11" i="1"/>
  <c r="AY11" i="1"/>
  <c r="BA11" i="1"/>
  <c r="BB11" i="1"/>
  <c r="BC11" i="1"/>
  <c r="BD11" i="1"/>
  <c r="BE11" i="1"/>
  <c r="BI11" i="1"/>
  <c r="N578" i="2"/>
  <c r="L12" i="1"/>
  <c r="O578" i="2"/>
  <c r="N12" i="1"/>
  <c r="P12" i="1"/>
  <c r="Q578" i="2"/>
  <c r="R12" i="1"/>
  <c r="T12" i="1"/>
  <c r="X12" i="1"/>
  <c r="V12" i="1"/>
  <c r="AD12" i="1"/>
  <c r="AJ12" i="1"/>
  <c r="AB12" i="1"/>
  <c r="AF12" i="1"/>
  <c r="Z12" i="1"/>
  <c r="AH12" i="1"/>
  <c r="AR12" i="1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G12" i="1"/>
  <c r="H12" i="1"/>
  <c r="I12" i="1"/>
  <c r="J12" i="1"/>
  <c r="K12" i="1"/>
  <c r="AY12" i="1"/>
  <c r="BA12" i="1"/>
  <c r="BB12" i="1"/>
  <c r="BC12" i="1"/>
  <c r="BD12" i="1"/>
  <c r="BE12" i="1"/>
  <c r="BI12" i="1"/>
  <c r="N624" i="2"/>
  <c r="L13" i="1"/>
  <c r="O624" i="2"/>
  <c r="N13" i="1"/>
  <c r="P13" i="1"/>
  <c r="R13" i="1"/>
  <c r="T13" i="1"/>
  <c r="T624" i="2"/>
  <c r="X13" i="1"/>
  <c r="V13" i="1"/>
  <c r="AD13" i="1"/>
  <c r="AJ13" i="1"/>
  <c r="AB13" i="1"/>
  <c r="AF13" i="1"/>
  <c r="Z13" i="1"/>
  <c r="AH13" i="1"/>
  <c r="AR13" i="1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G13" i="1"/>
  <c r="H13" i="1"/>
  <c r="I13" i="1"/>
  <c r="J13" i="1"/>
  <c r="K13" i="1"/>
  <c r="AY13" i="1"/>
  <c r="BA13" i="1"/>
  <c r="BB13" i="1"/>
  <c r="BC13" i="1"/>
  <c r="BD13" i="1"/>
  <c r="BE13" i="1"/>
  <c r="BI13" i="1"/>
  <c r="N728" i="2"/>
  <c r="L14" i="1"/>
  <c r="O728" i="2"/>
  <c r="N14" i="1"/>
  <c r="P14" i="1"/>
  <c r="R14" i="1"/>
  <c r="R728" i="2"/>
  <c r="T14" i="1"/>
  <c r="X14" i="1"/>
  <c r="V14" i="1"/>
  <c r="AD14" i="1"/>
  <c r="AJ14" i="1"/>
  <c r="AB14" i="1"/>
  <c r="X728" i="2"/>
  <c r="AF14" i="1"/>
  <c r="Z14" i="1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G14" i="1"/>
  <c r="H14" i="1"/>
  <c r="I14" i="1"/>
  <c r="J14" i="1"/>
  <c r="K14" i="1"/>
  <c r="AY14" i="1"/>
  <c r="BA14" i="1"/>
  <c r="BB14" i="1"/>
  <c r="BC14" i="1"/>
  <c r="BD14" i="1"/>
  <c r="BE14" i="1"/>
  <c r="BI14" i="1"/>
  <c r="N822" i="2"/>
  <c r="L15" i="1"/>
  <c r="O822" i="2"/>
  <c r="N15" i="1"/>
  <c r="P15" i="1"/>
  <c r="Q822" i="2"/>
  <c r="R15" i="1"/>
  <c r="T15" i="1"/>
  <c r="X15" i="1"/>
  <c r="V15" i="1"/>
  <c r="AD15" i="1"/>
  <c r="AJ15" i="1"/>
  <c r="AB15" i="1"/>
  <c r="AF15" i="1"/>
  <c r="Z15" i="1"/>
  <c r="AH15" i="1"/>
  <c r="AR15" i="1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G15" i="1"/>
  <c r="H15" i="1"/>
  <c r="I15" i="1"/>
  <c r="J15" i="1"/>
  <c r="K15" i="1"/>
  <c r="AY15" i="1"/>
  <c r="BA15" i="1"/>
  <c r="BB15" i="1"/>
  <c r="BC15" i="1"/>
  <c r="BD15" i="1"/>
  <c r="BE15" i="1"/>
  <c r="BI15" i="1"/>
  <c r="N923" i="2"/>
  <c r="L16" i="1"/>
  <c r="O923" i="2"/>
  <c r="N16" i="1"/>
  <c r="P16" i="1"/>
  <c r="R16" i="1"/>
  <c r="T16" i="1"/>
  <c r="T923" i="2"/>
  <c r="X16" i="1"/>
  <c r="V16" i="1"/>
  <c r="AD16" i="1"/>
  <c r="AJ16" i="1"/>
  <c r="V923" i="2"/>
  <c r="AB16" i="1"/>
  <c r="X923" i="2"/>
  <c r="AF16" i="1"/>
  <c r="Z16" i="1"/>
  <c r="AH16" i="1"/>
  <c r="AR16" i="1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G16" i="1"/>
  <c r="H16" i="1"/>
  <c r="I16" i="1"/>
  <c r="J16" i="1"/>
  <c r="K16" i="1"/>
  <c r="AY16" i="1"/>
  <c r="BA16" i="1"/>
  <c r="BB16" i="1"/>
  <c r="BC16" i="1"/>
  <c r="BD16" i="1"/>
  <c r="BE16" i="1"/>
  <c r="BI16" i="1"/>
  <c r="N1030" i="2"/>
  <c r="L17" i="1"/>
  <c r="O1030" i="2"/>
  <c r="N17" i="1"/>
  <c r="P17" i="1"/>
  <c r="Q1030" i="2"/>
  <c r="R17" i="1"/>
  <c r="R1030" i="2"/>
  <c r="T17" i="1"/>
  <c r="X17" i="1"/>
  <c r="V17" i="1"/>
  <c r="AD17" i="1"/>
  <c r="AJ17" i="1"/>
  <c r="AB17" i="1"/>
  <c r="AF17" i="1"/>
  <c r="Z17" i="1"/>
  <c r="AH17" i="1"/>
  <c r="AR17" i="1"/>
  <c r="AT17" i="1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G17" i="1"/>
  <c r="H17" i="1"/>
  <c r="I17" i="1"/>
  <c r="J17" i="1"/>
  <c r="K17" i="1"/>
  <c r="AY17" i="1"/>
  <c r="BA17" i="1"/>
  <c r="BB17" i="1"/>
  <c r="BC17" i="1"/>
  <c r="BD17" i="1"/>
  <c r="BE17" i="1"/>
  <c r="BI17" i="1"/>
  <c r="N1152" i="2"/>
  <c r="L18" i="1"/>
  <c r="O1152" i="2"/>
  <c r="N18" i="1"/>
  <c r="P18" i="1"/>
  <c r="R18" i="1"/>
  <c r="R1152" i="2"/>
  <c r="T18" i="1"/>
  <c r="X18" i="1"/>
  <c r="V18" i="1"/>
  <c r="AD18" i="1"/>
  <c r="AJ18" i="1"/>
  <c r="AB18" i="1"/>
  <c r="AF18" i="1"/>
  <c r="Z18" i="1"/>
  <c r="AH18" i="1"/>
  <c r="AR18" i="1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G18" i="1"/>
  <c r="H18" i="1"/>
  <c r="I18" i="1"/>
  <c r="J18" i="1"/>
  <c r="K18" i="1"/>
  <c r="AY18" i="1"/>
  <c r="BA18" i="1"/>
  <c r="BB18" i="1"/>
  <c r="BC18" i="1"/>
  <c r="BD18" i="1"/>
  <c r="BE18" i="1"/>
  <c r="BI18" i="1"/>
  <c r="N1218" i="2"/>
  <c r="L19" i="1"/>
  <c r="O1218" i="2"/>
  <c r="N19" i="1"/>
  <c r="P19" i="1"/>
  <c r="Q1218" i="2"/>
  <c r="R19" i="1"/>
  <c r="T19" i="1"/>
  <c r="T1218" i="2"/>
  <c r="X19" i="1"/>
  <c r="V19" i="1"/>
  <c r="AD19" i="1"/>
  <c r="Z1218" i="2"/>
  <c r="AJ19" i="1"/>
  <c r="AB19" i="1"/>
  <c r="AF19" i="1"/>
  <c r="Z19" i="1"/>
  <c r="AH19" i="1"/>
  <c r="AR19" i="1"/>
  <c r="AT19" i="1"/>
  <c r="AA1218" i="2"/>
  <c r="AL19" i="1"/>
  <c r="AC1218" i="2"/>
  <c r="AP19" i="1"/>
  <c r="AB1218" i="2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G19" i="1"/>
  <c r="H19" i="1"/>
  <c r="I19" i="1"/>
  <c r="J19" i="1"/>
  <c r="K19" i="1"/>
  <c r="AY19" i="1"/>
  <c r="BA19" i="1"/>
  <c r="BB19" i="1"/>
  <c r="BC19" i="1"/>
  <c r="BD19" i="1"/>
  <c r="BE19" i="1"/>
  <c r="BI19" i="1"/>
  <c r="N1244" i="2"/>
  <c r="L20" i="1"/>
  <c r="O1244" i="2"/>
  <c r="N20" i="1"/>
  <c r="P20" i="1"/>
  <c r="R20" i="1"/>
  <c r="T20" i="1"/>
  <c r="X20" i="1"/>
  <c r="V20" i="1"/>
  <c r="AD20" i="1"/>
  <c r="AJ20" i="1"/>
  <c r="AB20" i="1"/>
  <c r="X1244" i="2"/>
  <c r="AF20" i="1"/>
  <c r="Z20" i="1"/>
  <c r="AH20" i="1"/>
  <c r="AR20" i="1"/>
  <c r="AT20" i="1"/>
  <c r="AL20" i="1"/>
  <c r="AP20" i="1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G20" i="1"/>
  <c r="H20" i="1"/>
  <c r="I20" i="1"/>
  <c r="J20" i="1"/>
  <c r="K20" i="1"/>
  <c r="AY20" i="1"/>
  <c r="BA20" i="1"/>
  <c r="BB20" i="1"/>
  <c r="BC20" i="1"/>
  <c r="BD20" i="1"/>
  <c r="BE20" i="1"/>
  <c r="BI20" i="1"/>
  <c r="N1361" i="2"/>
  <c r="L21" i="1"/>
  <c r="O1361" i="2"/>
  <c r="N21" i="1"/>
  <c r="P21" i="1"/>
  <c r="Q1361" i="2"/>
  <c r="R21" i="1"/>
  <c r="R1361" i="2"/>
  <c r="T21" i="1"/>
  <c r="X21" i="1"/>
  <c r="S1361" i="2"/>
  <c r="V21" i="1"/>
  <c r="AD21" i="1"/>
  <c r="AJ21" i="1"/>
  <c r="AB21" i="1"/>
  <c r="AF21" i="1"/>
  <c r="Z21" i="1"/>
  <c r="AH21" i="1"/>
  <c r="AR21" i="1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G21" i="1"/>
  <c r="H21" i="1"/>
  <c r="I21" i="1"/>
  <c r="J21" i="1"/>
  <c r="K21" i="1"/>
  <c r="AY21" i="1"/>
  <c r="BA21" i="1"/>
  <c r="BB21" i="1"/>
  <c r="BC21" i="1"/>
  <c r="BD21" i="1"/>
  <c r="BE21" i="1"/>
  <c r="BI21" i="1"/>
  <c r="N1380" i="2"/>
  <c r="L22" i="1"/>
  <c r="O1380" i="2"/>
  <c r="N22" i="1"/>
  <c r="P22" i="1"/>
  <c r="Q1380" i="2"/>
  <c r="R22" i="1"/>
  <c r="T22" i="1"/>
  <c r="T1380" i="2"/>
  <c r="X22" i="1"/>
  <c r="V22" i="1"/>
  <c r="AD22" i="1"/>
  <c r="Z1380" i="2"/>
  <c r="AJ22" i="1"/>
  <c r="AB22" i="1"/>
  <c r="AF22" i="1"/>
  <c r="Z22" i="1"/>
  <c r="AH22" i="1"/>
  <c r="AR22" i="1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G22" i="1"/>
  <c r="H22" i="1"/>
  <c r="I22" i="1"/>
  <c r="J22" i="1"/>
  <c r="K22" i="1"/>
  <c r="AY22" i="1"/>
  <c r="BA22" i="1"/>
  <c r="BB22" i="1"/>
  <c r="BC22" i="1"/>
  <c r="BD22" i="1"/>
  <c r="BE22" i="1"/>
  <c r="BI22" i="1"/>
  <c r="AV1382" i="2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N1382" i="2"/>
  <c r="AV1383" i="2"/>
  <c r="N1383" i="2"/>
  <c r="AV1384" i="2"/>
  <c r="N1384" i="2"/>
  <c r="AV1385" i="2"/>
  <c r="N1385" i="2"/>
  <c r="AV1386" i="2"/>
  <c r="N1386" i="2"/>
  <c r="AV1387" i="2"/>
  <c r="N1387" i="2"/>
  <c r="AV1388" i="2"/>
  <c r="N1388" i="2"/>
  <c r="AV1389" i="2"/>
  <c r="N1389" i="2"/>
  <c r="AV1390" i="2"/>
  <c r="N1390" i="2"/>
  <c r="AV1391" i="2"/>
  <c r="N1391" i="2"/>
  <c r="N1392" i="2"/>
  <c r="L23" i="1"/>
  <c r="O1382" i="2"/>
  <c r="O1383" i="2"/>
  <c r="O1384" i="2"/>
  <c r="O1385" i="2"/>
  <c r="O1386" i="2"/>
  <c r="O1387" i="2"/>
  <c r="O1388" i="2"/>
  <c r="O1389" i="2"/>
  <c r="O1390" i="2"/>
  <c r="O1391" i="2"/>
  <c r="O1392" i="2"/>
  <c r="N23" i="1"/>
  <c r="P1382" i="2"/>
  <c r="P1383" i="2"/>
  <c r="P1384" i="2"/>
  <c r="P1385" i="2"/>
  <c r="P1386" i="2"/>
  <c r="P1387" i="2"/>
  <c r="P1388" i="2"/>
  <c r="P1389" i="2"/>
  <c r="P1390" i="2"/>
  <c r="P1391" i="2"/>
  <c r="P1392" i="2"/>
  <c r="P23" i="1"/>
  <c r="Q1382" i="2"/>
  <c r="Q1383" i="2"/>
  <c r="Q1384" i="2"/>
  <c r="Q1385" i="2"/>
  <c r="Q1386" i="2"/>
  <c r="Q1387" i="2"/>
  <c r="Q1388" i="2"/>
  <c r="Q1389" i="2"/>
  <c r="Q1390" i="2"/>
  <c r="Q1391" i="2"/>
  <c r="Q1392" i="2"/>
  <c r="R23" i="1"/>
  <c r="T23" i="1"/>
  <c r="X23" i="1"/>
  <c r="V23" i="1"/>
  <c r="AD23" i="1"/>
  <c r="AJ23" i="1"/>
  <c r="AB23" i="1"/>
  <c r="X1382" i="2"/>
  <c r="X1383" i="2"/>
  <c r="X1384" i="2"/>
  <c r="X1385" i="2"/>
  <c r="X1386" i="2"/>
  <c r="X1387" i="2"/>
  <c r="X1388" i="2"/>
  <c r="X1389" i="2"/>
  <c r="X1390" i="2"/>
  <c r="X1391" i="2"/>
  <c r="X1392" i="2"/>
  <c r="AF23" i="1"/>
  <c r="Z23" i="1"/>
  <c r="AH23" i="1"/>
  <c r="AR23" i="1"/>
  <c r="AT23" i="1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G23" i="1"/>
  <c r="H23" i="1"/>
  <c r="I23" i="1"/>
  <c r="J23" i="1"/>
  <c r="K23" i="1"/>
  <c r="AY23" i="1"/>
  <c r="BA23" i="1"/>
  <c r="BB23" i="1"/>
  <c r="BC23" i="1"/>
  <c r="BD23" i="1"/>
  <c r="BE23" i="1"/>
  <c r="BI23" i="1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L24" i="1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N24" i="1"/>
  <c r="P24" i="1"/>
  <c r="Q1456" i="2"/>
  <c r="R24" i="1"/>
  <c r="T24" i="1"/>
  <c r="X24" i="1"/>
  <c r="V24" i="1"/>
  <c r="AD24" i="1"/>
  <c r="Z1456" i="2"/>
  <c r="AJ24" i="1"/>
  <c r="V1456" i="2"/>
  <c r="AB24" i="1"/>
  <c r="AF24" i="1"/>
  <c r="U1456" i="2"/>
  <c r="Z24" i="1"/>
  <c r="AH24" i="1"/>
  <c r="AR24" i="1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G24" i="1"/>
  <c r="H24" i="1"/>
  <c r="I24" i="1"/>
  <c r="J24" i="1"/>
  <c r="K24" i="1"/>
  <c r="AY24" i="1"/>
  <c r="BA24" i="1"/>
  <c r="BB24" i="1"/>
  <c r="BC24" i="1"/>
  <c r="BD24" i="1"/>
  <c r="BE24" i="1"/>
  <c r="BI24" i="1"/>
  <c r="N1558" i="2"/>
  <c r="L25" i="1"/>
  <c r="O1558" i="2"/>
  <c r="N25" i="1"/>
  <c r="P25" i="1"/>
  <c r="Q1558" i="2"/>
  <c r="R25" i="1"/>
  <c r="T25" i="1"/>
  <c r="X25" i="1"/>
  <c r="V25" i="1"/>
  <c r="AD25" i="1"/>
  <c r="AJ25" i="1"/>
  <c r="AB25" i="1"/>
  <c r="X1558" i="2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G25" i="1"/>
  <c r="H25" i="1"/>
  <c r="I25" i="1"/>
  <c r="J25" i="1"/>
  <c r="K25" i="1"/>
  <c r="AY25" i="1"/>
  <c r="BA25" i="1"/>
  <c r="BB25" i="1"/>
  <c r="BC25" i="1"/>
  <c r="BD25" i="1"/>
  <c r="BE25" i="1"/>
  <c r="BI25" i="1"/>
  <c r="N1613" i="2"/>
  <c r="L26" i="1"/>
  <c r="O1613" i="2"/>
  <c r="N26" i="1"/>
  <c r="P26" i="1"/>
  <c r="R26" i="1"/>
  <c r="R1613" i="2"/>
  <c r="T26" i="1"/>
  <c r="X26" i="1"/>
  <c r="V26" i="1"/>
  <c r="AD26" i="1"/>
  <c r="AJ26" i="1"/>
  <c r="AB26" i="1"/>
  <c r="AF26" i="1"/>
  <c r="Z26" i="1"/>
  <c r="AH26" i="1"/>
  <c r="AR26" i="1"/>
  <c r="AT26" i="1"/>
  <c r="AL26" i="1"/>
  <c r="AP26" i="1"/>
  <c r="AN26" i="1"/>
  <c r="AV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G26" i="1"/>
  <c r="H26" i="1"/>
  <c r="I26" i="1"/>
  <c r="J26" i="1"/>
  <c r="K26" i="1"/>
  <c r="AY26" i="1"/>
  <c r="BA26" i="1"/>
  <c r="BB26" i="1"/>
  <c r="BC26" i="1"/>
  <c r="BD26" i="1"/>
  <c r="BE26" i="1"/>
  <c r="BI26" i="1"/>
  <c r="N1703" i="2"/>
  <c r="L27" i="1"/>
  <c r="O1703" i="2"/>
  <c r="N27" i="1"/>
  <c r="P27" i="1"/>
  <c r="R27" i="1"/>
  <c r="T27" i="1"/>
  <c r="X27" i="1"/>
  <c r="V27" i="1"/>
  <c r="AD27" i="1"/>
  <c r="AJ27" i="1"/>
  <c r="AB27" i="1"/>
  <c r="X1703" i="2"/>
  <c r="AF27" i="1"/>
  <c r="Z27" i="1"/>
  <c r="AH27" i="1"/>
  <c r="AR27" i="1"/>
  <c r="AT27" i="1"/>
  <c r="AL27" i="1"/>
  <c r="AP27" i="1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G27" i="1"/>
  <c r="H27" i="1"/>
  <c r="I27" i="1"/>
  <c r="J27" i="1"/>
  <c r="K27" i="1"/>
  <c r="AY27" i="1"/>
  <c r="BA27" i="1"/>
  <c r="BB27" i="1"/>
  <c r="BC27" i="1"/>
  <c r="BD27" i="1"/>
  <c r="BE27" i="1"/>
  <c r="BI27" i="1"/>
  <c r="N1782" i="2"/>
  <c r="L28" i="1"/>
  <c r="O1782" i="2"/>
  <c r="N28" i="1"/>
  <c r="P1782" i="2"/>
  <c r="P28" i="1"/>
  <c r="R28" i="1"/>
  <c r="T28" i="1"/>
  <c r="X28" i="1"/>
  <c r="V28" i="1"/>
  <c r="AD28" i="1"/>
  <c r="Z1782" i="2"/>
  <c r="AJ28" i="1"/>
  <c r="AB28" i="1"/>
  <c r="AF28" i="1"/>
  <c r="Z28" i="1"/>
  <c r="AH28" i="1"/>
  <c r="AR28" i="1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G28" i="1"/>
  <c r="H28" i="1"/>
  <c r="I28" i="1"/>
  <c r="J28" i="1"/>
  <c r="K28" i="1"/>
  <c r="AY28" i="1"/>
  <c r="BA28" i="1"/>
  <c r="BB28" i="1"/>
  <c r="BC28" i="1"/>
  <c r="BD28" i="1"/>
  <c r="BE28" i="1"/>
  <c r="BI28" i="1"/>
  <c r="N1820" i="2"/>
  <c r="L29" i="1"/>
  <c r="O1820" i="2"/>
  <c r="N29" i="1"/>
  <c r="P29" i="1"/>
  <c r="Q1820" i="2"/>
  <c r="R29" i="1"/>
  <c r="T29" i="1"/>
  <c r="T1820" i="2"/>
  <c r="X29" i="1"/>
  <c r="V29" i="1"/>
  <c r="AD29" i="1"/>
  <c r="AJ29" i="1"/>
  <c r="AB29" i="1"/>
  <c r="X1820" i="2"/>
  <c r="AF29" i="1"/>
  <c r="U1820" i="2"/>
  <c r="Z29" i="1"/>
  <c r="Y1820" i="2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G29" i="1"/>
  <c r="H29" i="1"/>
  <c r="I29" i="1"/>
  <c r="J29" i="1"/>
  <c r="K29" i="1"/>
  <c r="AY29" i="1"/>
  <c r="BA29" i="1"/>
  <c r="BB29" i="1"/>
  <c r="BC29" i="1"/>
  <c r="BD29" i="1"/>
  <c r="BE29" i="1"/>
  <c r="BI29" i="1"/>
  <c r="N1889" i="2"/>
  <c r="L30" i="1"/>
  <c r="O1889" i="2"/>
  <c r="N30" i="1"/>
  <c r="P30" i="1"/>
  <c r="Q1889" i="2"/>
  <c r="R30" i="1"/>
  <c r="T30" i="1"/>
  <c r="X30" i="1"/>
  <c r="S1889" i="2"/>
  <c r="V30" i="1"/>
  <c r="AD30" i="1"/>
  <c r="AJ30" i="1"/>
  <c r="AB30" i="1"/>
  <c r="AF30" i="1"/>
  <c r="Z30" i="1"/>
  <c r="AH30" i="1"/>
  <c r="AR30" i="1"/>
  <c r="AT30" i="1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G30" i="1"/>
  <c r="H30" i="1"/>
  <c r="I30" i="1"/>
  <c r="J30" i="1"/>
  <c r="K30" i="1"/>
  <c r="AY30" i="1"/>
  <c r="BA30" i="1"/>
  <c r="BB30" i="1"/>
  <c r="BC30" i="1"/>
  <c r="BD30" i="1"/>
  <c r="BE30" i="1"/>
  <c r="BI30" i="1"/>
  <c r="N1937" i="2"/>
  <c r="L31" i="1"/>
  <c r="O1937" i="2"/>
  <c r="N31" i="1"/>
  <c r="P31" i="1"/>
  <c r="Q1937" i="2"/>
  <c r="R31" i="1"/>
  <c r="T31" i="1"/>
  <c r="X31" i="1"/>
  <c r="V31" i="1"/>
  <c r="AD31" i="1"/>
  <c r="AJ31" i="1"/>
  <c r="AB31" i="1"/>
  <c r="X1937" i="2"/>
  <c r="AF31" i="1"/>
  <c r="Z31" i="1"/>
  <c r="AH31" i="1"/>
  <c r="AR31" i="1"/>
  <c r="AT31" i="1"/>
  <c r="AL31" i="1"/>
  <c r="AP31" i="1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G31" i="1"/>
  <c r="H31" i="1"/>
  <c r="I31" i="1"/>
  <c r="J31" i="1"/>
  <c r="K31" i="1"/>
  <c r="AY31" i="1"/>
  <c r="BA31" i="1"/>
  <c r="BB31" i="1"/>
  <c r="BC31" i="1"/>
  <c r="BD31" i="1"/>
  <c r="BE31" i="1"/>
  <c r="BI31" i="1"/>
  <c r="N2005" i="2"/>
  <c r="L32" i="1"/>
  <c r="O2005" i="2"/>
  <c r="N32" i="1"/>
  <c r="P32" i="1"/>
  <c r="Q2005" i="2"/>
  <c r="R32" i="1"/>
  <c r="T32" i="1"/>
  <c r="X32" i="1"/>
  <c r="V32" i="1"/>
  <c r="AD32" i="1"/>
  <c r="AJ32" i="1"/>
  <c r="AB32" i="1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G32" i="1"/>
  <c r="H32" i="1"/>
  <c r="I32" i="1"/>
  <c r="J32" i="1"/>
  <c r="K32" i="1"/>
  <c r="AY32" i="1"/>
  <c r="BA32" i="1"/>
  <c r="BB32" i="1"/>
  <c r="BC32" i="1"/>
  <c r="BD32" i="1"/>
  <c r="BE32" i="1"/>
  <c r="BI32" i="1"/>
  <c r="N2036" i="2"/>
  <c r="L33" i="1"/>
  <c r="O2036" i="2"/>
  <c r="N33" i="1"/>
  <c r="P33" i="1"/>
  <c r="R33" i="1"/>
  <c r="T33" i="1"/>
  <c r="X33" i="1"/>
  <c r="S2036" i="2"/>
  <c r="V33" i="1"/>
  <c r="AD33" i="1"/>
  <c r="AJ33" i="1"/>
  <c r="AB33" i="1"/>
  <c r="X2036" i="2"/>
  <c r="AF33" i="1"/>
  <c r="Z33" i="1"/>
  <c r="AH33" i="1"/>
  <c r="AR33" i="1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G33" i="1"/>
  <c r="H33" i="1"/>
  <c r="I33" i="1"/>
  <c r="J33" i="1"/>
  <c r="K33" i="1"/>
  <c r="AY33" i="1"/>
  <c r="BA33" i="1"/>
  <c r="BB33" i="1"/>
  <c r="BC33" i="1"/>
  <c r="BD33" i="1"/>
  <c r="BE33" i="1"/>
  <c r="BI33" i="1"/>
  <c r="AV2038" i="2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N2038" i="2"/>
  <c r="AV2039" i="2"/>
  <c r="N2039" i="2"/>
  <c r="AV2040" i="2"/>
  <c r="N2040" i="2"/>
  <c r="AV2041" i="2"/>
  <c r="N2041" i="2"/>
  <c r="AV2042" i="2"/>
  <c r="N2042" i="2"/>
  <c r="AV2043" i="2"/>
  <c r="N2043" i="2"/>
  <c r="AV2044" i="2"/>
  <c r="N2044" i="2"/>
  <c r="AV2045" i="2"/>
  <c r="N2045" i="2"/>
  <c r="AV2046" i="2"/>
  <c r="N2046" i="2"/>
  <c r="AV2047" i="2"/>
  <c r="N2047" i="2"/>
  <c r="AV2048" i="2"/>
  <c r="N2048" i="2"/>
  <c r="AV2049" i="2"/>
  <c r="N2049" i="2"/>
  <c r="AV2050" i="2"/>
  <c r="N2050" i="2"/>
  <c r="AV2051" i="2"/>
  <c r="N2051" i="2"/>
  <c r="N2052" i="2"/>
  <c r="L34" i="1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N34" i="1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34" i="1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R34" i="1"/>
  <c r="T34" i="1"/>
  <c r="X34" i="1"/>
  <c r="V34" i="1"/>
  <c r="AD34" i="1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AJ34" i="1"/>
  <c r="AB34" i="1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AF34" i="1"/>
  <c r="Z34" i="1"/>
  <c r="AH34" i="1"/>
  <c r="AR34" i="1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T34" i="1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G34" i="1"/>
  <c r="H34" i="1"/>
  <c r="I34" i="1"/>
  <c r="J34" i="1"/>
  <c r="K34" i="1"/>
  <c r="AY34" i="1"/>
  <c r="BA34" i="1"/>
  <c r="BB34" i="1"/>
  <c r="BC34" i="1"/>
  <c r="BD34" i="1"/>
  <c r="BE34" i="1"/>
  <c r="BI34" i="1"/>
  <c r="N2093" i="2"/>
  <c r="L35" i="1"/>
  <c r="O2093" i="2"/>
  <c r="N35" i="1"/>
  <c r="P35" i="1"/>
  <c r="R35" i="1"/>
  <c r="T35" i="1"/>
  <c r="X35" i="1"/>
  <c r="V35" i="1"/>
  <c r="AD35" i="1"/>
  <c r="AJ35" i="1"/>
  <c r="AB35" i="1"/>
  <c r="AF35" i="1"/>
  <c r="Z35" i="1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G35" i="1"/>
  <c r="H35" i="1"/>
  <c r="I35" i="1"/>
  <c r="J35" i="1"/>
  <c r="K35" i="1"/>
  <c r="AY35" i="1"/>
  <c r="BA35" i="1"/>
  <c r="BB35" i="1"/>
  <c r="BC35" i="1"/>
  <c r="BD35" i="1"/>
  <c r="BE35" i="1"/>
  <c r="BI35" i="1"/>
  <c r="N2167" i="2"/>
  <c r="L36" i="1"/>
  <c r="O2167" i="2"/>
  <c r="N36" i="1"/>
  <c r="P2167" i="2"/>
  <c r="P36" i="1"/>
  <c r="Q2167" i="2"/>
  <c r="R36" i="1"/>
  <c r="T36" i="1"/>
  <c r="X36" i="1"/>
  <c r="S2167" i="2"/>
  <c r="V36" i="1"/>
  <c r="AD36" i="1"/>
  <c r="AJ36" i="1"/>
  <c r="AB36" i="1"/>
  <c r="X2167" i="2"/>
  <c r="AF36" i="1"/>
  <c r="Z36" i="1"/>
  <c r="AH36" i="1"/>
  <c r="AR36" i="1"/>
  <c r="AT36" i="1"/>
  <c r="AL36" i="1"/>
  <c r="AP36" i="1"/>
  <c r="AN36" i="1"/>
  <c r="AV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L37" i="1"/>
  <c r="N37" i="1"/>
  <c r="P37" i="1"/>
  <c r="R37" i="1"/>
  <c r="T37" i="1"/>
  <c r="X37" i="1"/>
  <c r="V37" i="1"/>
  <c r="AD37" i="1"/>
  <c r="AJ37" i="1"/>
  <c r="AB37" i="1"/>
  <c r="AF37" i="1"/>
  <c r="Z37" i="1"/>
  <c r="AH37" i="1"/>
  <c r="AR37" i="1"/>
  <c r="AT37" i="1"/>
  <c r="AL37" i="1"/>
  <c r="AP37" i="1"/>
  <c r="AN37" i="1"/>
  <c r="AV37" i="1"/>
  <c r="C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G37" i="1"/>
  <c r="H37" i="1"/>
  <c r="I37" i="1"/>
  <c r="J37" i="1"/>
  <c r="K37" i="1"/>
  <c r="AY37" i="1"/>
  <c r="BA37" i="1"/>
  <c r="BB37" i="1"/>
  <c r="BC37" i="1"/>
  <c r="BD37" i="1"/>
  <c r="BE37" i="1"/>
  <c r="BI37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AV18" i="2"/>
  <c r="C19" i="2"/>
  <c r="D19" i="2"/>
  <c r="E19" i="2"/>
  <c r="F19" i="2"/>
  <c r="G19" i="2"/>
  <c r="H19" i="2"/>
  <c r="J19" i="2"/>
  <c r="K19" i="2"/>
  <c r="L19" i="2"/>
  <c r="M19" i="2"/>
  <c r="AG19" i="2"/>
  <c r="AH19" i="2"/>
  <c r="AI19" i="2"/>
  <c r="AJ19" i="2"/>
  <c r="AK19" i="2"/>
  <c r="AL19" i="2"/>
  <c r="AM19" i="2"/>
  <c r="AN19" i="2"/>
  <c r="AV19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AV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AV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AV78" i="2"/>
  <c r="C79" i="2"/>
  <c r="D79" i="2"/>
  <c r="E79" i="2"/>
  <c r="F79" i="2"/>
  <c r="G79" i="2"/>
  <c r="H79" i="2"/>
  <c r="J79" i="2"/>
  <c r="K79" i="2"/>
  <c r="L79" i="2"/>
  <c r="M79" i="2"/>
  <c r="AG79" i="2"/>
  <c r="AH79" i="2"/>
  <c r="AI79" i="2"/>
  <c r="AJ79" i="2"/>
  <c r="AK79" i="2"/>
  <c r="AL79" i="2"/>
  <c r="AM79" i="2"/>
  <c r="AN79" i="2"/>
  <c r="AV79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AV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AV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AV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AV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AV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AV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AV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AV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AV88" i="2"/>
  <c r="C89" i="2"/>
  <c r="D89" i="2"/>
  <c r="E89" i="2"/>
  <c r="F89" i="2"/>
  <c r="G89" i="2"/>
  <c r="H89" i="2"/>
  <c r="J89" i="2"/>
  <c r="K89" i="2"/>
  <c r="L89" i="2"/>
  <c r="M89" i="2"/>
  <c r="AG89" i="2"/>
  <c r="AH89" i="2"/>
  <c r="AI89" i="2"/>
  <c r="AJ89" i="2"/>
  <c r="AK89" i="2"/>
  <c r="AL89" i="2"/>
  <c r="AM89" i="2"/>
  <c r="AN89" i="2"/>
  <c r="AV89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AV93" i="2"/>
  <c r="C94" i="2"/>
  <c r="D94" i="2"/>
  <c r="E94" i="2"/>
  <c r="F94" i="2"/>
  <c r="G94" i="2"/>
  <c r="H94" i="2"/>
  <c r="J94" i="2"/>
  <c r="K94" i="2"/>
  <c r="L94" i="2"/>
  <c r="M94" i="2"/>
  <c r="AG94" i="2"/>
  <c r="AH94" i="2"/>
  <c r="AI94" i="2"/>
  <c r="AJ94" i="2"/>
  <c r="AK94" i="2"/>
  <c r="AL94" i="2"/>
  <c r="AM94" i="2"/>
  <c r="AN94" i="2"/>
  <c r="AV94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AV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AV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AV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AV162" i="2"/>
  <c r="C163" i="2"/>
  <c r="D163" i="2"/>
  <c r="E163" i="2"/>
  <c r="F163" i="2"/>
  <c r="G163" i="2"/>
  <c r="H163" i="2"/>
  <c r="J163" i="2"/>
  <c r="K163" i="2"/>
  <c r="L163" i="2"/>
  <c r="M163" i="2"/>
  <c r="AG163" i="2"/>
  <c r="AH163" i="2"/>
  <c r="AI163" i="2"/>
  <c r="AJ163" i="2"/>
  <c r="AK163" i="2"/>
  <c r="AL163" i="2"/>
  <c r="AM163" i="2"/>
  <c r="AN163" i="2"/>
  <c r="AV163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F168" i="2"/>
  <c r="G168" i="2"/>
  <c r="H168" i="2"/>
  <c r="J168" i="2"/>
  <c r="K168" i="2"/>
  <c r="L168" i="2"/>
  <c r="M168" i="2"/>
  <c r="AG168" i="2"/>
  <c r="AH168" i="2"/>
  <c r="AI168" i="2"/>
  <c r="AJ168" i="2"/>
  <c r="AK168" i="2"/>
  <c r="AL168" i="2"/>
  <c r="AM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AV169" i="2"/>
  <c r="C170" i="2"/>
  <c r="D170" i="2"/>
  <c r="E170" i="2"/>
  <c r="F170" i="2"/>
  <c r="G170" i="2"/>
  <c r="H170" i="2"/>
  <c r="J170" i="2"/>
  <c r="K170" i="2"/>
  <c r="L170" i="2"/>
  <c r="M170" i="2"/>
  <c r="AG170" i="2"/>
  <c r="AH170" i="2"/>
  <c r="AI170" i="2"/>
  <c r="AJ170" i="2"/>
  <c r="AK170" i="2"/>
  <c r="AL170" i="2"/>
  <c r="AM170" i="2"/>
  <c r="AN170" i="2"/>
  <c r="AV170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V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AV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AV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AV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AV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AV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AV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AV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AV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AV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AV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AV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AV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AV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AV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AV263" i="2"/>
  <c r="C264" i="2"/>
  <c r="D264" i="2"/>
  <c r="E264" i="2"/>
  <c r="F264" i="2"/>
  <c r="G264" i="2"/>
  <c r="H264" i="2"/>
  <c r="J264" i="2"/>
  <c r="K264" i="2"/>
  <c r="L264" i="2"/>
  <c r="M264" i="2"/>
  <c r="AG264" i="2"/>
  <c r="AH264" i="2"/>
  <c r="AI264" i="2"/>
  <c r="AJ264" i="2"/>
  <c r="AK264" i="2"/>
  <c r="AL264" i="2"/>
  <c r="AM264" i="2"/>
  <c r="AN264" i="2"/>
  <c r="AV264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AV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AV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AV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AV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AV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AV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AV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AV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AV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AV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AV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AV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AV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AV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AV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AV282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AV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AV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AV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AV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AV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AV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AV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AV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AV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AV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AV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AV307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AV308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AV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AV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AV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AV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AV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AV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AV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AV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AV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AV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AV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AV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AV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AV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AV323" i="2"/>
  <c r="C324" i="2"/>
  <c r="D324" i="2"/>
  <c r="E324" i="2"/>
  <c r="F324" i="2"/>
  <c r="G324" i="2"/>
  <c r="H324" i="2"/>
  <c r="J324" i="2"/>
  <c r="K324" i="2"/>
  <c r="L324" i="2"/>
  <c r="M324" i="2"/>
  <c r="AG324" i="2"/>
  <c r="AH324" i="2"/>
  <c r="AI324" i="2"/>
  <c r="AJ324" i="2"/>
  <c r="AK324" i="2"/>
  <c r="AL324" i="2"/>
  <c r="AM324" i="2"/>
  <c r="AN324" i="2"/>
  <c r="AV324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AV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AV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AV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AV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AV408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AV409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AV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AV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AV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AV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AV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AV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AV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AV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AV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AV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AV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AV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AV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AV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AV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AV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AV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AV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AV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AV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AV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AV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AV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AV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AV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AV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AV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AV468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AV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AV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AV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AV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AV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AV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AV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AV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AV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AV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AV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AV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AV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AV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AV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V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AV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AV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AV498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AV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AV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AV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AV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AV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AV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AV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AV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G577" i="2"/>
  <c r="H577" i="2"/>
  <c r="J577" i="2"/>
  <c r="K577" i="2"/>
  <c r="L577" i="2"/>
  <c r="M577" i="2"/>
  <c r="AK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AV581" i="2"/>
  <c r="C582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AV582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AV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AV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AV658" i="2"/>
  <c r="C659" i="2"/>
  <c r="D659" i="2"/>
  <c r="E659" i="2"/>
  <c r="F659" i="2"/>
  <c r="G659" i="2"/>
  <c r="H659" i="2"/>
  <c r="J659" i="2"/>
  <c r="K659" i="2"/>
  <c r="L659" i="2"/>
  <c r="M659" i="2"/>
  <c r="AG659" i="2"/>
  <c r="AH659" i="2"/>
  <c r="AI659" i="2"/>
  <c r="AJ659" i="2"/>
  <c r="AK659" i="2"/>
  <c r="AL659" i="2"/>
  <c r="AM659" i="2"/>
  <c r="AN659" i="2"/>
  <c r="AV659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AV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AV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AV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AV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AV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AV699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AV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AV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AV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AV757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AV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AV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AV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AV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AV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AV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AV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AV852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AV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AV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AV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AV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AV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AV871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AV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AV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AV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AV894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AV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AV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AV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AV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AV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AV929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AV967" i="2"/>
  <c r="C968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AV968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AV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AV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AV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AV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AV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AV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AV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AV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AV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AV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AV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AV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AV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AV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AV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AV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AV985" i="2"/>
  <c r="C986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AV986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AV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AV988" i="2"/>
  <c r="C989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AV989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AV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AV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AV992" i="2"/>
  <c r="C993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AV993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AV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AV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AV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AV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AV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AV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AV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AV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AV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AV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AV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AV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AV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AV1048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AV1054" i="2"/>
  <c r="C1055" i="2"/>
  <c r="D1055" i="2"/>
  <c r="E1055" i="2"/>
  <c r="F1055" i="2"/>
  <c r="G1055" i="2"/>
  <c r="H1055" i="2"/>
  <c r="J1055" i="2"/>
  <c r="K1055" i="2"/>
  <c r="L1055" i="2"/>
  <c r="M1055" i="2"/>
  <c r="AG1055" i="2"/>
  <c r="AH1055" i="2"/>
  <c r="AI1055" i="2"/>
  <c r="AJ1055" i="2"/>
  <c r="AK1055" i="2"/>
  <c r="AL1055" i="2"/>
  <c r="AM1055" i="2"/>
  <c r="AN1055" i="2"/>
  <c r="AV1055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AV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AV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AV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AV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AV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AV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AV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AV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AV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AV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AV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AV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AV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AV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AV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AV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AV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AV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AV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AV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AV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AV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AV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AV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AV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AV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AV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AV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AV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AV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AV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AV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AV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AV1089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AV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AV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AV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AV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AV1138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AV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AV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AV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AV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AV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AV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AV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AV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AV1207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AV1208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AV1209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AV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AV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AV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AV1213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AV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V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V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V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V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V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V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V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V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V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V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V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V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V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AV1346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AV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V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V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V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V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V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V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V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V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V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V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V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V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V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V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V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V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V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V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V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V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V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V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V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V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V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V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V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V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V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V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V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AV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AV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V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V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V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V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V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BG1456" i="2"/>
  <c r="BH1456" i="2"/>
  <c r="BI1456" i="2"/>
  <c r="BJ1456" i="2"/>
  <c r="BK1456" i="2"/>
  <c r="BL1456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V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V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V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V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V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V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V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V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V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V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V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V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V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V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V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V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V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V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V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V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V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V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V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V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AV1569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V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V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V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V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V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V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V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AV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AV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AV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AV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AV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AV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AV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AV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AV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AV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AV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AV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AV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AV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V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V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V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V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V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V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V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V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V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V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V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V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V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V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V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V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V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V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AV1750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AV1751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V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V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V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V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V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V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V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V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V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V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V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V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V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V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V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V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V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V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V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V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V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V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V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V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AV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AV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AV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AV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V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V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V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V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V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V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V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V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V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V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V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V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V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AV1911" i="2"/>
  <c r="C1912" i="2"/>
  <c r="D1912" i="2"/>
  <c r="E1912" i="2"/>
  <c r="F1912" i="2"/>
  <c r="G1912" i="2"/>
  <c r="H1912" i="2"/>
  <c r="J1912" i="2"/>
  <c r="K1912" i="2"/>
  <c r="L1912" i="2"/>
  <c r="M1912" i="2"/>
  <c r="AG1912" i="2"/>
  <c r="AH1912" i="2"/>
  <c r="AI1912" i="2"/>
  <c r="AJ1912" i="2"/>
  <c r="AK1912" i="2"/>
  <c r="AL1912" i="2"/>
  <c r="AM1912" i="2"/>
  <c r="AN1912" i="2"/>
  <c r="AV1912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AV1921" i="2"/>
  <c r="C1922" i="2"/>
  <c r="D1922" i="2"/>
  <c r="E1922" i="2"/>
  <c r="F1922" i="2"/>
  <c r="G1922" i="2"/>
  <c r="H1922" i="2"/>
  <c r="J1922" i="2"/>
  <c r="K1922" i="2"/>
  <c r="L1922" i="2"/>
  <c r="M1922" i="2"/>
  <c r="AG1922" i="2"/>
  <c r="AH1922" i="2"/>
  <c r="AI1922" i="2"/>
  <c r="AJ1922" i="2"/>
  <c r="AK1922" i="2"/>
  <c r="AL1922" i="2"/>
  <c r="AM1922" i="2"/>
  <c r="AN1922" i="2"/>
  <c r="AV1922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V1946" i="2"/>
  <c r="C1947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V1947" i="2"/>
  <c r="C1948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AV1948" i="2"/>
  <c r="C1949" i="2"/>
  <c r="D1949" i="2"/>
  <c r="E1949" i="2"/>
  <c r="F1949" i="2"/>
  <c r="G1949" i="2"/>
  <c r="H1949" i="2"/>
  <c r="J1949" i="2"/>
  <c r="K1949" i="2"/>
  <c r="L1949" i="2"/>
  <c r="M1949" i="2"/>
  <c r="AG1949" i="2"/>
  <c r="AH1949" i="2"/>
  <c r="AI1949" i="2"/>
  <c r="AJ1949" i="2"/>
  <c r="AK1949" i="2"/>
  <c r="AL1949" i="2"/>
  <c r="AM1949" i="2"/>
  <c r="AN1949" i="2"/>
  <c r="AV1949" i="2"/>
  <c r="C1950" i="2"/>
  <c r="D1950" i="2"/>
  <c r="E1950" i="2"/>
  <c r="F1950" i="2"/>
  <c r="G1950" i="2"/>
  <c r="H1950" i="2"/>
  <c r="J1950" i="2"/>
  <c r="K1950" i="2"/>
  <c r="L1950" i="2"/>
  <c r="M1950" i="2"/>
  <c r="AG1950" i="2"/>
  <c r="AH1950" i="2"/>
  <c r="AI1950" i="2"/>
  <c r="AJ1950" i="2"/>
  <c r="AK1950" i="2"/>
  <c r="AL1950" i="2"/>
  <c r="AM1950" i="2"/>
  <c r="AN1950" i="2"/>
  <c r="AV1950" i="2"/>
  <c r="C1951" i="2"/>
  <c r="D1951" i="2"/>
  <c r="E1951" i="2"/>
  <c r="F1951" i="2"/>
  <c r="G1951" i="2"/>
  <c r="H1951" i="2"/>
  <c r="J1951" i="2"/>
  <c r="K1951" i="2"/>
  <c r="L1951" i="2"/>
  <c r="M1951" i="2"/>
  <c r="AG1951" i="2"/>
  <c r="AH1951" i="2"/>
  <c r="AI1951" i="2"/>
  <c r="AJ1951" i="2"/>
  <c r="AK1951" i="2"/>
  <c r="AL1951" i="2"/>
  <c r="AM1951" i="2"/>
  <c r="AN1951" i="2"/>
  <c r="AV1951" i="2"/>
  <c r="C1952" i="2"/>
  <c r="D1952" i="2"/>
  <c r="E1952" i="2"/>
  <c r="F1952" i="2"/>
  <c r="G1952" i="2"/>
  <c r="H1952" i="2"/>
  <c r="J1952" i="2"/>
  <c r="K1952" i="2"/>
  <c r="L1952" i="2"/>
  <c r="M1952" i="2"/>
  <c r="AG1952" i="2"/>
  <c r="AH1952" i="2"/>
  <c r="AI1952" i="2"/>
  <c r="AJ1952" i="2"/>
  <c r="AK1952" i="2"/>
  <c r="AL1952" i="2"/>
  <c r="AM1952" i="2"/>
  <c r="AN1952" i="2"/>
  <c r="AV1952" i="2"/>
  <c r="C1953" i="2"/>
  <c r="D1953" i="2"/>
  <c r="E1953" i="2"/>
  <c r="F1953" i="2"/>
  <c r="G1953" i="2"/>
  <c r="H1953" i="2"/>
  <c r="J1953" i="2"/>
  <c r="K1953" i="2"/>
  <c r="L1953" i="2"/>
  <c r="M1953" i="2"/>
  <c r="AG1953" i="2"/>
  <c r="AH1953" i="2"/>
  <c r="AI1953" i="2"/>
  <c r="AJ1953" i="2"/>
  <c r="AK1953" i="2"/>
  <c r="AL1953" i="2"/>
  <c r="AM1953" i="2"/>
  <c r="AN1953" i="2"/>
  <c r="AV1953" i="2"/>
  <c r="C1954" i="2"/>
  <c r="D1954" i="2"/>
  <c r="E1954" i="2"/>
  <c r="F1954" i="2"/>
  <c r="G1954" i="2"/>
  <c r="H1954" i="2"/>
  <c r="J1954" i="2"/>
  <c r="K1954" i="2"/>
  <c r="L1954" i="2"/>
  <c r="M1954" i="2"/>
  <c r="AG1954" i="2"/>
  <c r="AH1954" i="2"/>
  <c r="AI1954" i="2"/>
  <c r="AJ1954" i="2"/>
  <c r="AK1954" i="2"/>
  <c r="AL1954" i="2"/>
  <c r="AM1954" i="2"/>
  <c r="AN1954" i="2"/>
  <c r="AV1954" i="2"/>
  <c r="C1955" i="2"/>
  <c r="D1955" i="2"/>
  <c r="E1955" i="2"/>
  <c r="F1955" i="2"/>
  <c r="G1955" i="2"/>
  <c r="H1955" i="2"/>
  <c r="J1955" i="2"/>
  <c r="K1955" i="2"/>
  <c r="L1955" i="2"/>
  <c r="M1955" i="2"/>
  <c r="AG1955" i="2"/>
  <c r="AH1955" i="2"/>
  <c r="AI1955" i="2"/>
  <c r="AJ1955" i="2"/>
  <c r="AK1955" i="2"/>
  <c r="AL1955" i="2"/>
  <c r="AM1955" i="2"/>
  <c r="AN1955" i="2"/>
  <c r="AV1955" i="2"/>
  <c r="C1956" i="2"/>
  <c r="D1956" i="2"/>
  <c r="E1956" i="2"/>
  <c r="F1956" i="2"/>
  <c r="G1956" i="2"/>
  <c r="H1956" i="2"/>
  <c r="J1956" i="2"/>
  <c r="K1956" i="2"/>
  <c r="L1956" i="2"/>
  <c r="M1956" i="2"/>
  <c r="AG1956" i="2"/>
  <c r="AH1956" i="2"/>
  <c r="AI1956" i="2"/>
  <c r="AJ1956" i="2"/>
  <c r="AK1956" i="2"/>
  <c r="AL1956" i="2"/>
  <c r="AM1956" i="2"/>
  <c r="AN1956" i="2"/>
  <c r="AV1956" i="2"/>
  <c r="C1957" i="2"/>
  <c r="D1957" i="2"/>
  <c r="E1957" i="2"/>
  <c r="F1957" i="2"/>
  <c r="G1957" i="2"/>
  <c r="H1957" i="2"/>
  <c r="J1957" i="2"/>
  <c r="K1957" i="2"/>
  <c r="L1957" i="2"/>
  <c r="M1957" i="2"/>
  <c r="AG1957" i="2"/>
  <c r="AH1957" i="2"/>
  <c r="AI1957" i="2"/>
  <c r="AJ1957" i="2"/>
  <c r="AK1957" i="2"/>
  <c r="AL1957" i="2"/>
  <c r="AM1957" i="2"/>
  <c r="AN1957" i="2"/>
  <c r="AV1957" i="2"/>
  <c r="C1958" i="2"/>
  <c r="D1958" i="2"/>
  <c r="E1958" i="2"/>
  <c r="F1958" i="2"/>
  <c r="G1958" i="2"/>
  <c r="H1958" i="2"/>
  <c r="J1958" i="2"/>
  <c r="K1958" i="2"/>
  <c r="L1958" i="2"/>
  <c r="M1958" i="2"/>
  <c r="AG1958" i="2"/>
  <c r="AH1958" i="2"/>
  <c r="AI1958" i="2"/>
  <c r="AJ1958" i="2"/>
  <c r="AK1958" i="2"/>
  <c r="AL1958" i="2"/>
  <c r="AM1958" i="2"/>
  <c r="AN1958" i="2"/>
  <c r="AV1958" i="2"/>
  <c r="C1959" i="2"/>
  <c r="D1959" i="2"/>
  <c r="E1959" i="2"/>
  <c r="F1959" i="2"/>
  <c r="G1959" i="2"/>
  <c r="H1959" i="2"/>
  <c r="J1959" i="2"/>
  <c r="K1959" i="2"/>
  <c r="L1959" i="2"/>
  <c r="M1959" i="2"/>
  <c r="AG1959" i="2"/>
  <c r="AH1959" i="2"/>
  <c r="AI1959" i="2"/>
  <c r="AJ1959" i="2"/>
  <c r="AK1959" i="2"/>
  <c r="AL1959" i="2"/>
  <c r="AM1959" i="2"/>
  <c r="AN1959" i="2"/>
  <c r="AV1959" i="2"/>
  <c r="C1960" i="2"/>
  <c r="D1960" i="2"/>
  <c r="E1960" i="2"/>
  <c r="F1960" i="2"/>
  <c r="G1960" i="2"/>
  <c r="H1960" i="2"/>
  <c r="J1960" i="2"/>
  <c r="K1960" i="2"/>
  <c r="L1960" i="2"/>
  <c r="M1960" i="2"/>
  <c r="AG1960" i="2"/>
  <c r="AH1960" i="2"/>
  <c r="AI1960" i="2"/>
  <c r="AJ1960" i="2"/>
  <c r="AK1960" i="2"/>
  <c r="AL1960" i="2"/>
  <c r="AM1960" i="2"/>
  <c r="AN1960" i="2"/>
  <c r="AV1960" i="2"/>
  <c r="C1961" i="2"/>
  <c r="D1961" i="2"/>
  <c r="E1961" i="2"/>
  <c r="F1961" i="2"/>
  <c r="G1961" i="2"/>
  <c r="H1961" i="2"/>
  <c r="J1961" i="2"/>
  <c r="K1961" i="2"/>
  <c r="L1961" i="2"/>
  <c r="M1961" i="2"/>
  <c r="AG1961" i="2"/>
  <c r="AH1961" i="2"/>
  <c r="AI1961" i="2"/>
  <c r="AJ1961" i="2"/>
  <c r="AK1961" i="2"/>
  <c r="AL1961" i="2"/>
  <c r="AM1961" i="2"/>
  <c r="AN1961" i="2"/>
  <c r="AV1961" i="2"/>
  <c r="C1962" i="2"/>
  <c r="D1962" i="2"/>
  <c r="E1962" i="2"/>
  <c r="F1962" i="2"/>
  <c r="G1962" i="2"/>
  <c r="H1962" i="2"/>
  <c r="J1962" i="2"/>
  <c r="K1962" i="2"/>
  <c r="L1962" i="2"/>
  <c r="M1962" i="2"/>
  <c r="AG1962" i="2"/>
  <c r="AH1962" i="2"/>
  <c r="AI1962" i="2"/>
  <c r="AJ1962" i="2"/>
  <c r="AK1962" i="2"/>
  <c r="AL1962" i="2"/>
  <c r="AM1962" i="2"/>
  <c r="AN1962" i="2"/>
  <c r="AV1962" i="2"/>
  <c r="C1963" i="2"/>
  <c r="D1963" i="2"/>
  <c r="E1963" i="2"/>
  <c r="F1963" i="2"/>
  <c r="G1963" i="2"/>
  <c r="H1963" i="2"/>
  <c r="J1963" i="2"/>
  <c r="K1963" i="2"/>
  <c r="L1963" i="2"/>
  <c r="M1963" i="2"/>
  <c r="AG1963" i="2"/>
  <c r="AH1963" i="2"/>
  <c r="AI1963" i="2"/>
  <c r="AJ1963" i="2"/>
  <c r="AK1963" i="2"/>
  <c r="AL1963" i="2"/>
  <c r="AM1963" i="2"/>
  <c r="AN1963" i="2"/>
  <c r="AV1963" i="2"/>
  <c r="C1964" i="2"/>
  <c r="D1964" i="2"/>
  <c r="E1964" i="2"/>
  <c r="F1964" i="2"/>
  <c r="G1964" i="2"/>
  <c r="H1964" i="2"/>
  <c r="J1964" i="2"/>
  <c r="K1964" i="2"/>
  <c r="L1964" i="2"/>
  <c r="M1964" i="2"/>
  <c r="AG1964" i="2"/>
  <c r="AH1964" i="2"/>
  <c r="AI1964" i="2"/>
  <c r="AJ1964" i="2"/>
  <c r="AK1964" i="2"/>
  <c r="AL1964" i="2"/>
  <c r="AM1964" i="2"/>
  <c r="AN1964" i="2"/>
  <c r="AV1964" i="2"/>
  <c r="C1965" i="2"/>
  <c r="D1965" i="2"/>
  <c r="E1965" i="2"/>
  <c r="F1965" i="2"/>
  <c r="G1965" i="2"/>
  <c r="H1965" i="2"/>
  <c r="J1965" i="2"/>
  <c r="K1965" i="2"/>
  <c r="L1965" i="2"/>
  <c r="M1965" i="2"/>
  <c r="AG1965" i="2"/>
  <c r="AH1965" i="2"/>
  <c r="AI1965" i="2"/>
  <c r="AJ1965" i="2"/>
  <c r="AK1965" i="2"/>
  <c r="AL1965" i="2"/>
  <c r="AM1965" i="2"/>
  <c r="AN1965" i="2"/>
  <c r="AV1965" i="2"/>
  <c r="C1966" i="2"/>
  <c r="D1966" i="2"/>
  <c r="E1966" i="2"/>
  <c r="F1966" i="2"/>
  <c r="G1966" i="2"/>
  <c r="H1966" i="2"/>
  <c r="J1966" i="2"/>
  <c r="K1966" i="2"/>
  <c r="L1966" i="2"/>
  <c r="M1966" i="2"/>
  <c r="AG1966" i="2"/>
  <c r="AH1966" i="2"/>
  <c r="AI1966" i="2"/>
  <c r="AJ1966" i="2"/>
  <c r="AK1966" i="2"/>
  <c r="AL1966" i="2"/>
  <c r="AM1966" i="2"/>
  <c r="AN1966" i="2"/>
  <c r="AV1966" i="2"/>
  <c r="C1967" i="2"/>
  <c r="D1967" i="2"/>
  <c r="E1967" i="2"/>
  <c r="F1967" i="2"/>
  <c r="G1967" i="2"/>
  <c r="H1967" i="2"/>
  <c r="J1967" i="2"/>
  <c r="K1967" i="2"/>
  <c r="L1967" i="2"/>
  <c r="M1967" i="2"/>
  <c r="AG1967" i="2"/>
  <c r="AH1967" i="2"/>
  <c r="AI1967" i="2"/>
  <c r="AJ1967" i="2"/>
  <c r="AK1967" i="2"/>
  <c r="AL1967" i="2"/>
  <c r="AM1967" i="2"/>
  <c r="AN1967" i="2"/>
  <c r="AV1967" i="2"/>
  <c r="C1968" i="2"/>
  <c r="D1968" i="2"/>
  <c r="E1968" i="2"/>
  <c r="F1968" i="2"/>
  <c r="G1968" i="2"/>
  <c r="H1968" i="2"/>
  <c r="J1968" i="2"/>
  <c r="K1968" i="2"/>
  <c r="L1968" i="2"/>
  <c r="M1968" i="2"/>
  <c r="AG1968" i="2"/>
  <c r="AH1968" i="2"/>
  <c r="AI1968" i="2"/>
  <c r="AJ1968" i="2"/>
  <c r="AK1968" i="2"/>
  <c r="AL1968" i="2"/>
  <c r="AM1968" i="2"/>
  <c r="AN1968" i="2"/>
  <c r="AV1968" i="2"/>
  <c r="C1969" i="2"/>
  <c r="D1969" i="2"/>
  <c r="E1969" i="2"/>
  <c r="F1969" i="2"/>
  <c r="G1969" i="2"/>
  <c r="H1969" i="2"/>
  <c r="J1969" i="2"/>
  <c r="K1969" i="2"/>
  <c r="L1969" i="2"/>
  <c r="M1969" i="2"/>
  <c r="AG1969" i="2"/>
  <c r="AH1969" i="2"/>
  <c r="AI1969" i="2"/>
  <c r="AJ1969" i="2"/>
  <c r="AK1969" i="2"/>
  <c r="AL1969" i="2"/>
  <c r="AM1969" i="2"/>
  <c r="AN1969" i="2"/>
  <c r="AV1969" i="2"/>
  <c r="C1970" i="2"/>
  <c r="D1970" i="2"/>
  <c r="E1970" i="2"/>
  <c r="F1970" i="2"/>
  <c r="G1970" i="2"/>
  <c r="H1970" i="2"/>
  <c r="J1970" i="2"/>
  <c r="K1970" i="2"/>
  <c r="L1970" i="2"/>
  <c r="M1970" i="2"/>
  <c r="AG1970" i="2"/>
  <c r="AH1970" i="2"/>
  <c r="AI1970" i="2"/>
  <c r="AJ1970" i="2"/>
  <c r="AK1970" i="2"/>
  <c r="AL1970" i="2"/>
  <c r="AM1970" i="2"/>
  <c r="AN1970" i="2"/>
  <c r="AV1970" i="2"/>
  <c r="C1971" i="2"/>
  <c r="D1971" i="2"/>
  <c r="E1971" i="2"/>
  <c r="F1971" i="2"/>
  <c r="G1971" i="2"/>
  <c r="H1971" i="2"/>
  <c r="J1971" i="2"/>
  <c r="K1971" i="2"/>
  <c r="L1971" i="2"/>
  <c r="M1971" i="2"/>
  <c r="AG1971" i="2"/>
  <c r="AH1971" i="2"/>
  <c r="AI1971" i="2"/>
  <c r="AJ1971" i="2"/>
  <c r="AK1971" i="2"/>
  <c r="AL1971" i="2"/>
  <c r="AM1971" i="2"/>
  <c r="AN1971" i="2"/>
  <c r="AV1971" i="2"/>
  <c r="C1972" i="2"/>
  <c r="D1972" i="2"/>
  <c r="E1972" i="2"/>
  <c r="F1972" i="2"/>
  <c r="G1972" i="2"/>
  <c r="H1972" i="2"/>
  <c r="J1972" i="2"/>
  <c r="K1972" i="2"/>
  <c r="L1972" i="2"/>
  <c r="M1972" i="2"/>
  <c r="AG1972" i="2"/>
  <c r="AH1972" i="2"/>
  <c r="AI1972" i="2"/>
  <c r="AJ1972" i="2"/>
  <c r="AK1972" i="2"/>
  <c r="AL1972" i="2"/>
  <c r="AM1972" i="2"/>
  <c r="AN1972" i="2"/>
  <c r="AV1972" i="2"/>
  <c r="C1973" i="2"/>
  <c r="D1973" i="2"/>
  <c r="E1973" i="2"/>
  <c r="F1973" i="2"/>
  <c r="G1973" i="2"/>
  <c r="H1973" i="2"/>
  <c r="J1973" i="2"/>
  <c r="K1973" i="2"/>
  <c r="L1973" i="2"/>
  <c r="M1973" i="2"/>
  <c r="AG1973" i="2"/>
  <c r="AH1973" i="2"/>
  <c r="AI1973" i="2"/>
  <c r="AJ1973" i="2"/>
  <c r="AK1973" i="2"/>
  <c r="AL1973" i="2"/>
  <c r="AM1973" i="2"/>
  <c r="AN1973" i="2"/>
  <c r="AV1973" i="2"/>
  <c r="C1974" i="2"/>
  <c r="D1974" i="2"/>
  <c r="E1974" i="2"/>
  <c r="F1974" i="2"/>
  <c r="G1974" i="2"/>
  <c r="H1974" i="2"/>
  <c r="J1974" i="2"/>
  <c r="K1974" i="2"/>
  <c r="L1974" i="2"/>
  <c r="M1974" i="2"/>
  <c r="AG1974" i="2"/>
  <c r="AH1974" i="2"/>
  <c r="AI1974" i="2"/>
  <c r="AJ1974" i="2"/>
  <c r="AK1974" i="2"/>
  <c r="AL1974" i="2"/>
  <c r="AM1974" i="2"/>
  <c r="AN1974" i="2"/>
  <c r="AV1974" i="2"/>
  <c r="C1975" i="2"/>
  <c r="D1975" i="2"/>
  <c r="E1975" i="2"/>
  <c r="F1975" i="2"/>
  <c r="G1975" i="2"/>
  <c r="H1975" i="2"/>
  <c r="J1975" i="2"/>
  <c r="K1975" i="2"/>
  <c r="L1975" i="2"/>
  <c r="M1975" i="2"/>
  <c r="AG1975" i="2"/>
  <c r="AH1975" i="2"/>
  <c r="AI1975" i="2"/>
  <c r="AJ1975" i="2"/>
  <c r="AK1975" i="2"/>
  <c r="AL1975" i="2"/>
  <c r="AM1975" i="2"/>
  <c r="AN1975" i="2"/>
  <c r="AV1975" i="2"/>
  <c r="C1976" i="2"/>
  <c r="D1976" i="2"/>
  <c r="E1976" i="2"/>
  <c r="F1976" i="2"/>
  <c r="G1976" i="2"/>
  <c r="H1976" i="2"/>
  <c r="J1976" i="2"/>
  <c r="K1976" i="2"/>
  <c r="L1976" i="2"/>
  <c r="M1976" i="2"/>
  <c r="AG1976" i="2"/>
  <c r="AH1976" i="2"/>
  <c r="AI1976" i="2"/>
  <c r="AJ1976" i="2"/>
  <c r="AK1976" i="2"/>
  <c r="AL1976" i="2"/>
  <c r="AM1976" i="2"/>
  <c r="AN1976" i="2"/>
  <c r="AV1976" i="2"/>
  <c r="C1977" i="2"/>
  <c r="D1977" i="2"/>
  <c r="E1977" i="2"/>
  <c r="F1977" i="2"/>
  <c r="G1977" i="2"/>
  <c r="H1977" i="2"/>
  <c r="J1977" i="2"/>
  <c r="K1977" i="2"/>
  <c r="L1977" i="2"/>
  <c r="M1977" i="2"/>
  <c r="AG1977" i="2"/>
  <c r="AH1977" i="2"/>
  <c r="AI1977" i="2"/>
  <c r="AJ1977" i="2"/>
  <c r="AK1977" i="2"/>
  <c r="AL1977" i="2"/>
  <c r="AM1977" i="2"/>
  <c r="AN1977" i="2"/>
  <c r="AV1977" i="2"/>
  <c r="C1978" i="2"/>
  <c r="D1978" i="2"/>
  <c r="E1978" i="2"/>
  <c r="F1978" i="2"/>
  <c r="G1978" i="2"/>
  <c r="H1978" i="2"/>
  <c r="J1978" i="2"/>
  <c r="K1978" i="2"/>
  <c r="L1978" i="2"/>
  <c r="M1978" i="2"/>
  <c r="AG1978" i="2"/>
  <c r="AH1978" i="2"/>
  <c r="AI1978" i="2"/>
  <c r="AJ1978" i="2"/>
  <c r="AK1978" i="2"/>
  <c r="AL1978" i="2"/>
  <c r="AM1978" i="2"/>
  <c r="AN1978" i="2"/>
  <c r="AV1978" i="2"/>
  <c r="C1979" i="2"/>
  <c r="D1979" i="2"/>
  <c r="E1979" i="2"/>
  <c r="F1979" i="2"/>
  <c r="G1979" i="2"/>
  <c r="H1979" i="2"/>
  <c r="J1979" i="2"/>
  <c r="K1979" i="2"/>
  <c r="L1979" i="2"/>
  <c r="M1979" i="2"/>
  <c r="AG1979" i="2"/>
  <c r="AH1979" i="2"/>
  <c r="AI1979" i="2"/>
  <c r="AJ1979" i="2"/>
  <c r="AK1979" i="2"/>
  <c r="AL1979" i="2"/>
  <c r="AM1979" i="2"/>
  <c r="AN1979" i="2"/>
  <c r="AV1979" i="2"/>
  <c r="C1980" i="2"/>
  <c r="D1980" i="2"/>
  <c r="E1980" i="2"/>
  <c r="F1980" i="2"/>
  <c r="G1980" i="2"/>
  <c r="H1980" i="2"/>
  <c r="J1980" i="2"/>
  <c r="K1980" i="2"/>
  <c r="L1980" i="2"/>
  <c r="M1980" i="2"/>
  <c r="AG1980" i="2"/>
  <c r="AH1980" i="2"/>
  <c r="AI1980" i="2"/>
  <c r="AJ1980" i="2"/>
  <c r="AK1980" i="2"/>
  <c r="AL1980" i="2"/>
  <c r="AM1980" i="2"/>
  <c r="AN1980" i="2"/>
  <c r="AV1980" i="2"/>
  <c r="C1981" i="2"/>
  <c r="D1981" i="2"/>
  <c r="E1981" i="2"/>
  <c r="F1981" i="2"/>
  <c r="G1981" i="2"/>
  <c r="H1981" i="2"/>
  <c r="J1981" i="2"/>
  <c r="K1981" i="2"/>
  <c r="L1981" i="2"/>
  <c r="M1981" i="2"/>
  <c r="AG1981" i="2"/>
  <c r="AH1981" i="2"/>
  <c r="AI1981" i="2"/>
  <c r="AJ1981" i="2"/>
  <c r="AK1981" i="2"/>
  <c r="AL1981" i="2"/>
  <c r="AM1981" i="2"/>
  <c r="AN1981" i="2"/>
  <c r="AV1981" i="2"/>
  <c r="C1982" i="2"/>
  <c r="D1982" i="2"/>
  <c r="E1982" i="2"/>
  <c r="F1982" i="2"/>
  <c r="G1982" i="2"/>
  <c r="H1982" i="2"/>
  <c r="J1982" i="2"/>
  <c r="K1982" i="2"/>
  <c r="L1982" i="2"/>
  <c r="M1982" i="2"/>
  <c r="AG1982" i="2"/>
  <c r="AH1982" i="2"/>
  <c r="AI1982" i="2"/>
  <c r="AJ1982" i="2"/>
  <c r="AK1982" i="2"/>
  <c r="AL1982" i="2"/>
  <c r="AM1982" i="2"/>
  <c r="AN1982" i="2"/>
  <c r="AV1982" i="2"/>
  <c r="C1983" i="2"/>
  <c r="D1983" i="2"/>
  <c r="E1983" i="2"/>
  <c r="F1983" i="2"/>
  <c r="G1983" i="2"/>
  <c r="H1983" i="2"/>
  <c r="J1983" i="2"/>
  <c r="K1983" i="2"/>
  <c r="L1983" i="2"/>
  <c r="M1983" i="2"/>
  <c r="AG1983" i="2"/>
  <c r="AH1983" i="2"/>
  <c r="AI1983" i="2"/>
  <c r="AJ1983" i="2"/>
  <c r="AK1983" i="2"/>
  <c r="AL1983" i="2"/>
  <c r="AM1983" i="2"/>
  <c r="AN1983" i="2"/>
  <c r="AV1983" i="2"/>
  <c r="C1984" i="2"/>
  <c r="D1984" i="2"/>
  <c r="E1984" i="2"/>
  <c r="F1984" i="2"/>
  <c r="G1984" i="2"/>
  <c r="H1984" i="2"/>
  <c r="J1984" i="2"/>
  <c r="K1984" i="2"/>
  <c r="L1984" i="2"/>
  <c r="M1984" i="2"/>
  <c r="AG1984" i="2"/>
  <c r="AH1984" i="2"/>
  <c r="AI1984" i="2"/>
  <c r="AJ1984" i="2"/>
  <c r="AK1984" i="2"/>
  <c r="AL1984" i="2"/>
  <c r="AM1984" i="2"/>
  <c r="AN1984" i="2"/>
  <c r="AV1984" i="2"/>
  <c r="C1985" i="2"/>
  <c r="D1985" i="2"/>
  <c r="E1985" i="2"/>
  <c r="F1985" i="2"/>
  <c r="G1985" i="2"/>
  <c r="H1985" i="2"/>
  <c r="J1985" i="2"/>
  <c r="K1985" i="2"/>
  <c r="L1985" i="2"/>
  <c r="M1985" i="2"/>
  <c r="AG1985" i="2"/>
  <c r="AH1985" i="2"/>
  <c r="AI1985" i="2"/>
  <c r="AJ1985" i="2"/>
  <c r="AK1985" i="2"/>
  <c r="AL1985" i="2"/>
  <c r="AM1985" i="2"/>
  <c r="AN1985" i="2"/>
  <c r="AV1985" i="2"/>
  <c r="C1986" i="2"/>
  <c r="D1986" i="2"/>
  <c r="E1986" i="2"/>
  <c r="F1986" i="2"/>
  <c r="G1986" i="2"/>
  <c r="H1986" i="2"/>
  <c r="J1986" i="2"/>
  <c r="K1986" i="2"/>
  <c r="L1986" i="2"/>
  <c r="M1986" i="2"/>
  <c r="AG1986" i="2"/>
  <c r="AH1986" i="2"/>
  <c r="AI1986" i="2"/>
  <c r="AJ1986" i="2"/>
  <c r="AK1986" i="2"/>
  <c r="AL1986" i="2"/>
  <c r="AM1986" i="2"/>
  <c r="AN1986" i="2"/>
  <c r="AV1986" i="2"/>
  <c r="C1987" i="2"/>
  <c r="D1987" i="2"/>
  <c r="E1987" i="2"/>
  <c r="F1987" i="2"/>
  <c r="G1987" i="2"/>
  <c r="H1987" i="2"/>
  <c r="J1987" i="2"/>
  <c r="K1987" i="2"/>
  <c r="L1987" i="2"/>
  <c r="M1987" i="2"/>
  <c r="AG1987" i="2"/>
  <c r="AH1987" i="2"/>
  <c r="AI1987" i="2"/>
  <c r="AJ1987" i="2"/>
  <c r="AK1987" i="2"/>
  <c r="AL1987" i="2"/>
  <c r="AM1987" i="2"/>
  <c r="AN1987" i="2"/>
  <c r="AV1987" i="2"/>
  <c r="C1988" i="2"/>
  <c r="D1988" i="2"/>
  <c r="E1988" i="2"/>
  <c r="F1988" i="2"/>
  <c r="G1988" i="2"/>
  <c r="H1988" i="2"/>
  <c r="J1988" i="2"/>
  <c r="K1988" i="2"/>
  <c r="L1988" i="2"/>
  <c r="M1988" i="2"/>
  <c r="AG1988" i="2"/>
  <c r="AH1988" i="2"/>
  <c r="AI1988" i="2"/>
  <c r="AJ1988" i="2"/>
  <c r="AK1988" i="2"/>
  <c r="AL1988" i="2"/>
  <c r="AM1988" i="2"/>
  <c r="AN1988" i="2"/>
  <c r="AV1988" i="2"/>
  <c r="C1989" i="2"/>
  <c r="D1989" i="2"/>
  <c r="E1989" i="2"/>
  <c r="F1989" i="2"/>
  <c r="G1989" i="2"/>
  <c r="H1989" i="2"/>
  <c r="J1989" i="2"/>
  <c r="K1989" i="2"/>
  <c r="L1989" i="2"/>
  <c r="M1989" i="2"/>
  <c r="AG1989" i="2"/>
  <c r="AH1989" i="2"/>
  <c r="AI1989" i="2"/>
  <c r="AJ1989" i="2"/>
  <c r="AK1989" i="2"/>
  <c r="AL1989" i="2"/>
  <c r="AM1989" i="2"/>
  <c r="AN1989" i="2"/>
  <c r="AV1989" i="2"/>
  <c r="C1990" i="2"/>
  <c r="D1990" i="2"/>
  <c r="E1990" i="2"/>
  <c r="F1990" i="2"/>
  <c r="G1990" i="2"/>
  <c r="H1990" i="2"/>
  <c r="J1990" i="2"/>
  <c r="K1990" i="2"/>
  <c r="L1990" i="2"/>
  <c r="M1990" i="2"/>
  <c r="AG1990" i="2"/>
  <c r="AH1990" i="2"/>
  <c r="AI1990" i="2"/>
  <c r="AJ1990" i="2"/>
  <c r="AK1990" i="2"/>
  <c r="AL1990" i="2"/>
  <c r="AM1990" i="2"/>
  <c r="AN1990" i="2"/>
  <c r="AV1990" i="2"/>
  <c r="C1991" i="2"/>
  <c r="D1991" i="2"/>
  <c r="E1991" i="2"/>
  <c r="F1991" i="2"/>
  <c r="G1991" i="2"/>
  <c r="H1991" i="2"/>
  <c r="J1991" i="2"/>
  <c r="K1991" i="2"/>
  <c r="L1991" i="2"/>
  <c r="M1991" i="2"/>
  <c r="AG1991" i="2"/>
  <c r="AH1991" i="2"/>
  <c r="AI1991" i="2"/>
  <c r="AJ1991" i="2"/>
  <c r="AK1991" i="2"/>
  <c r="AL1991" i="2"/>
  <c r="AM1991" i="2"/>
  <c r="AN1991" i="2"/>
  <c r="AV1991" i="2"/>
  <c r="C1992" i="2"/>
  <c r="D1992" i="2"/>
  <c r="E1992" i="2"/>
  <c r="F1992" i="2"/>
  <c r="G1992" i="2"/>
  <c r="H1992" i="2"/>
  <c r="J1992" i="2"/>
  <c r="K1992" i="2"/>
  <c r="L1992" i="2"/>
  <c r="M1992" i="2"/>
  <c r="AG1992" i="2"/>
  <c r="AH1992" i="2"/>
  <c r="AI1992" i="2"/>
  <c r="AJ1992" i="2"/>
  <c r="AK1992" i="2"/>
  <c r="AL1992" i="2"/>
  <c r="AM1992" i="2"/>
  <c r="AN1992" i="2"/>
  <c r="AV1992" i="2"/>
  <c r="C1993" i="2"/>
  <c r="D1993" i="2"/>
  <c r="E1993" i="2"/>
  <c r="F1993" i="2"/>
  <c r="G1993" i="2"/>
  <c r="H1993" i="2"/>
  <c r="J1993" i="2"/>
  <c r="K1993" i="2"/>
  <c r="L1993" i="2"/>
  <c r="M1993" i="2"/>
  <c r="AG1993" i="2"/>
  <c r="AH1993" i="2"/>
  <c r="AI1993" i="2"/>
  <c r="AJ1993" i="2"/>
  <c r="AK1993" i="2"/>
  <c r="AL1993" i="2"/>
  <c r="AM1993" i="2"/>
  <c r="AN1993" i="2"/>
  <c r="AV1993" i="2"/>
  <c r="C1994" i="2"/>
  <c r="D1994" i="2"/>
  <c r="E1994" i="2"/>
  <c r="F1994" i="2"/>
  <c r="G1994" i="2"/>
  <c r="H1994" i="2"/>
  <c r="J1994" i="2"/>
  <c r="K1994" i="2"/>
  <c r="L1994" i="2"/>
  <c r="M1994" i="2"/>
  <c r="AG1994" i="2"/>
  <c r="AH1994" i="2"/>
  <c r="AI1994" i="2"/>
  <c r="AJ1994" i="2"/>
  <c r="AK1994" i="2"/>
  <c r="AL1994" i="2"/>
  <c r="AM1994" i="2"/>
  <c r="AN1994" i="2"/>
  <c r="AV1994" i="2"/>
  <c r="C1995" i="2"/>
  <c r="D1995" i="2"/>
  <c r="E1995" i="2"/>
  <c r="F1995" i="2"/>
  <c r="G1995" i="2"/>
  <c r="H1995" i="2"/>
  <c r="J1995" i="2"/>
  <c r="K1995" i="2"/>
  <c r="L1995" i="2"/>
  <c r="M1995" i="2"/>
  <c r="AG1995" i="2"/>
  <c r="AH1995" i="2"/>
  <c r="AI1995" i="2"/>
  <c r="AJ1995" i="2"/>
  <c r="AK1995" i="2"/>
  <c r="AL1995" i="2"/>
  <c r="AM1995" i="2"/>
  <c r="AN1995" i="2"/>
  <c r="AV1995" i="2"/>
  <c r="C1996" i="2"/>
  <c r="D1996" i="2"/>
  <c r="E1996" i="2"/>
  <c r="F1996" i="2"/>
  <c r="G1996" i="2"/>
  <c r="H1996" i="2"/>
  <c r="J1996" i="2"/>
  <c r="K1996" i="2"/>
  <c r="L1996" i="2"/>
  <c r="M1996" i="2"/>
  <c r="AG1996" i="2"/>
  <c r="AH1996" i="2"/>
  <c r="AI1996" i="2"/>
  <c r="AJ1996" i="2"/>
  <c r="AK1996" i="2"/>
  <c r="AL1996" i="2"/>
  <c r="AM1996" i="2"/>
  <c r="AN1996" i="2"/>
  <c r="AV1996" i="2"/>
  <c r="C1997" i="2"/>
  <c r="D1997" i="2"/>
  <c r="E1997" i="2"/>
  <c r="F1997" i="2"/>
  <c r="G1997" i="2"/>
  <c r="H1997" i="2"/>
  <c r="J1997" i="2"/>
  <c r="K1997" i="2"/>
  <c r="L1997" i="2"/>
  <c r="M1997" i="2"/>
  <c r="AG1997" i="2"/>
  <c r="AH1997" i="2"/>
  <c r="AI1997" i="2"/>
  <c r="AJ1997" i="2"/>
  <c r="AK1997" i="2"/>
  <c r="AL1997" i="2"/>
  <c r="AM1997" i="2"/>
  <c r="AN1997" i="2"/>
  <c r="AV1997" i="2"/>
  <c r="C1998" i="2"/>
  <c r="D1998" i="2"/>
  <c r="E1998" i="2"/>
  <c r="F1998" i="2"/>
  <c r="G1998" i="2"/>
  <c r="H1998" i="2"/>
  <c r="J1998" i="2"/>
  <c r="K1998" i="2"/>
  <c r="L1998" i="2"/>
  <c r="M1998" i="2"/>
  <c r="AG1998" i="2"/>
  <c r="AH1998" i="2"/>
  <c r="AI1998" i="2"/>
  <c r="AJ1998" i="2"/>
  <c r="AK1998" i="2"/>
  <c r="AL1998" i="2"/>
  <c r="AM1998" i="2"/>
  <c r="AN1998" i="2"/>
  <c r="AV1998" i="2"/>
  <c r="C1999" i="2"/>
  <c r="D1999" i="2"/>
  <c r="E1999" i="2"/>
  <c r="F1999" i="2"/>
  <c r="G1999" i="2"/>
  <c r="H1999" i="2"/>
  <c r="J1999" i="2"/>
  <c r="K1999" i="2"/>
  <c r="L1999" i="2"/>
  <c r="M1999" i="2"/>
  <c r="AG1999" i="2"/>
  <c r="AH1999" i="2"/>
  <c r="AI1999" i="2"/>
  <c r="AJ1999" i="2"/>
  <c r="AK1999" i="2"/>
  <c r="AL1999" i="2"/>
  <c r="AM1999" i="2"/>
  <c r="AN1999" i="2"/>
  <c r="AV1999" i="2"/>
  <c r="C2000" i="2"/>
  <c r="D2000" i="2"/>
  <c r="E2000" i="2"/>
  <c r="F2000" i="2"/>
  <c r="G2000" i="2"/>
  <c r="H2000" i="2"/>
  <c r="J2000" i="2"/>
  <c r="K2000" i="2"/>
  <c r="L2000" i="2"/>
  <c r="M2000" i="2"/>
  <c r="AG2000" i="2"/>
  <c r="AH2000" i="2"/>
  <c r="AI2000" i="2"/>
  <c r="AJ2000" i="2"/>
  <c r="AK2000" i="2"/>
  <c r="AL2000" i="2"/>
  <c r="AM2000" i="2"/>
  <c r="AN2000" i="2"/>
  <c r="AV2000" i="2"/>
  <c r="C2001" i="2"/>
  <c r="D2001" i="2"/>
  <c r="E2001" i="2"/>
  <c r="F2001" i="2"/>
  <c r="G2001" i="2"/>
  <c r="H2001" i="2"/>
  <c r="J2001" i="2"/>
  <c r="K2001" i="2"/>
  <c r="L2001" i="2"/>
  <c r="M2001" i="2"/>
  <c r="AG2001" i="2"/>
  <c r="AH2001" i="2"/>
  <c r="AI2001" i="2"/>
  <c r="AJ2001" i="2"/>
  <c r="AK2001" i="2"/>
  <c r="AL2001" i="2"/>
  <c r="AM2001" i="2"/>
  <c r="AN2001" i="2"/>
  <c r="AV2001" i="2"/>
  <c r="C2002" i="2"/>
  <c r="D2002" i="2"/>
  <c r="E2002" i="2"/>
  <c r="F2002" i="2"/>
  <c r="G2002" i="2"/>
  <c r="H2002" i="2"/>
  <c r="J2002" i="2"/>
  <c r="K2002" i="2"/>
  <c r="L2002" i="2"/>
  <c r="M2002" i="2"/>
  <c r="AG2002" i="2"/>
  <c r="AH2002" i="2"/>
  <c r="AI2002" i="2"/>
  <c r="AJ2002" i="2"/>
  <c r="AK2002" i="2"/>
  <c r="AL2002" i="2"/>
  <c r="AM2002" i="2"/>
  <c r="AN2002" i="2"/>
  <c r="AV2002" i="2"/>
  <c r="C2003" i="2"/>
  <c r="D2003" i="2"/>
  <c r="E2003" i="2"/>
  <c r="F2003" i="2"/>
  <c r="G2003" i="2"/>
  <c r="H2003" i="2"/>
  <c r="J2003" i="2"/>
  <c r="K2003" i="2"/>
  <c r="L2003" i="2"/>
  <c r="M2003" i="2"/>
  <c r="AG2003" i="2"/>
  <c r="AH2003" i="2"/>
  <c r="AI2003" i="2"/>
  <c r="AJ2003" i="2"/>
  <c r="AK2003" i="2"/>
  <c r="AL2003" i="2"/>
  <c r="AM2003" i="2"/>
  <c r="AN2003" i="2"/>
  <c r="AV2003" i="2"/>
  <c r="C2004" i="2"/>
  <c r="D2004" i="2"/>
  <c r="E2004" i="2"/>
  <c r="F2004" i="2"/>
  <c r="G2004" i="2"/>
  <c r="H2004" i="2"/>
  <c r="J2004" i="2"/>
  <c r="K2004" i="2"/>
  <c r="L2004" i="2"/>
  <c r="M2004" i="2"/>
  <c r="AG2004" i="2"/>
  <c r="AH2004" i="2"/>
  <c r="AI2004" i="2"/>
  <c r="AJ2004" i="2"/>
  <c r="AK2004" i="2"/>
  <c r="AL2004" i="2"/>
  <c r="AM2004" i="2"/>
  <c r="AN2004" i="2"/>
  <c r="AV2004" i="2"/>
  <c r="C2005" i="2"/>
  <c r="D2005" i="2"/>
  <c r="E2005" i="2"/>
  <c r="F2005" i="2"/>
  <c r="G2005" i="2"/>
  <c r="H2005" i="2"/>
  <c r="J2005" i="2"/>
  <c r="K2005" i="2"/>
  <c r="L2005" i="2"/>
  <c r="M2005" i="2"/>
  <c r="AG2005" i="2"/>
  <c r="AH2005" i="2"/>
  <c r="AI2005" i="2"/>
  <c r="AJ2005" i="2"/>
  <c r="AK2005" i="2"/>
  <c r="AL2005" i="2"/>
  <c r="AM2005" i="2"/>
  <c r="AN2005" i="2"/>
  <c r="C2007" i="2"/>
  <c r="D2007" i="2"/>
  <c r="E2007" i="2"/>
  <c r="F2007" i="2"/>
  <c r="G2007" i="2"/>
  <c r="H2007" i="2"/>
  <c r="J2007" i="2"/>
  <c r="K2007" i="2"/>
  <c r="L2007" i="2"/>
  <c r="M2007" i="2"/>
  <c r="AG2007" i="2"/>
  <c r="AH2007" i="2"/>
  <c r="AI2007" i="2"/>
  <c r="AJ2007" i="2"/>
  <c r="AK2007" i="2"/>
  <c r="AL2007" i="2"/>
  <c r="AM2007" i="2"/>
  <c r="AN2007" i="2"/>
  <c r="AV2007" i="2"/>
  <c r="C2008" i="2"/>
  <c r="D2008" i="2"/>
  <c r="E2008" i="2"/>
  <c r="F2008" i="2"/>
  <c r="G2008" i="2"/>
  <c r="H2008" i="2"/>
  <c r="J2008" i="2"/>
  <c r="K2008" i="2"/>
  <c r="L2008" i="2"/>
  <c r="M2008" i="2"/>
  <c r="AG2008" i="2"/>
  <c r="AH2008" i="2"/>
  <c r="AI2008" i="2"/>
  <c r="AJ2008" i="2"/>
  <c r="AK2008" i="2"/>
  <c r="AL2008" i="2"/>
  <c r="AM2008" i="2"/>
  <c r="AN2008" i="2"/>
  <c r="AV2008" i="2"/>
  <c r="C2009" i="2"/>
  <c r="D2009" i="2"/>
  <c r="E2009" i="2"/>
  <c r="F2009" i="2"/>
  <c r="G2009" i="2"/>
  <c r="H2009" i="2"/>
  <c r="J2009" i="2"/>
  <c r="K2009" i="2"/>
  <c r="L2009" i="2"/>
  <c r="M2009" i="2"/>
  <c r="AG2009" i="2"/>
  <c r="AH2009" i="2"/>
  <c r="AI2009" i="2"/>
  <c r="AJ2009" i="2"/>
  <c r="AK2009" i="2"/>
  <c r="AL2009" i="2"/>
  <c r="AM2009" i="2"/>
  <c r="AN2009" i="2"/>
  <c r="AV2009" i="2"/>
  <c r="C2010" i="2"/>
  <c r="D2010" i="2"/>
  <c r="E2010" i="2"/>
  <c r="F2010" i="2"/>
  <c r="G2010" i="2"/>
  <c r="H2010" i="2"/>
  <c r="J2010" i="2"/>
  <c r="K2010" i="2"/>
  <c r="L2010" i="2"/>
  <c r="M2010" i="2"/>
  <c r="AG2010" i="2"/>
  <c r="AH2010" i="2"/>
  <c r="AI2010" i="2"/>
  <c r="AJ2010" i="2"/>
  <c r="AK2010" i="2"/>
  <c r="AL2010" i="2"/>
  <c r="AM2010" i="2"/>
  <c r="AN2010" i="2"/>
  <c r="AV2010" i="2"/>
  <c r="C2011" i="2"/>
  <c r="D2011" i="2"/>
  <c r="E2011" i="2"/>
  <c r="F2011" i="2"/>
  <c r="G2011" i="2"/>
  <c r="H2011" i="2"/>
  <c r="J2011" i="2"/>
  <c r="K2011" i="2"/>
  <c r="L2011" i="2"/>
  <c r="M2011" i="2"/>
  <c r="AG2011" i="2"/>
  <c r="AH2011" i="2"/>
  <c r="AI2011" i="2"/>
  <c r="AJ2011" i="2"/>
  <c r="AK2011" i="2"/>
  <c r="AL2011" i="2"/>
  <c r="AM2011" i="2"/>
  <c r="AN2011" i="2"/>
  <c r="AV2011" i="2"/>
  <c r="C2012" i="2"/>
  <c r="D2012" i="2"/>
  <c r="E2012" i="2"/>
  <c r="F2012" i="2"/>
  <c r="G2012" i="2"/>
  <c r="H2012" i="2"/>
  <c r="J2012" i="2"/>
  <c r="K2012" i="2"/>
  <c r="L2012" i="2"/>
  <c r="M2012" i="2"/>
  <c r="AG2012" i="2"/>
  <c r="AH2012" i="2"/>
  <c r="AI2012" i="2"/>
  <c r="AJ2012" i="2"/>
  <c r="AK2012" i="2"/>
  <c r="AL2012" i="2"/>
  <c r="AM2012" i="2"/>
  <c r="AN2012" i="2"/>
  <c r="AV2012" i="2"/>
  <c r="C2013" i="2"/>
  <c r="D2013" i="2"/>
  <c r="E2013" i="2"/>
  <c r="F2013" i="2"/>
  <c r="G2013" i="2"/>
  <c r="H2013" i="2"/>
  <c r="J2013" i="2"/>
  <c r="K2013" i="2"/>
  <c r="L2013" i="2"/>
  <c r="M2013" i="2"/>
  <c r="AG2013" i="2"/>
  <c r="AH2013" i="2"/>
  <c r="AI2013" i="2"/>
  <c r="AJ2013" i="2"/>
  <c r="AK2013" i="2"/>
  <c r="AL2013" i="2"/>
  <c r="AM2013" i="2"/>
  <c r="AN2013" i="2"/>
  <c r="AV2013" i="2"/>
  <c r="C2014" i="2"/>
  <c r="D2014" i="2"/>
  <c r="E2014" i="2"/>
  <c r="F2014" i="2"/>
  <c r="G2014" i="2"/>
  <c r="H2014" i="2"/>
  <c r="J2014" i="2"/>
  <c r="K2014" i="2"/>
  <c r="L2014" i="2"/>
  <c r="M2014" i="2"/>
  <c r="AG2014" i="2"/>
  <c r="AH2014" i="2"/>
  <c r="AI2014" i="2"/>
  <c r="AJ2014" i="2"/>
  <c r="AK2014" i="2"/>
  <c r="AL2014" i="2"/>
  <c r="AM2014" i="2"/>
  <c r="AN2014" i="2"/>
  <c r="AV2014" i="2"/>
  <c r="C2015" i="2"/>
  <c r="D2015" i="2"/>
  <c r="E2015" i="2"/>
  <c r="F2015" i="2"/>
  <c r="G2015" i="2"/>
  <c r="H2015" i="2"/>
  <c r="J2015" i="2"/>
  <c r="K2015" i="2"/>
  <c r="L2015" i="2"/>
  <c r="M2015" i="2"/>
  <c r="AG2015" i="2"/>
  <c r="AH2015" i="2"/>
  <c r="AI2015" i="2"/>
  <c r="AJ2015" i="2"/>
  <c r="AK2015" i="2"/>
  <c r="AL2015" i="2"/>
  <c r="AM2015" i="2"/>
  <c r="AN2015" i="2"/>
  <c r="AV2015" i="2"/>
  <c r="C2016" i="2"/>
  <c r="D2016" i="2"/>
  <c r="E2016" i="2"/>
  <c r="F2016" i="2"/>
  <c r="G2016" i="2"/>
  <c r="H2016" i="2"/>
  <c r="J2016" i="2"/>
  <c r="K2016" i="2"/>
  <c r="L2016" i="2"/>
  <c r="M2016" i="2"/>
  <c r="AG2016" i="2"/>
  <c r="AH2016" i="2"/>
  <c r="AI2016" i="2"/>
  <c r="AJ2016" i="2"/>
  <c r="AK2016" i="2"/>
  <c r="AL2016" i="2"/>
  <c r="AM2016" i="2"/>
  <c r="AN2016" i="2"/>
  <c r="AV2016" i="2"/>
  <c r="C2017" i="2"/>
  <c r="D2017" i="2"/>
  <c r="E2017" i="2"/>
  <c r="F2017" i="2"/>
  <c r="G2017" i="2"/>
  <c r="H2017" i="2"/>
  <c r="J2017" i="2"/>
  <c r="K2017" i="2"/>
  <c r="L2017" i="2"/>
  <c r="M2017" i="2"/>
  <c r="AG2017" i="2"/>
  <c r="AH2017" i="2"/>
  <c r="AI2017" i="2"/>
  <c r="AJ2017" i="2"/>
  <c r="AK2017" i="2"/>
  <c r="AL2017" i="2"/>
  <c r="AM2017" i="2"/>
  <c r="AN2017" i="2"/>
  <c r="AV2017" i="2"/>
  <c r="C2018" i="2"/>
  <c r="D2018" i="2"/>
  <c r="E2018" i="2"/>
  <c r="F2018" i="2"/>
  <c r="G2018" i="2"/>
  <c r="H2018" i="2"/>
  <c r="J2018" i="2"/>
  <c r="K2018" i="2"/>
  <c r="L2018" i="2"/>
  <c r="M2018" i="2"/>
  <c r="AG2018" i="2"/>
  <c r="AH2018" i="2"/>
  <c r="AI2018" i="2"/>
  <c r="AJ2018" i="2"/>
  <c r="AK2018" i="2"/>
  <c r="AL2018" i="2"/>
  <c r="AM2018" i="2"/>
  <c r="AN2018" i="2"/>
  <c r="AV2018" i="2"/>
  <c r="C2019" i="2"/>
  <c r="D2019" i="2"/>
  <c r="E2019" i="2"/>
  <c r="F2019" i="2"/>
  <c r="G2019" i="2"/>
  <c r="H2019" i="2"/>
  <c r="J2019" i="2"/>
  <c r="K2019" i="2"/>
  <c r="L2019" i="2"/>
  <c r="M2019" i="2"/>
  <c r="AG2019" i="2"/>
  <c r="AH2019" i="2"/>
  <c r="AI2019" i="2"/>
  <c r="AJ2019" i="2"/>
  <c r="AK2019" i="2"/>
  <c r="AL2019" i="2"/>
  <c r="AM2019" i="2"/>
  <c r="AN2019" i="2"/>
  <c r="AV2019" i="2"/>
  <c r="C2020" i="2"/>
  <c r="D2020" i="2"/>
  <c r="E2020" i="2"/>
  <c r="F2020" i="2"/>
  <c r="G2020" i="2"/>
  <c r="H2020" i="2"/>
  <c r="J2020" i="2"/>
  <c r="K2020" i="2"/>
  <c r="L2020" i="2"/>
  <c r="M2020" i="2"/>
  <c r="AG2020" i="2"/>
  <c r="AH2020" i="2"/>
  <c r="AI2020" i="2"/>
  <c r="AJ2020" i="2"/>
  <c r="AK2020" i="2"/>
  <c r="AL2020" i="2"/>
  <c r="AM2020" i="2"/>
  <c r="AN2020" i="2"/>
  <c r="AV2020" i="2"/>
  <c r="C2021" i="2"/>
  <c r="D2021" i="2"/>
  <c r="E2021" i="2"/>
  <c r="F2021" i="2"/>
  <c r="G2021" i="2"/>
  <c r="H2021" i="2"/>
  <c r="J2021" i="2"/>
  <c r="K2021" i="2"/>
  <c r="L2021" i="2"/>
  <c r="M2021" i="2"/>
  <c r="AG2021" i="2"/>
  <c r="AH2021" i="2"/>
  <c r="AI2021" i="2"/>
  <c r="AJ2021" i="2"/>
  <c r="AK2021" i="2"/>
  <c r="AL2021" i="2"/>
  <c r="AM2021" i="2"/>
  <c r="AN2021" i="2"/>
  <c r="AV2021" i="2"/>
  <c r="C2022" i="2"/>
  <c r="D2022" i="2"/>
  <c r="E2022" i="2"/>
  <c r="F2022" i="2"/>
  <c r="G2022" i="2"/>
  <c r="H2022" i="2"/>
  <c r="J2022" i="2"/>
  <c r="K2022" i="2"/>
  <c r="L2022" i="2"/>
  <c r="M2022" i="2"/>
  <c r="AG2022" i="2"/>
  <c r="AH2022" i="2"/>
  <c r="AI2022" i="2"/>
  <c r="AJ2022" i="2"/>
  <c r="AK2022" i="2"/>
  <c r="AL2022" i="2"/>
  <c r="AM2022" i="2"/>
  <c r="AN2022" i="2"/>
  <c r="AV2022" i="2"/>
  <c r="C2023" i="2"/>
  <c r="D2023" i="2"/>
  <c r="E2023" i="2"/>
  <c r="F2023" i="2"/>
  <c r="G2023" i="2"/>
  <c r="H2023" i="2"/>
  <c r="J2023" i="2"/>
  <c r="K2023" i="2"/>
  <c r="L2023" i="2"/>
  <c r="M2023" i="2"/>
  <c r="AG2023" i="2"/>
  <c r="AH2023" i="2"/>
  <c r="AI2023" i="2"/>
  <c r="AJ2023" i="2"/>
  <c r="AK2023" i="2"/>
  <c r="AL2023" i="2"/>
  <c r="AM2023" i="2"/>
  <c r="AN2023" i="2"/>
  <c r="AV2023" i="2"/>
  <c r="C2024" i="2"/>
  <c r="D2024" i="2"/>
  <c r="E2024" i="2"/>
  <c r="F2024" i="2"/>
  <c r="G2024" i="2"/>
  <c r="H2024" i="2"/>
  <c r="J2024" i="2"/>
  <c r="K2024" i="2"/>
  <c r="L2024" i="2"/>
  <c r="M2024" i="2"/>
  <c r="AG2024" i="2"/>
  <c r="AH2024" i="2"/>
  <c r="AI2024" i="2"/>
  <c r="AJ2024" i="2"/>
  <c r="AK2024" i="2"/>
  <c r="AL2024" i="2"/>
  <c r="AM2024" i="2"/>
  <c r="AN2024" i="2"/>
  <c r="AV2024" i="2"/>
  <c r="C2025" i="2"/>
  <c r="D2025" i="2"/>
  <c r="E2025" i="2"/>
  <c r="F2025" i="2"/>
  <c r="G2025" i="2"/>
  <c r="H2025" i="2"/>
  <c r="J2025" i="2"/>
  <c r="K2025" i="2"/>
  <c r="L2025" i="2"/>
  <c r="M2025" i="2"/>
  <c r="AG2025" i="2"/>
  <c r="AH2025" i="2"/>
  <c r="AI2025" i="2"/>
  <c r="AJ2025" i="2"/>
  <c r="AK2025" i="2"/>
  <c r="AL2025" i="2"/>
  <c r="AM2025" i="2"/>
  <c r="AN2025" i="2"/>
  <c r="AV2025" i="2"/>
  <c r="C2026" i="2"/>
  <c r="D2026" i="2"/>
  <c r="E2026" i="2"/>
  <c r="F2026" i="2"/>
  <c r="G2026" i="2"/>
  <c r="H2026" i="2"/>
  <c r="J2026" i="2"/>
  <c r="K2026" i="2"/>
  <c r="L2026" i="2"/>
  <c r="M2026" i="2"/>
  <c r="AG2026" i="2"/>
  <c r="AH2026" i="2"/>
  <c r="AI2026" i="2"/>
  <c r="AJ2026" i="2"/>
  <c r="AK2026" i="2"/>
  <c r="AL2026" i="2"/>
  <c r="AM2026" i="2"/>
  <c r="AN2026" i="2"/>
  <c r="AV2026" i="2"/>
  <c r="C2027" i="2"/>
  <c r="D2027" i="2"/>
  <c r="E2027" i="2"/>
  <c r="F2027" i="2"/>
  <c r="G2027" i="2"/>
  <c r="H2027" i="2"/>
  <c r="J2027" i="2"/>
  <c r="K2027" i="2"/>
  <c r="L2027" i="2"/>
  <c r="M2027" i="2"/>
  <c r="AG2027" i="2"/>
  <c r="AH2027" i="2"/>
  <c r="AI2027" i="2"/>
  <c r="AJ2027" i="2"/>
  <c r="AK2027" i="2"/>
  <c r="AL2027" i="2"/>
  <c r="AM2027" i="2"/>
  <c r="AN2027" i="2"/>
  <c r="AV2027" i="2"/>
  <c r="C2028" i="2"/>
  <c r="D2028" i="2"/>
  <c r="E2028" i="2"/>
  <c r="F2028" i="2"/>
  <c r="G2028" i="2"/>
  <c r="H2028" i="2"/>
  <c r="J2028" i="2"/>
  <c r="K2028" i="2"/>
  <c r="L2028" i="2"/>
  <c r="M2028" i="2"/>
  <c r="AG2028" i="2"/>
  <c r="AH2028" i="2"/>
  <c r="AI2028" i="2"/>
  <c r="AJ2028" i="2"/>
  <c r="AK2028" i="2"/>
  <c r="AL2028" i="2"/>
  <c r="AM2028" i="2"/>
  <c r="AN2028" i="2"/>
  <c r="AV2028" i="2"/>
  <c r="C2029" i="2"/>
  <c r="D2029" i="2"/>
  <c r="E2029" i="2"/>
  <c r="F2029" i="2"/>
  <c r="G2029" i="2"/>
  <c r="H2029" i="2"/>
  <c r="J2029" i="2"/>
  <c r="K2029" i="2"/>
  <c r="L2029" i="2"/>
  <c r="M2029" i="2"/>
  <c r="AG2029" i="2"/>
  <c r="AH2029" i="2"/>
  <c r="AI2029" i="2"/>
  <c r="AJ2029" i="2"/>
  <c r="AK2029" i="2"/>
  <c r="AL2029" i="2"/>
  <c r="AM2029" i="2"/>
  <c r="AN2029" i="2"/>
  <c r="AV2029" i="2"/>
  <c r="C2030" i="2"/>
  <c r="D2030" i="2"/>
  <c r="E2030" i="2"/>
  <c r="F2030" i="2"/>
  <c r="G2030" i="2"/>
  <c r="H2030" i="2"/>
  <c r="J2030" i="2"/>
  <c r="K2030" i="2"/>
  <c r="L2030" i="2"/>
  <c r="M2030" i="2"/>
  <c r="AG2030" i="2"/>
  <c r="AH2030" i="2"/>
  <c r="AI2030" i="2"/>
  <c r="AJ2030" i="2"/>
  <c r="AK2030" i="2"/>
  <c r="AL2030" i="2"/>
  <c r="AM2030" i="2"/>
  <c r="AN2030" i="2"/>
  <c r="AV2030" i="2"/>
  <c r="C2031" i="2"/>
  <c r="D2031" i="2"/>
  <c r="E2031" i="2"/>
  <c r="F2031" i="2"/>
  <c r="G2031" i="2"/>
  <c r="H2031" i="2"/>
  <c r="J2031" i="2"/>
  <c r="K2031" i="2"/>
  <c r="L2031" i="2"/>
  <c r="M2031" i="2"/>
  <c r="AG2031" i="2"/>
  <c r="AH2031" i="2"/>
  <c r="AI2031" i="2"/>
  <c r="AJ2031" i="2"/>
  <c r="AK2031" i="2"/>
  <c r="AL2031" i="2"/>
  <c r="AM2031" i="2"/>
  <c r="AN2031" i="2"/>
  <c r="AV2031" i="2"/>
  <c r="C2032" i="2"/>
  <c r="D2032" i="2"/>
  <c r="E2032" i="2"/>
  <c r="F2032" i="2"/>
  <c r="G2032" i="2"/>
  <c r="H2032" i="2"/>
  <c r="J2032" i="2"/>
  <c r="K2032" i="2"/>
  <c r="L2032" i="2"/>
  <c r="M2032" i="2"/>
  <c r="AG2032" i="2"/>
  <c r="AH2032" i="2"/>
  <c r="AI2032" i="2"/>
  <c r="AJ2032" i="2"/>
  <c r="AK2032" i="2"/>
  <c r="AL2032" i="2"/>
  <c r="AM2032" i="2"/>
  <c r="AN2032" i="2"/>
  <c r="AV2032" i="2"/>
  <c r="C2033" i="2"/>
  <c r="D2033" i="2"/>
  <c r="E2033" i="2"/>
  <c r="F2033" i="2"/>
  <c r="G2033" i="2"/>
  <c r="H2033" i="2"/>
  <c r="J2033" i="2"/>
  <c r="K2033" i="2"/>
  <c r="L2033" i="2"/>
  <c r="M2033" i="2"/>
  <c r="AG2033" i="2"/>
  <c r="AH2033" i="2"/>
  <c r="AI2033" i="2"/>
  <c r="AJ2033" i="2"/>
  <c r="AK2033" i="2"/>
  <c r="AL2033" i="2"/>
  <c r="AM2033" i="2"/>
  <c r="AN2033" i="2"/>
  <c r="AV2033" i="2"/>
  <c r="C2034" i="2"/>
  <c r="D2034" i="2"/>
  <c r="E2034" i="2"/>
  <c r="F2034" i="2"/>
  <c r="G2034" i="2"/>
  <c r="H2034" i="2"/>
  <c r="J2034" i="2"/>
  <c r="K2034" i="2"/>
  <c r="L2034" i="2"/>
  <c r="M2034" i="2"/>
  <c r="AG2034" i="2"/>
  <c r="AH2034" i="2"/>
  <c r="AI2034" i="2"/>
  <c r="AJ2034" i="2"/>
  <c r="AK2034" i="2"/>
  <c r="AL2034" i="2"/>
  <c r="AM2034" i="2"/>
  <c r="AN2034" i="2"/>
  <c r="AV2034" i="2"/>
  <c r="C2035" i="2"/>
  <c r="D2035" i="2"/>
  <c r="E2035" i="2"/>
  <c r="F2035" i="2"/>
  <c r="G2035" i="2"/>
  <c r="H2035" i="2"/>
  <c r="J2035" i="2"/>
  <c r="K2035" i="2"/>
  <c r="L2035" i="2"/>
  <c r="M2035" i="2"/>
  <c r="AG2035" i="2"/>
  <c r="AH2035" i="2"/>
  <c r="AI2035" i="2"/>
  <c r="AJ2035" i="2"/>
  <c r="AK2035" i="2"/>
  <c r="AL2035" i="2"/>
  <c r="AM2035" i="2"/>
  <c r="AN2035" i="2"/>
  <c r="AV2035" i="2"/>
  <c r="C2036" i="2"/>
  <c r="D2036" i="2"/>
  <c r="E2036" i="2"/>
  <c r="F2036" i="2"/>
  <c r="G2036" i="2"/>
  <c r="H2036" i="2"/>
  <c r="J2036" i="2"/>
  <c r="K2036" i="2"/>
  <c r="L2036" i="2"/>
  <c r="M2036" i="2"/>
  <c r="AG2036" i="2"/>
  <c r="AH2036" i="2"/>
  <c r="AI2036" i="2"/>
  <c r="AJ2036" i="2"/>
  <c r="AK2036" i="2"/>
  <c r="AL2036" i="2"/>
  <c r="AM2036" i="2"/>
  <c r="AN2036" i="2"/>
  <c r="C2038" i="2"/>
  <c r="D2038" i="2"/>
  <c r="E2038" i="2"/>
  <c r="F2038" i="2"/>
  <c r="G2038" i="2"/>
  <c r="H2038" i="2"/>
  <c r="J2038" i="2"/>
  <c r="K2038" i="2"/>
  <c r="L2038" i="2"/>
  <c r="M2038" i="2"/>
  <c r="AG2038" i="2"/>
  <c r="AH2038" i="2"/>
  <c r="AI2038" i="2"/>
  <c r="AJ2038" i="2"/>
  <c r="AK2038" i="2"/>
  <c r="AL2038" i="2"/>
  <c r="AM2038" i="2"/>
  <c r="AN2038" i="2"/>
  <c r="C2039" i="2"/>
  <c r="D2039" i="2"/>
  <c r="E2039" i="2"/>
  <c r="F2039" i="2"/>
  <c r="G2039" i="2"/>
  <c r="H2039" i="2"/>
  <c r="J2039" i="2"/>
  <c r="K2039" i="2"/>
  <c r="L2039" i="2"/>
  <c r="M2039" i="2"/>
  <c r="AG2039" i="2"/>
  <c r="AH2039" i="2"/>
  <c r="AI2039" i="2"/>
  <c r="AJ2039" i="2"/>
  <c r="AK2039" i="2"/>
  <c r="AL2039" i="2"/>
  <c r="AM2039" i="2"/>
  <c r="AN2039" i="2"/>
  <c r="C2040" i="2"/>
  <c r="D2040" i="2"/>
  <c r="E2040" i="2"/>
  <c r="F2040" i="2"/>
  <c r="G2040" i="2"/>
  <c r="H2040" i="2"/>
  <c r="J2040" i="2"/>
  <c r="K2040" i="2"/>
  <c r="L2040" i="2"/>
  <c r="M2040" i="2"/>
  <c r="AG2040" i="2"/>
  <c r="AH2040" i="2"/>
  <c r="AI2040" i="2"/>
  <c r="AJ2040" i="2"/>
  <c r="AK2040" i="2"/>
  <c r="AL2040" i="2"/>
  <c r="AM2040" i="2"/>
  <c r="AN2040" i="2"/>
  <c r="C2041" i="2"/>
  <c r="D2041" i="2"/>
  <c r="E2041" i="2"/>
  <c r="F2041" i="2"/>
  <c r="G2041" i="2"/>
  <c r="H2041" i="2"/>
  <c r="J2041" i="2"/>
  <c r="K2041" i="2"/>
  <c r="L2041" i="2"/>
  <c r="M2041" i="2"/>
  <c r="AG2041" i="2"/>
  <c r="AH2041" i="2"/>
  <c r="AI2041" i="2"/>
  <c r="AJ2041" i="2"/>
  <c r="AK2041" i="2"/>
  <c r="AL2041" i="2"/>
  <c r="AM2041" i="2"/>
  <c r="AN2041" i="2"/>
  <c r="C2042" i="2"/>
  <c r="D2042" i="2"/>
  <c r="E2042" i="2"/>
  <c r="F2042" i="2"/>
  <c r="G2042" i="2"/>
  <c r="H2042" i="2"/>
  <c r="J2042" i="2"/>
  <c r="K2042" i="2"/>
  <c r="L2042" i="2"/>
  <c r="M2042" i="2"/>
  <c r="AG2042" i="2"/>
  <c r="AH2042" i="2"/>
  <c r="AI2042" i="2"/>
  <c r="AJ2042" i="2"/>
  <c r="AK2042" i="2"/>
  <c r="AL2042" i="2"/>
  <c r="AM2042" i="2"/>
  <c r="AN2042" i="2"/>
  <c r="C2043" i="2"/>
  <c r="D2043" i="2"/>
  <c r="E2043" i="2"/>
  <c r="F2043" i="2"/>
  <c r="G2043" i="2"/>
  <c r="H2043" i="2"/>
  <c r="J2043" i="2"/>
  <c r="K2043" i="2"/>
  <c r="L2043" i="2"/>
  <c r="M2043" i="2"/>
  <c r="AG2043" i="2"/>
  <c r="AH2043" i="2"/>
  <c r="AI2043" i="2"/>
  <c r="AJ2043" i="2"/>
  <c r="AK2043" i="2"/>
  <c r="AL2043" i="2"/>
  <c r="AM2043" i="2"/>
  <c r="AN2043" i="2"/>
  <c r="C2044" i="2"/>
  <c r="D2044" i="2"/>
  <c r="E2044" i="2"/>
  <c r="F2044" i="2"/>
  <c r="G2044" i="2"/>
  <c r="H2044" i="2"/>
  <c r="J2044" i="2"/>
  <c r="K2044" i="2"/>
  <c r="L2044" i="2"/>
  <c r="M2044" i="2"/>
  <c r="AG2044" i="2"/>
  <c r="AH2044" i="2"/>
  <c r="AI2044" i="2"/>
  <c r="AJ2044" i="2"/>
  <c r="AK2044" i="2"/>
  <c r="AL2044" i="2"/>
  <c r="AM2044" i="2"/>
  <c r="AN2044" i="2"/>
  <c r="C2045" i="2"/>
  <c r="D2045" i="2"/>
  <c r="E2045" i="2"/>
  <c r="F2045" i="2"/>
  <c r="G2045" i="2"/>
  <c r="H2045" i="2"/>
  <c r="J2045" i="2"/>
  <c r="K2045" i="2"/>
  <c r="L2045" i="2"/>
  <c r="M2045" i="2"/>
  <c r="AG2045" i="2"/>
  <c r="AH2045" i="2"/>
  <c r="AI2045" i="2"/>
  <c r="AJ2045" i="2"/>
  <c r="AK2045" i="2"/>
  <c r="AL2045" i="2"/>
  <c r="AM2045" i="2"/>
  <c r="AN2045" i="2"/>
  <c r="C2046" i="2"/>
  <c r="D2046" i="2"/>
  <c r="E2046" i="2"/>
  <c r="F2046" i="2"/>
  <c r="G2046" i="2"/>
  <c r="H2046" i="2"/>
  <c r="J2046" i="2"/>
  <c r="K2046" i="2"/>
  <c r="L2046" i="2"/>
  <c r="M2046" i="2"/>
  <c r="AG2046" i="2"/>
  <c r="AH2046" i="2"/>
  <c r="AI2046" i="2"/>
  <c r="AJ2046" i="2"/>
  <c r="AK2046" i="2"/>
  <c r="AL2046" i="2"/>
  <c r="AM2046" i="2"/>
  <c r="AN2046" i="2"/>
  <c r="C2047" i="2"/>
  <c r="D2047" i="2"/>
  <c r="E2047" i="2"/>
  <c r="F2047" i="2"/>
  <c r="G2047" i="2"/>
  <c r="H2047" i="2"/>
  <c r="J2047" i="2"/>
  <c r="K2047" i="2"/>
  <c r="L2047" i="2"/>
  <c r="M2047" i="2"/>
  <c r="AG2047" i="2"/>
  <c r="AH2047" i="2"/>
  <c r="AI2047" i="2"/>
  <c r="AJ2047" i="2"/>
  <c r="AK2047" i="2"/>
  <c r="AL2047" i="2"/>
  <c r="AM2047" i="2"/>
  <c r="AN2047" i="2"/>
  <c r="C2048" i="2"/>
  <c r="D2048" i="2"/>
  <c r="E2048" i="2"/>
  <c r="F2048" i="2"/>
  <c r="G2048" i="2"/>
  <c r="H2048" i="2"/>
  <c r="J2048" i="2"/>
  <c r="K2048" i="2"/>
  <c r="L2048" i="2"/>
  <c r="M2048" i="2"/>
  <c r="AG2048" i="2"/>
  <c r="AH2048" i="2"/>
  <c r="AI2048" i="2"/>
  <c r="AJ2048" i="2"/>
  <c r="AK2048" i="2"/>
  <c r="AL2048" i="2"/>
  <c r="AM2048" i="2"/>
  <c r="AN2048" i="2"/>
  <c r="C2049" i="2"/>
  <c r="D2049" i="2"/>
  <c r="E2049" i="2"/>
  <c r="F2049" i="2"/>
  <c r="G2049" i="2"/>
  <c r="H2049" i="2"/>
  <c r="J2049" i="2"/>
  <c r="K2049" i="2"/>
  <c r="L2049" i="2"/>
  <c r="M2049" i="2"/>
  <c r="AG2049" i="2"/>
  <c r="AH2049" i="2"/>
  <c r="AI2049" i="2"/>
  <c r="AJ2049" i="2"/>
  <c r="AK2049" i="2"/>
  <c r="AL2049" i="2"/>
  <c r="AM2049" i="2"/>
  <c r="AN2049" i="2"/>
  <c r="C2050" i="2"/>
  <c r="D2050" i="2"/>
  <c r="E2050" i="2"/>
  <c r="F2050" i="2"/>
  <c r="G2050" i="2"/>
  <c r="H2050" i="2"/>
  <c r="J2050" i="2"/>
  <c r="K2050" i="2"/>
  <c r="L2050" i="2"/>
  <c r="M2050" i="2"/>
  <c r="AG2050" i="2"/>
  <c r="AH2050" i="2"/>
  <c r="AI2050" i="2"/>
  <c r="AJ2050" i="2"/>
  <c r="AK2050" i="2"/>
  <c r="AL2050" i="2"/>
  <c r="AM2050" i="2"/>
  <c r="AN2050" i="2"/>
  <c r="C2051" i="2"/>
  <c r="D2051" i="2"/>
  <c r="E2051" i="2"/>
  <c r="F2051" i="2"/>
  <c r="G2051" i="2"/>
  <c r="H2051" i="2"/>
  <c r="J2051" i="2"/>
  <c r="K2051" i="2"/>
  <c r="L2051" i="2"/>
  <c r="M2051" i="2"/>
  <c r="AG2051" i="2"/>
  <c r="AH2051" i="2"/>
  <c r="AI2051" i="2"/>
  <c r="AJ2051" i="2"/>
  <c r="AK2051" i="2"/>
  <c r="AL2051" i="2"/>
  <c r="AM2051" i="2"/>
  <c r="AN2051" i="2"/>
  <c r="C2052" i="2"/>
  <c r="D2052" i="2"/>
  <c r="E2052" i="2"/>
  <c r="F2052" i="2"/>
  <c r="G2052" i="2"/>
  <c r="H2052" i="2"/>
  <c r="J2052" i="2"/>
  <c r="K2052" i="2"/>
  <c r="L2052" i="2"/>
  <c r="M2052" i="2"/>
  <c r="AG2052" i="2"/>
  <c r="AH2052" i="2"/>
  <c r="AI2052" i="2"/>
  <c r="AJ2052" i="2"/>
  <c r="AK2052" i="2"/>
  <c r="AL2052" i="2"/>
  <c r="AM2052" i="2"/>
  <c r="AN2052" i="2"/>
  <c r="C2054" i="2"/>
  <c r="D2054" i="2"/>
  <c r="E2054" i="2"/>
  <c r="F2054" i="2"/>
  <c r="G2054" i="2"/>
  <c r="H2054" i="2"/>
  <c r="J2054" i="2"/>
  <c r="K2054" i="2"/>
  <c r="L2054" i="2"/>
  <c r="M2054" i="2"/>
  <c r="AG2054" i="2"/>
  <c r="AH2054" i="2"/>
  <c r="AI2054" i="2"/>
  <c r="AJ2054" i="2"/>
  <c r="AK2054" i="2"/>
  <c r="AL2054" i="2"/>
  <c r="AM2054" i="2"/>
  <c r="AN2054" i="2"/>
  <c r="AV2054" i="2"/>
  <c r="C2055" i="2"/>
  <c r="D2055" i="2"/>
  <c r="E2055" i="2"/>
  <c r="F2055" i="2"/>
  <c r="G2055" i="2"/>
  <c r="H2055" i="2"/>
  <c r="J2055" i="2"/>
  <c r="K2055" i="2"/>
  <c r="L2055" i="2"/>
  <c r="M2055" i="2"/>
  <c r="AG2055" i="2"/>
  <c r="AH2055" i="2"/>
  <c r="AI2055" i="2"/>
  <c r="AJ2055" i="2"/>
  <c r="AK2055" i="2"/>
  <c r="AL2055" i="2"/>
  <c r="AM2055" i="2"/>
  <c r="AN2055" i="2"/>
  <c r="AV2055" i="2"/>
  <c r="C2056" i="2"/>
  <c r="D2056" i="2"/>
  <c r="E2056" i="2"/>
  <c r="F2056" i="2"/>
  <c r="G2056" i="2"/>
  <c r="H2056" i="2"/>
  <c r="J2056" i="2"/>
  <c r="K2056" i="2"/>
  <c r="L2056" i="2"/>
  <c r="M2056" i="2"/>
  <c r="AG2056" i="2"/>
  <c r="AH2056" i="2"/>
  <c r="AI2056" i="2"/>
  <c r="AJ2056" i="2"/>
  <c r="AK2056" i="2"/>
  <c r="AL2056" i="2"/>
  <c r="AM2056" i="2"/>
  <c r="AN2056" i="2"/>
  <c r="AV2056" i="2"/>
  <c r="C2057" i="2"/>
  <c r="D2057" i="2"/>
  <c r="E2057" i="2"/>
  <c r="F2057" i="2"/>
  <c r="G2057" i="2"/>
  <c r="H2057" i="2"/>
  <c r="J2057" i="2"/>
  <c r="K2057" i="2"/>
  <c r="L2057" i="2"/>
  <c r="M2057" i="2"/>
  <c r="AG2057" i="2"/>
  <c r="AH2057" i="2"/>
  <c r="AI2057" i="2"/>
  <c r="AJ2057" i="2"/>
  <c r="AK2057" i="2"/>
  <c r="AL2057" i="2"/>
  <c r="AM2057" i="2"/>
  <c r="AN2057" i="2"/>
  <c r="AV2057" i="2"/>
  <c r="C2058" i="2"/>
  <c r="D2058" i="2"/>
  <c r="E2058" i="2"/>
  <c r="F2058" i="2"/>
  <c r="G2058" i="2"/>
  <c r="H2058" i="2"/>
  <c r="J2058" i="2"/>
  <c r="K2058" i="2"/>
  <c r="L2058" i="2"/>
  <c r="M2058" i="2"/>
  <c r="AG2058" i="2"/>
  <c r="AH2058" i="2"/>
  <c r="AI2058" i="2"/>
  <c r="AJ2058" i="2"/>
  <c r="AK2058" i="2"/>
  <c r="AL2058" i="2"/>
  <c r="AM2058" i="2"/>
  <c r="AN2058" i="2"/>
  <c r="AV2058" i="2"/>
  <c r="C2059" i="2"/>
  <c r="D2059" i="2"/>
  <c r="E2059" i="2"/>
  <c r="F2059" i="2"/>
  <c r="G2059" i="2"/>
  <c r="H2059" i="2"/>
  <c r="J2059" i="2"/>
  <c r="K2059" i="2"/>
  <c r="L2059" i="2"/>
  <c r="M2059" i="2"/>
  <c r="AG2059" i="2"/>
  <c r="AH2059" i="2"/>
  <c r="AI2059" i="2"/>
  <c r="AJ2059" i="2"/>
  <c r="AK2059" i="2"/>
  <c r="AL2059" i="2"/>
  <c r="AM2059" i="2"/>
  <c r="AN2059" i="2"/>
  <c r="AV2059" i="2"/>
  <c r="C2060" i="2"/>
  <c r="D2060" i="2"/>
  <c r="E2060" i="2"/>
  <c r="F2060" i="2"/>
  <c r="G2060" i="2"/>
  <c r="H2060" i="2"/>
  <c r="J2060" i="2"/>
  <c r="K2060" i="2"/>
  <c r="L2060" i="2"/>
  <c r="M2060" i="2"/>
  <c r="AG2060" i="2"/>
  <c r="AH2060" i="2"/>
  <c r="AI2060" i="2"/>
  <c r="AJ2060" i="2"/>
  <c r="AK2060" i="2"/>
  <c r="AL2060" i="2"/>
  <c r="AM2060" i="2"/>
  <c r="AN2060" i="2"/>
  <c r="AV2060" i="2"/>
  <c r="C2061" i="2"/>
  <c r="D2061" i="2"/>
  <c r="E2061" i="2"/>
  <c r="F2061" i="2"/>
  <c r="G2061" i="2"/>
  <c r="H2061" i="2"/>
  <c r="J2061" i="2"/>
  <c r="K2061" i="2"/>
  <c r="L2061" i="2"/>
  <c r="M2061" i="2"/>
  <c r="AG2061" i="2"/>
  <c r="AH2061" i="2"/>
  <c r="AI2061" i="2"/>
  <c r="AJ2061" i="2"/>
  <c r="AK2061" i="2"/>
  <c r="AL2061" i="2"/>
  <c r="AM2061" i="2"/>
  <c r="AN2061" i="2"/>
  <c r="AV2061" i="2"/>
  <c r="C2062" i="2"/>
  <c r="D2062" i="2"/>
  <c r="E2062" i="2"/>
  <c r="F2062" i="2"/>
  <c r="G2062" i="2"/>
  <c r="H2062" i="2"/>
  <c r="J2062" i="2"/>
  <c r="K2062" i="2"/>
  <c r="L2062" i="2"/>
  <c r="M2062" i="2"/>
  <c r="AG2062" i="2"/>
  <c r="AH2062" i="2"/>
  <c r="AI2062" i="2"/>
  <c r="AJ2062" i="2"/>
  <c r="AK2062" i="2"/>
  <c r="AL2062" i="2"/>
  <c r="AM2062" i="2"/>
  <c r="AN2062" i="2"/>
  <c r="AV2062" i="2"/>
  <c r="C2063" i="2"/>
  <c r="D2063" i="2"/>
  <c r="E2063" i="2"/>
  <c r="F2063" i="2"/>
  <c r="G2063" i="2"/>
  <c r="H2063" i="2"/>
  <c r="J2063" i="2"/>
  <c r="K2063" i="2"/>
  <c r="L2063" i="2"/>
  <c r="M2063" i="2"/>
  <c r="AG2063" i="2"/>
  <c r="AH2063" i="2"/>
  <c r="AI2063" i="2"/>
  <c r="AJ2063" i="2"/>
  <c r="AK2063" i="2"/>
  <c r="AL2063" i="2"/>
  <c r="AM2063" i="2"/>
  <c r="AN2063" i="2"/>
  <c r="AV2063" i="2"/>
  <c r="C2064" i="2"/>
  <c r="D2064" i="2"/>
  <c r="E2064" i="2"/>
  <c r="F2064" i="2"/>
  <c r="G2064" i="2"/>
  <c r="H2064" i="2"/>
  <c r="J2064" i="2"/>
  <c r="K2064" i="2"/>
  <c r="L2064" i="2"/>
  <c r="M2064" i="2"/>
  <c r="AG2064" i="2"/>
  <c r="AH2064" i="2"/>
  <c r="AI2064" i="2"/>
  <c r="AJ2064" i="2"/>
  <c r="AK2064" i="2"/>
  <c r="AL2064" i="2"/>
  <c r="AM2064" i="2"/>
  <c r="AN2064" i="2"/>
  <c r="AV2064" i="2"/>
  <c r="C2065" i="2"/>
  <c r="D2065" i="2"/>
  <c r="E2065" i="2"/>
  <c r="F2065" i="2"/>
  <c r="G2065" i="2"/>
  <c r="H2065" i="2"/>
  <c r="J2065" i="2"/>
  <c r="K2065" i="2"/>
  <c r="L2065" i="2"/>
  <c r="M2065" i="2"/>
  <c r="AG2065" i="2"/>
  <c r="AH2065" i="2"/>
  <c r="AI2065" i="2"/>
  <c r="AJ2065" i="2"/>
  <c r="AK2065" i="2"/>
  <c r="AL2065" i="2"/>
  <c r="AM2065" i="2"/>
  <c r="AN2065" i="2"/>
  <c r="AV2065" i="2"/>
  <c r="C2066" i="2"/>
  <c r="D2066" i="2"/>
  <c r="E2066" i="2"/>
  <c r="F2066" i="2"/>
  <c r="G2066" i="2"/>
  <c r="H2066" i="2"/>
  <c r="J2066" i="2"/>
  <c r="K2066" i="2"/>
  <c r="L2066" i="2"/>
  <c r="M2066" i="2"/>
  <c r="AG2066" i="2"/>
  <c r="AH2066" i="2"/>
  <c r="AI2066" i="2"/>
  <c r="AJ2066" i="2"/>
  <c r="AK2066" i="2"/>
  <c r="AL2066" i="2"/>
  <c r="AM2066" i="2"/>
  <c r="AN2066" i="2"/>
  <c r="AV2066" i="2"/>
  <c r="C2067" i="2"/>
  <c r="D2067" i="2"/>
  <c r="E2067" i="2"/>
  <c r="F2067" i="2"/>
  <c r="G2067" i="2"/>
  <c r="H2067" i="2"/>
  <c r="J2067" i="2"/>
  <c r="K2067" i="2"/>
  <c r="L2067" i="2"/>
  <c r="M2067" i="2"/>
  <c r="AG2067" i="2"/>
  <c r="AH2067" i="2"/>
  <c r="AI2067" i="2"/>
  <c r="AJ2067" i="2"/>
  <c r="AK2067" i="2"/>
  <c r="AL2067" i="2"/>
  <c r="AM2067" i="2"/>
  <c r="AN2067" i="2"/>
  <c r="AV2067" i="2"/>
  <c r="C2068" i="2"/>
  <c r="D2068" i="2"/>
  <c r="E2068" i="2"/>
  <c r="F2068" i="2"/>
  <c r="G2068" i="2"/>
  <c r="H2068" i="2"/>
  <c r="J2068" i="2"/>
  <c r="K2068" i="2"/>
  <c r="L2068" i="2"/>
  <c r="M2068" i="2"/>
  <c r="AG2068" i="2"/>
  <c r="AH2068" i="2"/>
  <c r="AI2068" i="2"/>
  <c r="AJ2068" i="2"/>
  <c r="AK2068" i="2"/>
  <c r="AL2068" i="2"/>
  <c r="AM2068" i="2"/>
  <c r="AN2068" i="2"/>
  <c r="AV2068" i="2"/>
  <c r="C2069" i="2"/>
  <c r="D2069" i="2"/>
  <c r="E2069" i="2"/>
  <c r="F2069" i="2"/>
  <c r="G2069" i="2"/>
  <c r="H2069" i="2"/>
  <c r="J2069" i="2"/>
  <c r="K2069" i="2"/>
  <c r="L2069" i="2"/>
  <c r="M2069" i="2"/>
  <c r="AG2069" i="2"/>
  <c r="AH2069" i="2"/>
  <c r="AI2069" i="2"/>
  <c r="AJ2069" i="2"/>
  <c r="AK2069" i="2"/>
  <c r="AL2069" i="2"/>
  <c r="AM2069" i="2"/>
  <c r="AN2069" i="2"/>
  <c r="AV2069" i="2"/>
  <c r="C2070" i="2"/>
  <c r="D2070" i="2"/>
  <c r="E2070" i="2"/>
  <c r="F2070" i="2"/>
  <c r="G2070" i="2"/>
  <c r="H2070" i="2"/>
  <c r="J2070" i="2"/>
  <c r="K2070" i="2"/>
  <c r="L2070" i="2"/>
  <c r="M2070" i="2"/>
  <c r="AG2070" i="2"/>
  <c r="AH2070" i="2"/>
  <c r="AI2070" i="2"/>
  <c r="AJ2070" i="2"/>
  <c r="AK2070" i="2"/>
  <c r="AL2070" i="2"/>
  <c r="AM2070" i="2"/>
  <c r="AN2070" i="2"/>
  <c r="AV2070" i="2"/>
  <c r="C2071" i="2"/>
  <c r="D2071" i="2"/>
  <c r="E2071" i="2"/>
  <c r="F2071" i="2"/>
  <c r="G2071" i="2"/>
  <c r="H2071" i="2"/>
  <c r="J2071" i="2"/>
  <c r="K2071" i="2"/>
  <c r="L2071" i="2"/>
  <c r="M2071" i="2"/>
  <c r="AG2071" i="2"/>
  <c r="AH2071" i="2"/>
  <c r="AI2071" i="2"/>
  <c r="AJ2071" i="2"/>
  <c r="AK2071" i="2"/>
  <c r="AL2071" i="2"/>
  <c r="AM2071" i="2"/>
  <c r="AN2071" i="2"/>
  <c r="AV2071" i="2"/>
  <c r="C2072" i="2"/>
  <c r="D2072" i="2"/>
  <c r="E2072" i="2"/>
  <c r="F2072" i="2"/>
  <c r="G2072" i="2"/>
  <c r="H2072" i="2"/>
  <c r="J2072" i="2"/>
  <c r="K2072" i="2"/>
  <c r="L2072" i="2"/>
  <c r="M2072" i="2"/>
  <c r="AG2072" i="2"/>
  <c r="AH2072" i="2"/>
  <c r="AI2072" i="2"/>
  <c r="AJ2072" i="2"/>
  <c r="AK2072" i="2"/>
  <c r="AL2072" i="2"/>
  <c r="AM2072" i="2"/>
  <c r="AN2072" i="2"/>
  <c r="AV2072" i="2"/>
  <c r="C2073" i="2"/>
  <c r="D2073" i="2"/>
  <c r="E2073" i="2"/>
  <c r="F2073" i="2"/>
  <c r="G2073" i="2"/>
  <c r="H2073" i="2"/>
  <c r="J2073" i="2"/>
  <c r="K2073" i="2"/>
  <c r="L2073" i="2"/>
  <c r="M2073" i="2"/>
  <c r="AG2073" i="2"/>
  <c r="AH2073" i="2"/>
  <c r="AI2073" i="2"/>
  <c r="AJ2073" i="2"/>
  <c r="AK2073" i="2"/>
  <c r="AL2073" i="2"/>
  <c r="AM2073" i="2"/>
  <c r="AN2073" i="2"/>
  <c r="AV2073" i="2"/>
  <c r="C2074" i="2"/>
  <c r="D2074" i="2"/>
  <c r="E2074" i="2"/>
  <c r="F2074" i="2"/>
  <c r="G2074" i="2"/>
  <c r="H2074" i="2"/>
  <c r="J2074" i="2"/>
  <c r="K2074" i="2"/>
  <c r="L2074" i="2"/>
  <c r="M2074" i="2"/>
  <c r="AG2074" i="2"/>
  <c r="AH2074" i="2"/>
  <c r="AI2074" i="2"/>
  <c r="AJ2074" i="2"/>
  <c r="AK2074" i="2"/>
  <c r="AL2074" i="2"/>
  <c r="AM2074" i="2"/>
  <c r="AN2074" i="2"/>
  <c r="AV2074" i="2"/>
  <c r="C2075" i="2"/>
  <c r="D2075" i="2"/>
  <c r="E2075" i="2"/>
  <c r="F2075" i="2"/>
  <c r="G2075" i="2"/>
  <c r="H2075" i="2"/>
  <c r="J2075" i="2"/>
  <c r="K2075" i="2"/>
  <c r="L2075" i="2"/>
  <c r="M2075" i="2"/>
  <c r="AG2075" i="2"/>
  <c r="AH2075" i="2"/>
  <c r="AI2075" i="2"/>
  <c r="AJ2075" i="2"/>
  <c r="AK2075" i="2"/>
  <c r="AL2075" i="2"/>
  <c r="AM2075" i="2"/>
  <c r="AN2075" i="2"/>
  <c r="AV2075" i="2"/>
  <c r="C2076" i="2"/>
  <c r="D2076" i="2"/>
  <c r="E2076" i="2"/>
  <c r="F2076" i="2"/>
  <c r="G2076" i="2"/>
  <c r="H2076" i="2"/>
  <c r="J2076" i="2"/>
  <c r="K2076" i="2"/>
  <c r="L2076" i="2"/>
  <c r="M2076" i="2"/>
  <c r="AG2076" i="2"/>
  <c r="AH2076" i="2"/>
  <c r="AI2076" i="2"/>
  <c r="AJ2076" i="2"/>
  <c r="AK2076" i="2"/>
  <c r="AL2076" i="2"/>
  <c r="AM2076" i="2"/>
  <c r="AN2076" i="2"/>
  <c r="AV2076" i="2"/>
  <c r="C2077" i="2"/>
  <c r="D2077" i="2"/>
  <c r="E2077" i="2"/>
  <c r="F2077" i="2"/>
  <c r="G2077" i="2"/>
  <c r="H2077" i="2"/>
  <c r="J2077" i="2"/>
  <c r="K2077" i="2"/>
  <c r="L2077" i="2"/>
  <c r="M2077" i="2"/>
  <c r="AG2077" i="2"/>
  <c r="AH2077" i="2"/>
  <c r="AI2077" i="2"/>
  <c r="AJ2077" i="2"/>
  <c r="AK2077" i="2"/>
  <c r="AL2077" i="2"/>
  <c r="AM2077" i="2"/>
  <c r="AN2077" i="2"/>
  <c r="AV2077" i="2"/>
  <c r="C2078" i="2"/>
  <c r="D2078" i="2"/>
  <c r="E2078" i="2"/>
  <c r="F2078" i="2"/>
  <c r="G2078" i="2"/>
  <c r="H2078" i="2"/>
  <c r="J2078" i="2"/>
  <c r="K2078" i="2"/>
  <c r="L2078" i="2"/>
  <c r="M2078" i="2"/>
  <c r="AG2078" i="2"/>
  <c r="AH2078" i="2"/>
  <c r="AI2078" i="2"/>
  <c r="AJ2078" i="2"/>
  <c r="AK2078" i="2"/>
  <c r="AL2078" i="2"/>
  <c r="AM2078" i="2"/>
  <c r="AN2078" i="2"/>
  <c r="AV2078" i="2"/>
  <c r="C2079" i="2"/>
  <c r="D2079" i="2"/>
  <c r="E2079" i="2"/>
  <c r="F2079" i="2"/>
  <c r="G2079" i="2"/>
  <c r="H2079" i="2"/>
  <c r="J2079" i="2"/>
  <c r="K2079" i="2"/>
  <c r="L2079" i="2"/>
  <c r="M2079" i="2"/>
  <c r="AG2079" i="2"/>
  <c r="AH2079" i="2"/>
  <c r="AI2079" i="2"/>
  <c r="AJ2079" i="2"/>
  <c r="AK2079" i="2"/>
  <c r="AL2079" i="2"/>
  <c r="AM2079" i="2"/>
  <c r="AN2079" i="2"/>
  <c r="AV2079" i="2"/>
  <c r="C2080" i="2"/>
  <c r="D2080" i="2"/>
  <c r="E2080" i="2"/>
  <c r="F2080" i="2"/>
  <c r="G2080" i="2"/>
  <c r="H2080" i="2"/>
  <c r="J2080" i="2"/>
  <c r="K2080" i="2"/>
  <c r="L2080" i="2"/>
  <c r="M2080" i="2"/>
  <c r="AG2080" i="2"/>
  <c r="AH2080" i="2"/>
  <c r="AI2080" i="2"/>
  <c r="AJ2080" i="2"/>
  <c r="AK2080" i="2"/>
  <c r="AL2080" i="2"/>
  <c r="AM2080" i="2"/>
  <c r="AN2080" i="2"/>
  <c r="AV2080" i="2"/>
  <c r="C2081" i="2"/>
  <c r="D2081" i="2"/>
  <c r="E2081" i="2"/>
  <c r="F2081" i="2"/>
  <c r="G2081" i="2"/>
  <c r="H2081" i="2"/>
  <c r="J2081" i="2"/>
  <c r="K2081" i="2"/>
  <c r="L2081" i="2"/>
  <c r="M2081" i="2"/>
  <c r="AG2081" i="2"/>
  <c r="AH2081" i="2"/>
  <c r="AI2081" i="2"/>
  <c r="AJ2081" i="2"/>
  <c r="AK2081" i="2"/>
  <c r="AL2081" i="2"/>
  <c r="AM2081" i="2"/>
  <c r="AN2081" i="2"/>
  <c r="AV2081" i="2"/>
  <c r="C2082" i="2"/>
  <c r="D2082" i="2"/>
  <c r="E2082" i="2"/>
  <c r="F2082" i="2"/>
  <c r="G2082" i="2"/>
  <c r="H2082" i="2"/>
  <c r="J2082" i="2"/>
  <c r="K2082" i="2"/>
  <c r="L2082" i="2"/>
  <c r="M2082" i="2"/>
  <c r="AG2082" i="2"/>
  <c r="AH2082" i="2"/>
  <c r="AI2082" i="2"/>
  <c r="AJ2082" i="2"/>
  <c r="AK2082" i="2"/>
  <c r="AL2082" i="2"/>
  <c r="AM2082" i="2"/>
  <c r="AN2082" i="2"/>
  <c r="AV2082" i="2"/>
  <c r="C2083" i="2"/>
  <c r="D2083" i="2"/>
  <c r="E2083" i="2"/>
  <c r="F2083" i="2"/>
  <c r="G2083" i="2"/>
  <c r="H2083" i="2"/>
  <c r="J2083" i="2"/>
  <c r="K2083" i="2"/>
  <c r="L2083" i="2"/>
  <c r="M2083" i="2"/>
  <c r="AG2083" i="2"/>
  <c r="AH2083" i="2"/>
  <c r="AI2083" i="2"/>
  <c r="AJ2083" i="2"/>
  <c r="AK2083" i="2"/>
  <c r="AL2083" i="2"/>
  <c r="AM2083" i="2"/>
  <c r="AN2083" i="2"/>
  <c r="AV2083" i="2"/>
  <c r="C2084" i="2"/>
  <c r="D2084" i="2"/>
  <c r="E2084" i="2"/>
  <c r="F2084" i="2"/>
  <c r="G2084" i="2"/>
  <c r="H2084" i="2"/>
  <c r="J2084" i="2"/>
  <c r="K2084" i="2"/>
  <c r="L2084" i="2"/>
  <c r="M2084" i="2"/>
  <c r="AG2084" i="2"/>
  <c r="AH2084" i="2"/>
  <c r="AI2084" i="2"/>
  <c r="AJ2084" i="2"/>
  <c r="AK2084" i="2"/>
  <c r="AL2084" i="2"/>
  <c r="AM2084" i="2"/>
  <c r="AN2084" i="2"/>
  <c r="AV2084" i="2"/>
  <c r="C2085" i="2"/>
  <c r="D2085" i="2"/>
  <c r="E2085" i="2"/>
  <c r="F2085" i="2"/>
  <c r="G2085" i="2"/>
  <c r="H2085" i="2"/>
  <c r="J2085" i="2"/>
  <c r="K2085" i="2"/>
  <c r="L2085" i="2"/>
  <c r="M2085" i="2"/>
  <c r="AG2085" i="2"/>
  <c r="AH2085" i="2"/>
  <c r="AI2085" i="2"/>
  <c r="AJ2085" i="2"/>
  <c r="AK2085" i="2"/>
  <c r="AL2085" i="2"/>
  <c r="AM2085" i="2"/>
  <c r="AN2085" i="2"/>
  <c r="AV2085" i="2"/>
  <c r="C2086" i="2"/>
  <c r="D2086" i="2"/>
  <c r="E2086" i="2"/>
  <c r="F2086" i="2"/>
  <c r="G2086" i="2"/>
  <c r="H2086" i="2"/>
  <c r="J2086" i="2"/>
  <c r="K2086" i="2"/>
  <c r="L2086" i="2"/>
  <c r="M2086" i="2"/>
  <c r="AG2086" i="2"/>
  <c r="AH2086" i="2"/>
  <c r="AI2086" i="2"/>
  <c r="AJ2086" i="2"/>
  <c r="AK2086" i="2"/>
  <c r="AL2086" i="2"/>
  <c r="AM2086" i="2"/>
  <c r="AN2086" i="2"/>
  <c r="AV2086" i="2"/>
  <c r="C2087" i="2"/>
  <c r="D2087" i="2"/>
  <c r="E2087" i="2"/>
  <c r="F2087" i="2"/>
  <c r="G2087" i="2"/>
  <c r="H2087" i="2"/>
  <c r="J2087" i="2"/>
  <c r="K2087" i="2"/>
  <c r="L2087" i="2"/>
  <c r="M2087" i="2"/>
  <c r="AG2087" i="2"/>
  <c r="AH2087" i="2"/>
  <c r="AI2087" i="2"/>
  <c r="AJ2087" i="2"/>
  <c r="AK2087" i="2"/>
  <c r="AL2087" i="2"/>
  <c r="AM2087" i="2"/>
  <c r="AN2087" i="2"/>
  <c r="AV2087" i="2"/>
  <c r="C2088" i="2"/>
  <c r="D2088" i="2"/>
  <c r="E2088" i="2"/>
  <c r="F2088" i="2"/>
  <c r="G2088" i="2"/>
  <c r="H2088" i="2"/>
  <c r="J2088" i="2"/>
  <c r="K2088" i="2"/>
  <c r="L2088" i="2"/>
  <c r="M2088" i="2"/>
  <c r="AG2088" i="2"/>
  <c r="AH2088" i="2"/>
  <c r="AI2088" i="2"/>
  <c r="AJ2088" i="2"/>
  <c r="AK2088" i="2"/>
  <c r="AL2088" i="2"/>
  <c r="AM2088" i="2"/>
  <c r="AN2088" i="2"/>
  <c r="AV2088" i="2"/>
  <c r="C2089" i="2"/>
  <c r="D2089" i="2"/>
  <c r="E2089" i="2"/>
  <c r="F2089" i="2"/>
  <c r="G2089" i="2"/>
  <c r="H2089" i="2"/>
  <c r="J2089" i="2"/>
  <c r="K2089" i="2"/>
  <c r="L2089" i="2"/>
  <c r="M2089" i="2"/>
  <c r="AG2089" i="2"/>
  <c r="AH2089" i="2"/>
  <c r="AI2089" i="2"/>
  <c r="AJ2089" i="2"/>
  <c r="AK2089" i="2"/>
  <c r="AL2089" i="2"/>
  <c r="AM2089" i="2"/>
  <c r="AN2089" i="2"/>
  <c r="AV2089" i="2"/>
  <c r="C2090" i="2"/>
  <c r="D2090" i="2"/>
  <c r="E2090" i="2"/>
  <c r="F2090" i="2"/>
  <c r="G2090" i="2"/>
  <c r="H2090" i="2"/>
  <c r="J2090" i="2"/>
  <c r="K2090" i="2"/>
  <c r="L2090" i="2"/>
  <c r="M2090" i="2"/>
  <c r="AG2090" i="2"/>
  <c r="AH2090" i="2"/>
  <c r="AI2090" i="2"/>
  <c r="AJ2090" i="2"/>
  <c r="AK2090" i="2"/>
  <c r="AL2090" i="2"/>
  <c r="AM2090" i="2"/>
  <c r="AN2090" i="2"/>
  <c r="AV2090" i="2"/>
  <c r="C2091" i="2"/>
  <c r="D2091" i="2"/>
  <c r="E2091" i="2"/>
  <c r="F2091" i="2"/>
  <c r="G2091" i="2"/>
  <c r="H2091" i="2"/>
  <c r="J2091" i="2"/>
  <c r="K2091" i="2"/>
  <c r="L2091" i="2"/>
  <c r="M2091" i="2"/>
  <c r="AG2091" i="2"/>
  <c r="AH2091" i="2"/>
  <c r="AI2091" i="2"/>
  <c r="AJ2091" i="2"/>
  <c r="AK2091" i="2"/>
  <c r="AL2091" i="2"/>
  <c r="AM2091" i="2"/>
  <c r="AN2091" i="2"/>
  <c r="AV2091" i="2"/>
  <c r="C2092" i="2"/>
  <c r="D2092" i="2"/>
  <c r="E2092" i="2"/>
  <c r="F2092" i="2"/>
  <c r="G2092" i="2"/>
  <c r="H2092" i="2"/>
  <c r="J2092" i="2"/>
  <c r="K2092" i="2"/>
  <c r="L2092" i="2"/>
  <c r="M2092" i="2"/>
  <c r="AG2092" i="2"/>
  <c r="AH2092" i="2"/>
  <c r="AI2092" i="2"/>
  <c r="AJ2092" i="2"/>
  <c r="AK2092" i="2"/>
  <c r="AL2092" i="2"/>
  <c r="AM2092" i="2"/>
  <c r="AN2092" i="2"/>
  <c r="AV2092" i="2"/>
  <c r="C2093" i="2"/>
  <c r="D2093" i="2"/>
  <c r="E2093" i="2"/>
  <c r="F2093" i="2"/>
  <c r="G2093" i="2"/>
  <c r="H2093" i="2"/>
  <c r="J2093" i="2"/>
  <c r="K2093" i="2"/>
  <c r="L2093" i="2"/>
  <c r="M2093" i="2"/>
  <c r="AG2093" i="2"/>
  <c r="AH2093" i="2"/>
  <c r="AI2093" i="2"/>
  <c r="AJ2093" i="2"/>
  <c r="AK2093" i="2"/>
  <c r="AL2093" i="2"/>
  <c r="AM2093" i="2"/>
  <c r="AN2093" i="2"/>
  <c r="C2095" i="2"/>
  <c r="D2095" i="2"/>
  <c r="E2095" i="2"/>
  <c r="F2095" i="2"/>
  <c r="G2095" i="2"/>
  <c r="H2095" i="2"/>
  <c r="J2095" i="2"/>
  <c r="K2095" i="2"/>
  <c r="L2095" i="2"/>
  <c r="M2095" i="2"/>
  <c r="AG2095" i="2"/>
  <c r="AH2095" i="2"/>
  <c r="AI2095" i="2"/>
  <c r="AJ2095" i="2"/>
  <c r="AK2095" i="2"/>
  <c r="AL2095" i="2"/>
  <c r="AM2095" i="2"/>
  <c r="AN2095" i="2"/>
  <c r="AV2095" i="2"/>
  <c r="C2096" i="2"/>
  <c r="D2096" i="2"/>
  <c r="E2096" i="2"/>
  <c r="F2096" i="2"/>
  <c r="G2096" i="2"/>
  <c r="H2096" i="2"/>
  <c r="J2096" i="2"/>
  <c r="K2096" i="2"/>
  <c r="L2096" i="2"/>
  <c r="M2096" i="2"/>
  <c r="AG2096" i="2"/>
  <c r="AH2096" i="2"/>
  <c r="AI2096" i="2"/>
  <c r="AJ2096" i="2"/>
  <c r="AK2096" i="2"/>
  <c r="AL2096" i="2"/>
  <c r="AM2096" i="2"/>
  <c r="AN2096" i="2"/>
  <c r="AV2096" i="2"/>
  <c r="C2097" i="2"/>
  <c r="D2097" i="2"/>
  <c r="E2097" i="2"/>
  <c r="F2097" i="2"/>
  <c r="G2097" i="2"/>
  <c r="H2097" i="2"/>
  <c r="J2097" i="2"/>
  <c r="K2097" i="2"/>
  <c r="L2097" i="2"/>
  <c r="M2097" i="2"/>
  <c r="AG2097" i="2"/>
  <c r="AH2097" i="2"/>
  <c r="AI2097" i="2"/>
  <c r="AJ2097" i="2"/>
  <c r="AK2097" i="2"/>
  <c r="AL2097" i="2"/>
  <c r="AM2097" i="2"/>
  <c r="AN2097" i="2"/>
  <c r="AV2097" i="2"/>
  <c r="C2098" i="2"/>
  <c r="D2098" i="2"/>
  <c r="E2098" i="2"/>
  <c r="F2098" i="2"/>
  <c r="G2098" i="2"/>
  <c r="H2098" i="2"/>
  <c r="J2098" i="2"/>
  <c r="K2098" i="2"/>
  <c r="L2098" i="2"/>
  <c r="M2098" i="2"/>
  <c r="AG2098" i="2"/>
  <c r="AH2098" i="2"/>
  <c r="AI2098" i="2"/>
  <c r="AJ2098" i="2"/>
  <c r="AK2098" i="2"/>
  <c r="AL2098" i="2"/>
  <c r="AM2098" i="2"/>
  <c r="AN2098" i="2"/>
  <c r="AV2098" i="2"/>
  <c r="C2099" i="2"/>
  <c r="D2099" i="2"/>
  <c r="E2099" i="2"/>
  <c r="F2099" i="2"/>
  <c r="G2099" i="2"/>
  <c r="H2099" i="2"/>
  <c r="J2099" i="2"/>
  <c r="K2099" i="2"/>
  <c r="L2099" i="2"/>
  <c r="M2099" i="2"/>
  <c r="AG2099" i="2"/>
  <c r="AH2099" i="2"/>
  <c r="AI2099" i="2"/>
  <c r="AJ2099" i="2"/>
  <c r="AK2099" i="2"/>
  <c r="AL2099" i="2"/>
  <c r="AM2099" i="2"/>
  <c r="AN2099" i="2"/>
  <c r="AV2099" i="2"/>
  <c r="C2100" i="2"/>
  <c r="D2100" i="2"/>
  <c r="E2100" i="2"/>
  <c r="F2100" i="2"/>
  <c r="G2100" i="2"/>
  <c r="H2100" i="2"/>
  <c r="J2100" i="2"/>
  <c r="K2100" i="2"/>
  <c r="L2100" i="2"/>
  <c r="M2100" i="2"/>
  <c r="AG2100" i="2"/>
  <c r="AH2100" i="2"/>
  <c r="AI2100" i="2"/>
  <c r="AJ2100" i="2"/>
  <c r="AK2100" i="2"/>
  <c r="AL2100" i="2"/>
  <c r="AM2100" i="2"/>
  <c r="AN2100" i="2"/>
  <c r="AV2100" i="2"/>
  <c r="C2101" i="2"/>
  <c r="D2101" i="2"/>
  <c r="E2101" i="2"/>
  <c r="F2101" i="2"/>
  <c r="G2101" i="2"/>
  <c r="H2101" i="2"/>
  <c r="J2101" i="2"/>
  <c r="K2101" i="2"/>
  <c r="L2101" i="2"/>
  <c r="M2101" i="2"/>
  <c r="AG2101" i="2"/>
  <c r="AH2101" i="2"/>
  <c r="AI2101" i="2"/>
  <c r="AJ2101" i="2"/>
  <c r="AK2101" i="2"/>
  <c r="AL2101" i="2"/>
  <c r="AM2101" i="2"/>
  <c r="AN2101" i="2"/>
  <c r="AV2101" i="2"/>
  <c r="C2102" i="2"/>
  <c r="D2102" i="2"/>
  <c r="E2102" i="2"/>
  <c r="F2102" i="2"/>
  <c r="G2102" i="2"/>
  <c r="H2102" i="2"/>
  <c r="J2102" i="2"/>
  <c r="K2102" i="2"/>
  <c r="L2102" i="2"/>
  <c r="M2102" i="2"/>
  <c r="AG2102" i="2"/>
  <c r="AH2102" i="2"/>
  <c r="AI2102" i="2"/>
  <c r="AJ2102" i="2"/>
  <c r="AK2102" i="2"/>
  <c r="AL2102" i="2"/>
  <c r="AM2102" i="2"/>
  <c r="AN2102" i="2"/>
  <c r="AV2102" i="2"/>
  <c r="C2103" i="2"/>
  <c r="D2103" i="2"/>
  <c r="E2103" i="2"/>
  <c r="F2103" i="2"/>
  <c r="G2103" i="2"/>
  <c r="H2103" i="2"/>
  <c r="J2103" i="2"/>
  <c r="K2103" i="2"/>
  <c r="L2103" i="2"/>
  <c r="M2103" i="2"/>
  <c r="AG2103" i="2"/>
  <c r="AH2103" i="2"/>
  <c r="AI2103" i="2"/>
  <c r="AJ2103" i="2"/>
  <c r="AK2103" i="2"/>
  <c r="AL2103" i="2"/>
  <c r="AM2103" i="2"/>
  <c r="AN2103" i="2"/>
  <c r="AV2103" i="2"/>
  <c r="C2104" i="2"/>
  <c r="D2104" i="2"/>
  <c r="E2104" i="2"/>
  <c r="F2104" i="2"/>
  <c r="G2104" i="2"/>
  <c r="H2104" i="2"/>
  <c r="J2104" i="2"/>
  <c r="K2104" i="2"/>
  <c r="L2104" i="2"/>
  <c r="M2104" i="2"/>
  <c r="AG2104" i="2"/>
  <c r="AH2104" i="2"/>
  <c r="AI2104" i="2"/>
  <c r="AJ2104" i="2"/>
  <c r="AK2104" i="2"/>
  <c r="AL2104" i="2"/>
  <c r="AM2104" i="2"/>
  <c r="AN2104" i="2"/>
  <c r="AV2104" i="2"/>
  <c r="C2105" i="2"/>
  <c r="D2105" i="2"/>
  <c r="E2105" i="2"/>
  <c r="F2105" i="2"/>
  <c r="G2105" i="2"/>
  <c r="H2105" i="2"/>
  <c r="J2105" i="2"/>
  <c r="K2105" i="2"/>
  <c r="L2105" i="2"/>
  <c r="M2105" i="2"/>
  <c r="AG2105" i="2"/>
  <c r="AH2105" i="2"/>
  <c r="AI2105" i="2"/>
  <c r="AJ2105" i="2"/>
  <c r="AK2105" i="2"/>
  <c r="AL2105" i="2"/>
  <c r="AM2105" i="2"/>
  <c r="AN2105" i="2"/>
  <c r="AV2105" i="2"/>
  <c r="C2106" i="2"/>
  <c r="D2106" i="2"/>
  <c r="E2106" i="2"/>
  <c r="F2106" i="2"/>
  <c r="G2106" i="2"/>
  <c r="H2106" i="2"/>
  <c r="J2106" i="2"/>
  <c r="K2106" i="2"/>
  <c r="L2106" i="2"/>
  <c r="M2106" i="2"/>
  <c r="AG2106" i="2"/>
  <c r="AH2106" i="2"/>
  <c r="AI2106" i="2"/>
  <c r="AJ2106" i="2"/>
  <c r="AK2106" i="2"/>
  <c r="AL2106" i="2"/>
  <c r="AM2106" i="2"/>
  <c r="AN2106" i="2"/>
  <c r="AV2106" i="2"/>
  <c r="C2107" i="2"/>
  <c r="D2107" i="2"/>
  <c r="E2107" i="2"/>
  <c r="F2107" i="2"/>
  <c r="G2107" i="2"/>
  <c r="H2107" i="2"/>
  <c r="J2107" i="2"/>
  <c r="K2107" i="2"/>
  <c r="L2107" i="2"/>
  <c r="M2107" i="2"/>
  <c r="AG2107" i="2"/>
  <c r="AH2107" i="2"/>
  <c r="AI2107" i="2"/>
  <c r="AJ2107" i="2"/>
  <c r="AK2107" i="2"/>
  <c r="AL2107" i="2"/>
  <c r="AM2107" i="2"/>
  <c r="AN2107" i="2"/>
  <c r="AV2107" i="2"/>
  <c r="C2108" i="2"/>
  <c r="D2108" i="2"/>
  <c r="E2108" i="2"/>
  <c r="F2108" i="2"/>
  <c r="G2108" i="2"/>
  <c r="H2108" i="2"/>
  <c r="J2108" i="2"/>
  <c r="K2108" i="2"/>
  <c r="L2108" i="2"/>
  <c r="M2108" i="2"/>
  <c r="AG2108" i="2"/>
  <c r="AH2108" i="2"/>
  <c r="AI2108" i="2"/>
  <c r="AJ2108" i="2"/>
  <c r="AK2108" i="2"/>
  <c r="AL2108" i="2"/>
  <c r="AM2108" i="2"/>
  <c r="AN2108" i="2"/>
  <c r="AV2108" i="2"/>
  <c r="C2109" i="2"/>
  <c r="D2109" i="2"/>
  <c r="E2109" i="2"/>
  <c r="F2109" i="2"/>
  <c r="G2109" i="2"/>
  <c r="H2109" i="2"/>
  <c r="J2109" i="2"/>
  <c r="K2109" i="2"/>
  <c r="L2109" i="2"/>
  <c r="M2109" i="2"/>
  <c r="AG2109" i="2"/>
  <c r="AH2109" i="2"/>
  <c r="AI2109" i="2"/>
  <c r="AJ2109" i="2"/>
  <c r="AK2109" i="2"/>
  <c r="AL2109" i="2"/>
  <c r="AM2109" i="2"/>
  <c r="AN2109" i="2"/>
  <c r="AV2109" i="2"/>
  <c r="C2110" i="2"/>
  <c r="D2110" i="2"/>
  <c r="E2110" i="2"/>
  <c r="F2110" i="2"/>
  <c r="G2110" i="2"/>
  <c r="H2110" i="2"/>
  <c r="J2110" i="2"/>
  <c r="K2110" i="2"/>
  <c r="L2110" i="2"/>
  <c r="M2110" i="2"/>
  <c r="AG2110" i="2"/>
  <c r="AH2110" i="2"/>
  <c r="AI2110" i="2"/>
  <c r="AJ2110" i="2"/>
  <c r="AK2110" i="2"/>
  <c r="AL2110" i="2"/>
  <c r="AM2110" i="2"/>
  <c r="AN2110" i="2"/>
  <c r="AV2110" i="2"/>
  <c r="C2111" i="2"/>
  <c r="D2111" i="2"/>
  <c r="E2111" i="2"/>
  <c r="F2111" i="2"/>
  <c r="G2111" i="2"/>
  <c r="H2111" i="2"/>
  <c r="J2111" i="2"/>
  <c r="K2111" i="2"/>
  <c r="L2111" i="2"/>
  <c r="M2111" i="2"/>
  <c r="AG2111" i="2"/>
  <c r="AH2111" i="2"/>
  <c r="AI2111" i="2"/>
  <c r="AJ2111" i="2"/>
  <c r="AK2111" i="2"/>
  <c r="AL2111" i="2"/>
  <c r="AM2111" i="2"/>
  <c r="AN2111" i="2"/>
  <c r="AV2111" i="2"/>
  <c r="C2112" i="2"/>
  <c r="D2112" i="2"/>
  <c r="E2112" i="2"/>
  <c r="F2112" i="2"/>
  <c r="G2112" i="2"/>
  <c r="H2112" i="2"/>
  <c r="J2112" i="2"/>
  <c r="K2112" i="2"/>
  <c r="L2112" i="2"/>
  <c r="M2112" i="2"/>
  <c r="AG2112" i="2"/>
  <c r="AH2112" i="2"/>
  <c r="AI2112" i="2"/>
  <c r="AJ2112" i="2"/>
  <c r="AK2112" i="2"/>
  <c r="AL2112" i="2"/>
  <c r="AM2112" i="2"/>
  <c r="AN2112" i="2"/>
  <c r="AV2112" i="2"/>
  <c r="C2113" i="2"/>
  <c r="D2113" i="2"/>
  <c r="E2113" i="2"/>
  <c r="F2113" i="2"/>
  <c r="G2113" i="2"/>
  <c r="H2113" i="2"/>
  <c r="J2113" i="2"/>
  <c r="K2113" i="2"/>
  <c r="L2113" i="2"/>
  <c r="M2113" i="2"/>
  <c r="AG2113" i="2"/>
  <c r="AH2113" i="2"/>
  <c r="AI2113" i="2"/>
  <c r="AJ2113" i="2"/>
  <c r="AK2113" i="2"/>
  <c r="AL2113" i="2"/>
  <c r="AM2113" i="2"/>
  <c r="AN2113" i="2"/>
  <c r="AV2113" i="2"/>
  <c r="C2114" i="2"/>
  <c r="D2114" i="2"/>
  <c r="E2114" i="2"/>
  <c r="F2114" i="2"/>
  <c r="G2114" i="2"/>
  <c r="H2114" i="2"/>
  <c r="J2114" i="2"/>
  <c r="K2114" i="2"/>
  <c r="L2114" i="2"/>
  <c r="M2114" i="2"/>
  <c r="AG2114" i="2"/>
  <c r="AH2114" i="2"/>
  <c r="AI2114" i="2"/>
  <c r="AJ2114" i="2"/>
  <c r="AK2114" i="2"/>
  <c r="AL2114" i="2"/>
  <c r="AM2114" i="2"/>
  <c r="AN2114" i="2"/>
  <c r="AV2114" i="2"/>
  <c r="C2115" i="2"/>
  <c r="D2115" i="2"/>
  <c r="E2115" i="2"/>
  <c r="F2115" i="2"/>
  <c r="G2115" i="2"/>
  <c r="H2115" i="2"/>
  <c r="J2115" i="2"/>
  <c r="K2115" i="2"/>
  <c r="L2115" i="2"/>
  <c r="M2115" i="2"/>
  <c r="AG2115" i="2"/>
  <c r="AH2115" i="2"/>
  <c r="AI2115" i="2"/>
  <c r="AJ2115" i="2"/>
  <c r="AK2115" i="2"/>
  <c r="AL2115" i="2"/>
  <c r="AM2115" i="2"/>
  <c r="AN2115" i="2"/>
  <c r="AV2115" i="2"/>
  <c r="C2116" i="2"/>
  <c r="D2116" i="2"/>
  <c r="E2116" i="2"/>
  <c r="F2116" i="2"/>
  <c r="G2116" i="2"/>
  <c r="H2116" i="2"/>
  <c r="J2116" i="2"/>
  <c r="K2116" i="2"/>
  <c r="L2116" i="2"/>
  <c r="M2116" i="2"/>
  <c r="AG2116" i="2"/>
  <c r="AH2116" i="2"/>
  <c r="AI2116" i="2"/>
  <c r="AJ2116" i="2"/>
  <c r="AK2116" i="2"/>
  <c r="AL2116" i="2"/>
  <c r="AM2116" i="2"/>
  <c r="AN2116" i="2"/>
  <c r="AV2116" i="2"/>
  <c r="C2117" i="2"/>
  <c r="D2117" i="2"/>
  <c r="E2117" i="2"/>
  <c r="F2117" i="2"/>
  <c r="G2117" i="2"/>
  <c r="H2117" i="2"/>
  <c r="J2117" i="2"/>
  <c r="K2117" i="2"/>
  <c r="L2117" i="2"/>
  <c r="M2117" i="2"/>
  <c r="AG2117" i="2"/>
  <c r="AH2117" i="2"/>
  <c r="AI2117" i="2"/>
  <c r="AJ2117" i="2"/>
  <c r="AK2117" i="2"/>
  <c r="AL2117" i="2"/>
  <c r="AM2117" i="2"/>
  <c r="AN2117" i="2"/>
  <c r="AV2117" i="2"/>
  <c r="C2118" i="2"/>
  <c r="D2118" i="2"/>
  <c r="E2118" i="2"/>
  <c r="F2118" i="2"/>
  <c r="G2118" i="2"/>
  <c r="H2118" i="2"/>
  <c r="J2118" i="2"/>
  <c r="K2118" i="2"/>
  <c r="L2118" i="2"/>
  <c r="M2118" i="2"/>
  <c r="AG2118" i="2"/>
  <c r="AH2118" i="2"/>
  <c r="AI2118" i="2"/>
  <c r="AJ2118" i="2"/>
  <c r="AK2118" i="2"/>
  <c r="AL2118" i="2"/>
  <c r="AM2118" i="2"/>
  <c r="AN2118" i="2"/>
  <c r="AV2118" i="2"/>
  <c r="C2119" i="2"/>
  <c r="D2119" i="2"/>
  <c r="E2119" i="2"/>
  <c r="F2119" i="2"/>
  <c r="G2119" i="2"/>
  <c r="H2119" i="2"/>
  <c r="J2119" i="2"/>
  <c r="K2119" i="2"/>
  <c r="L2119" i="2"/>
  <c r="M2119" i="2"/>
  <c r="AG2119" i="2"/>
  <c r="AH2119" i="2"/>
  <c r="AI2119" i="2"/>
  <c r="AJ2119" i="2"/>
  <c r="AK2119" i="2"/>
  <c r="AL2119" i="2"/>
  <c r="AM2119" i="2"/>
  <c r="AN2119" i="2"/>
  <c r="AV2119" i="2"/>
  <c r="C2120" i="2"/>
  <c r="D2120" i="2"/>
  <c r="E2120" i="2"/>
  <c r="F2120" i="2"/>
  <c r="G2120" i="2"/>
  <c r="H2120" i="2"/>
  <c r="J2120" i="2"/>
  <c r="K2120" i="2"/>
  <c r="L2120" i="2"/>
  <c r="M2120" i="2"/>
  <c r="AG2120" i="2"/>
  <c r="AH2120" i="2"/>
  <c r="AI2120" i="2"/>
  <c r="AJ2120" i="2"/>
  <c r="AK2120" i="2"/>
  <c r="AL2120" i="2"/>
  <c r="AM2120" i="2"/>
  <c r="AN2120" i="2"/>
  <c r="AV2120" i="2"/>
  <c r="C2121" i="2"/>
  <c r="D2121" i="2"/>
  <c r="E2121" i="2"/>
  <c r="F2121" i="2"/>
  <c r="G2121" i="2"/>
  <c r="H2121" i="2"/>
  <c r="J2121" i="2"/>
  <c r="K2121" i="2"/>
  <c r="L2121" i="2"/>
  <c r="M2121" i="2"/>
  <c r="AG2121" i="2"/>
  <c r="AH2121" i="2"/>
  <c r="AI2121" i="2"/>
  <c r="AJ2121" i="2"/>
  <c r="AK2121" i="2"/>
  <c r="AL2121" i="2"/>
  <c r="AM2121" i="2"/>
  <c r="AN2121" i="2"/>
  <c r="AV2121" i="2"/>
  <c r="C2122" i="2"/>
  <c r="D2122" i="2"/>
  <c r="E2122" i="2"/>
  <c r="F2122" i="2"/>
  <c r="G2122" i="2"/>
  <c r="H2122" i="2"/>
  <c r="J2122" i="2"/>
  <c r="K2122" i="2"/>
  <c r="L2122" i="2"/>
  <c r="M2122" i="2"/>
  <c r="AG2122" i="2"/>
  <c r="AH2122" i="2"/>
  <c r="AI2122" i="2"/>
  <c r="AJ2122" i="2"/>
  <c r="AK2122" i="2"/>
  <c r="AL2122" i="2"/>
  <c r="AM2122" i="2"/>
  <c r="AN2122" i="2"/>
  <c r="AV2122" i="2"/>
  <c r="C2123" i="2"/>
  <c r="D2123" i="2"/>
  <c r="E2123" i="2"/>
  <c r="F2123" i="2"/>
  <c r="G2123" i="2"/>
  <c r="H2123" i="2"/>
  <c r="J2123" i="2"/>
  <c r="K2123" i="2"/>
  <c r="L2123" i="2"/>
  <c r="M2123" i="2"/>
  <c r="AG2123" i="2"/>
  <c r="AH2123" i="2"/>
  <c r="AI2123" i="2"/>
  <c r="AJ2123" i="2"/>
  <c r="AK2123" i="2"/>
  <c r="AL2123" i="2"/>
  <c r="AM2123" i="2"/>
  <c r="AN2123" i="2"/>
  <c r="AV2123" i="2"/>
  <c r="C2124" i="2"/>
  <c r="D2124" i="2"/>
  <c r="E2124" i="2"/>
  <c r="F2124" i="2"/>
  <c r="G2124" i="2"/>
  <c r="H2124" i="2"/>
  <c r="J2124" i="2"/>
  <c r="K2124" i="2"/>
  <c r="L2124" i="2"/>
  <c r="M2124" i="2"/>
  <c r="AG2124" i="2"/>
  <c r="AH2124" i="2"/>
  <c r="AI2124" i="2"/>
  <c r="AJ2124" i="2"/>
  <c r="AK2124" i="2"/>
  <c r="AL2124" i="2"/>
  <c r="AM2124" i="2"/>
  <c r="AN2124" i="2"/>
  <c r="AV2124" i="2"/>
  <c r="C2125" i="2"/>
  <c r="D2125" i="2"/>
  <c r="E2125" i="2"/>
  <c r="F2125" i="2"/>
  <c r="G2125" i="2"/>
  <c r="H2125" i="2"/>
  <c r="J2125" i="2"/>
  <c r="K2125" i="2"/>
  <c r="L2125" i="2"/>
  <c r="M2125" i="2"/>
  <c r="AG2125" i="2"/>
  <c r="AH2125" i="2"/>
  <c r="AI2125" i="2"/>
  <c r="AJ2125" i="2"/>
  <c r="AK2125" i="2"/>
  <c r="AL2125" i="2"/>
  <c r="AM2125" i="2"/>
  <c r="AN2125" i="2"/>
  <c r="AV2125" i="2"/>
  <c r="C2126" i="2"/>
  <c r="D2126" i="2"/>
  <c r="E2126" i="2"/>
  <c r="F2126" i="2"/>
  <c r="G2126" i="2"/>
  <c r="H2126" i="2"/>
  <c r="J2126" i="2"/>
  <c r="K2126" i="2"/>
  <c r="L2126" i="2"/>
  <c r="M2126" i="2"/>
  <c r="AG2126" i="2"/>
  <c r="AH2126" i="2"/>
  <c r="AI2126" i="2"/>
  <c r="AJ2126" i="2"/>
  <c r="AK2126" i="2"/>
  <c r="AL2126" i="2"/>
  <c r="AM2126" i="2"/>
  <c r="AN2126" i="2"/>
  <c r="AV2126" i="2"/>
  <c r="C2127" i="2"/>
  <c r="D2127" i="2"/>
  <c r="E2127" i="2"/>
  <c r="F2127" i="2"/>
  <c r="G2127" i="2"/>
  <c r="H2127" i="2"/>
  <c r="J2127" i="2"/>
  <c r="K2127" i="2"/>
  <c r="L2127" i="2"/>
  <c r="M2127" i="2"/>
  <c r="AG2127" i="2"/>
  <c r="AH2127" i="2"/>
  <c r="AI2127" i="2"/>
  <c r="AJ2127" i="2"/>
  <c r="AK2127" i="2"/>
  <c r="AL2127" i="2"/>
  <c r="AM2127" i="2"/>
  <c r="AN2127" i="2"/>
  <c r="AV2127" i="2"/>
  <c r="C2128" i="2"/>
  <c r="D2128" i="2"/>
  <c r="E2128" i="2"/>
  <c r="F2128" i="2"/>
  <c r="G2128" i="2"/>
  <c r="H2128" i="2"/>
  <c r="J2128" i="2"/>
  <c r="K2128" i="2"/>
  <c r="L2128" i="2"/>
  <c r="M2128" i="2"/>
  <c r="AG2128" i="2"/>
  <c r="AH2128" i="2"/>
  <c r="AI2128" i="2"/>
  <c r="AJ2128" i="2"/>
  <c r="AK2128" i="2"/>
  <c r="AL2128" i="2"/>
  <c r="AM2128" i="2"/>
  <c r="AN2128" i="2"/>
  <c r="AV2128" i="2"/>
  <c r="C2129" i="2"/>
  <c r="D2129" i="2"/>
  <c r="E2129" i="2"/>
  <c r="F2129" i="2"/>
  <c r="G2129" i="2"/>
  <c r="H2129" i="2"/>
  <c r="J2129" i="2"/>
  <c r="K2129" i="2"/>
  <c r="L2129" i="2"/>
  <c r="M2129" i="2"/>
  <c r="AG2129" i="2"/>
  <c r="AH2129" i="2"/>
  <c r="AI2129" i="2"/>
  <c r="AJ2129" i="2"/>
  <c r="AK2129" i="2"/>
  <c r="AL2129" i="2"/>
  <c r="AM2129" i="2"/>
  <c r="AN2129" i="2"/>
  <c r="AV2129" i="2"/>
  <c r="C2130" i="2"/>
  <c r="D2130" i="2"/>
  <c r="E2130" i="2"/>
  <c r="F2130" i="2"/>
  <c r="G2130" i="2"/>
  <c r="H2130" i="2"/>
  <c r="J2130" i="2"/>
  <c r="K2130" i="2"/>
  <c r="L2130" i="2"/>
  <c r="M2130" i="2"/>
  <c r="AG2130" i="2"/>
  <c r="AH2130" i="2"/>
  <c r="AI2130" i="2"/>
  <c r="AJ2130" i="2"/>
  <c r="AK2130" i="2"/>
  <c r="AL2130" i="2"/>
  <c r="AM2130" i="2"/>
  <c r="AN2130" i="2"/>
  <c r="AV2130" i="2"/>
  <c r="C2131" i="2"/>
  <c r="D2131" i="2"/>
  <c r="E2131" i="2"/>
  <c r="F2131" i="2"/>
  <c r="G2131" i="2"/>
  <c r="H2131" i="2"/>
  <c r="J2131" i="2"/>
  <c r="K2131" i="2"/>
  <c r="L2131" i="2"/>
  <c r="M2131" i="2"/>
  <c r="AG2131" i="2"/>
  <c r="AH2131" i="2"/>
  <c r="AI2131" i="2"/>
  <c r="AJ2131" i="2"/>
  <c r="AK2131" i="2"/>
  <c r="AL2131" i="2"/>
  <c r="AM2131" i="2"/>
  <c r="AN2131" i="2"/>
  <c r="AV2131" i="2"/>
  <c r="C2132" i="2"/>
  <c r="D2132" i="2"/>
  <c r="E2132" i="2"/>
  <c r="F2132" i="2"/>
  <c r="G2132" i="2"/>
  <c r="H2132" i="2"/>
  <c r="J2132" i="2"/>
  <c r="K2132" i="2"/>
  <c r="L2132" i="2"/>
  <c r="M2132" i="2"/>
  <c r="AG2132" i="2"/>
  <c r="AH2132" i="2"/>
  <c r="AI2132" i="2"/>
  <c r="AJ2132" i="2"/>
  <c r="AK2132" i="2"/>
  <c r="AL2132" i="2"/>
  <c r="AM2132" i="2"/>
  <c r="AN2132" i="2"/>
  <c r="AV2132" i="2"/>
  <c r="C2133" i="2"/>
  <c r="D2133" i="2"/>
  <c r="E2133" i="2"/>
  <c r="F2133" i="2"/>
  <c r="G2133" i="2"/>
  <c r="H2133" i="2"/>
  <c r="J2133" i="2"/>
  <c r="K2133" i="2"/>
  <c r="L2133" i="2"/>
  <c r="M2133" i="2"/>
  <c r="AG2133" i="2"/>
  <c r="AH2133" i="2"/>
  <c r="AI2133" i="2"/>
  <c r="AJ2133" i="2"/>
  <c r="AK2133" i="2"/>
  <c r="AL2133" i="2"/>
  <c r="AM2133" i="2"/>
  <c r="AN2133" i="2"/>
  <c r="AV2133" i="2"/>
  <c r="C2134" i="2"/>
  <c r="D2134" i="2"/>
  <c r="E2134" i="2"/>
  <c r="F2134" i="2"/>
  <c r="G2134" i="2"/>
  <c r="H2134" i="2"/>
  <c r="J2134" i="2"/>
  <c r="K2134" i="2"/>
  <c r="L2134" i="2"/>
  <c r="M2134" i="2"/>
  <c r="AG2134" i="2"/>
  <c r="AH2134" i="2"/>
  <c r="AI2134" i="2"/>
  <c r="AJ2134" i="2"/>
  <c r="AK2134" i="2"/>
  <c r="AL2134" i="2"/>
  <c r="AM2134" i="2"/>
  <c r="AN2134" i="2"/>
  <c r="AV2134" i="2"/>
  <c r="C2135" i="2"/>
  <c r="D2135" i="2"/>
  <c r="E2135" i="2"/>
  <c r="F2135" i="2"/>
  <c r="G2135" i="2"/>
  <c r="H2135" i="2"/>
  <c r="J2135" i="2"/>
  <c r="K2135" i="2"/>
  <c r="L2135" i="2"/>
  <c r="M2135" i="2"/>
  <c r="AG2135" i="2"/>
  <c r="AH2135" i="2"/>
  <c r="AI2135" i="2"/>
  <c r="AJ2135" i="2"/>
  <c r="AK2135" i="2"/>
  <c r="AL2135" i="2"/>
  <c r="AM2135" i="2"/>
  <c r="AN2135" i="2"/>
  <c r="AV2135" i="2"/>
  <c r="C2136" i="2"/>
  <c r="D2136" i="2"/>
  <c r="E2136" i="2"/>
  <c r="F2136" i="2"/>
  <c r="G2136" i="2"/>
  <c r="H2136" i="2"/>
  <c r="J2136" i="2"/>
  <c r="K2136" i="2"/>
  <c r="L2136" i="2"/>
  <c r="M2136" i="2"/>
  <c r="AG2136" i="2"/>
  <c r="AH2136" i="2"/>
  <c r="AI2136" i="2"/>
  <c r="AJ2136" i="2"/>
  <c r="AK2136" i="2"/>
  <c r="AL2136" i="2"/>
  <c r="AM2136" i="2"/>
  <c r="AN2136" i="2"/>
  <c r="AV2136" i="2"/>
  <c r="C2137" i="2"/>
  <c r="D2137" i="2"/>
  <c r="E2137" i="2"/>
  <c r="F2137" i="2"/>
  <c r="G2137" i="2"/>
  <c r="H2137" i="2"/>
  <c r="J2137" i="2"/>
  <c r="K2137" i="2"/>
  <c r="L2137" i="2"/>
  <c r="M2137" i="2"/>
  <c r="AG2137" i="2"/>
  <c r="AH2137" i="2"/>
  <c r="AI2137" i="2"/>
  <c r="AJ2137" i="2"/>
  <c r="AK2137" i="2"/>
  <c r="AL2137" i="2"/>
  <c r="AM2137" i="2"/>
  <c r="AN2137" i="2"/>
  <c r="AV2137" i="2"/>
  <c r="C2138" i="2"/>
  <c r="D2138" i="2"/>
  <c r="E2138" i="2"/>
  <c r="F2138" i="2"/>
  <c r="G2138" i="2"/>
  <c r="H2138" i="2"/>
  <c r="J2138" i="2"/>
  <c r="K2138" i="2"/>
  <c r="L2138" i="2"/>
  <c r="M2138" i="2"/>
  <c r="AG2138" i="2"/>
  <c r="AH2138" i="2"/>
  <c r="AI2138" i="2"/>
  <c r="AJ2138" i="2"/>
  <c r="AK2138" i="2"/>
  <c r="AL2138" i="2"/>
  <c r="AM2138" i="2"/>
  <c r="AN2138" i="2"/>
  <c r="AV2138" i="2"/>
  <c r="C2139" i="2"/>
  <c r="D2139" i="2"/>
  <c r="E2139" i="2"/>
  <c r="F2139" i="2"/>
  <c r="G2139" i="2"/>
  <c r="H2139" i="2"/>
  <c r="J2139" i="2"/>
  <c r="K2139" i="2"/>
  <c r="L2139" i="2"/>
  <c r="M2139" i="2"/>
  <c r="AG2139" i="2"/>
  <c r="AH2139" i="2"/>
  <c r="AI2139" i="2"/>
  <c r="AJ2139" i="2"/>
  <c r="AK2139" i="2"/>
  <c r="AL2139" i="2"/>
  <c r="AM2139" i="2"/>
  <c r="AN2139" i="2"/>
  <c r="AV2139" i="2"/>
  <c r="C2140" i="2"/>
  <c r="D2140" i="2"/>
  <c r="E2140" i="2"/>
  <c r="F2140" i="2"/>
  <c r="G2140" i="2"/>
  <c r="H2140" i="2"/>
  <c r="J2140" i="2"/>
  <c r="K2140" i="2"/>
  <c r="L2140" i="2"/>
  <c r="M2140" i="2"/>
  <c r="AG2140" i="2"/>
  <c r="AH2140" i="2"/>
  <c r="AI2140" i="2"/>
  <c r="AJ2140" i="2"/>
  <c r="AK2140" i="2"/>
  <c r="AL2140" i="2"/>
  <c r="AM2140" i="2"/>
  <c r="AN2140" i="2"/>
  <c r="AV2140" i="2"/>
  <c r="C2141" i="2"/>
  <c r="D2141" i="2"/>
  <c r="E2141" i="2"/>
  <c r="F2141" i="2"/>
  <c r="G2141" i="2"/>
  <c r="H2141" i="2"/>
  <c r="J2141" i="2"/>
  <c r="K2141" i="2"/>
  <c r="L2141" i="2"/>
  <c r="M2141" i="2"/>
  <c r="AG2141" i="2"/>
  <c r="AH2141" i="2"/>
  <c r="AI2141" i="2"/>
  <c r="AJ2141" i="2"/>
  <c r="AK2141" i="2"/>
  <c r="AL2141" i="2"/>
  <c r="AM2141" i="2"/>
  <c r="AN2141" i="2"/>
  <c r="AV2141" i="2"/>
  <c r="C2142" i="2"/>
  <c r="D2142" i="2"/>
  <c r="E2142" i="2"/>
  <c r="F2142" i="2"/>
  <c r="G2142" i="2"/>
  <c r="H2142" i="2"/>
  <c r="J2142" i="2"/>
  <c r="K2142" i="2"/>
  <c r="L2142" i="2"/>
  <c r="M2142" i="2"/>
  <c r="AG2142" i="2"/>
  <c r="AH2142" i="2"/>
  <c r="AI2142" i="2"/>
  <c r="AJ2142" i="2"/>
  <c r="AK2142" i="2"/>
  <c r="AL2142" i="2"/>
  <c r="AM2142" i="2"/>
  <c r="AN2142" i="2"/>
  <c r="AV2142" i="2"/>
  <c r="C2143" i="2"/>
  <c r="D2143" i="2"/>
  <c r="E2143" i="2"/>
  <c r="F2143" i="2"/>
  <c r="G2143" i="2"/>
  <c r="H2143" i="2"/>
  <c r="J2143" i="2"/>
  <c r="K2143" i="2"/>
  <c r="L2143" i="2"/>
  <c r="M2143" i="2"/>
  <c r="AG2143" i="2"/>
  <c r="AH2143" i="2"/>
  <c r="AI2143" i="2"/>
  <c r="AJ2143" i="2"/>
  <c r="AK2143" i="2"/>
  <c r="AL2143" i="2"/>
  <c r="AM2143" i="2"/>
  <c r="AN2143" i="2"/>
  <c r="AV2143" i="2"/>
  <c r="C2144" i="2"/>
  <c r="D2144" i="2"/>
  <c r="E2144" i="2"/>
  <c r="F2144" i="2"/>
  <c r="G2144" i="2"/>
  <c r="H2144" i="2"/>
  <c r="J2144" i="2"/>
  <c r="K2144" i="2"/>
  <c r="L2144" i="2"/>
  <c r="M2144" i="2"/>
  <c r="AG2144" i="2"/>
  <c r="AH2144" i="2"/>
  <c r="AI2144" i="2"/>
  <c r="AJ2144" i="2"/>
  <c r="AK2144" i="2"/>
  <c r="AL2144" i="2"/>
  <c r="AM2144" i="2"/>
  <c r="AN2144" i="2"/>
  <c r="AV2144" i="2"/>
  <c r="C2145" i="2"/>
  <c r="D2145" i="2"/>
  <c r="E2145" i="2"/>
  <c r="F2145" i="2"/>
  <c r="G2145" i="2"/>
  <c r="H2145" i="2"/>
  <c r="J2145" i="2"/>
  <c r="K2145" i="2"/>
  <c r="L2145" i="2"/>
  <c r="M2145" i="2"/>
  <c r="AG2145" i="2"/>
  <c r="AH2145" i="2"/>
  <c r="AI2145" i="2"/>
  <c r="AJ2145" i="2"/>
  <c r="AK2145" i="2"/>
  <c r="AL2145" i="2"/>
  <c r="AM2145" i="2"/>
  <c r="AN2145" i="2"/>
  <c r="AV2145" i="2"/>
  <c r="C2146" i="2"/>
  <c r="D2146" i="2"/>
  <c r="E2146" i="2"/>
  <c r="F2146" i="2"/>
  <c r="G2146" i="2"/>
  <c r="H2146" i="2"/>
  <c r="J2146" i="2"/>
  <c r="K2146" i="2"/>
  <c r="L2146" i="2"/>
  <c r="M2146" i="2"/>
  <c r="AG2146" i="2"/>
  <c r="AH2146" i="2"/>
  <c r="AI2146" i="2"/>
  <c r="AJ2146" i="2"/>
  <c r="AK2146" i="2"/>
  <c r="AL2146" i="2"/>
  <c r="AM2146" i="2"/>
  <c r="AN2146" i="2"/>
  <c r="AV2146" i="2"/>
  <c r="C2147" i="2"/>
  <c r="D2147" i="2"/>
  <c r="E2147" i="2"/>
  <c r="F2147" i="2"/>
  <c r="G2147" i="2"/>
  <c r="H2147" i="2"/>
  <c r="J2147" i="2"/>
  <c r="K2147" i="2"/>
  <c r="L2147" i="2"/>
  <c r="M2147" i="2"/>
  <c r="AG2147" i="2"/>
  <c r="AH2147" i="2"/>
  <c r="AI2147" i="2"/>
  <c r="AJ2147" i="2"/>
  <c r="AK2147" i="2"/>
  <c r="AL2147" i="2"/>
  <c r="AM2147" i="2"/>
  <c r="AN2147" i="2"/>
  <c r="AV2147" i="2"/>
  <c r="C2148" i="2"/>
  <c r="D2148" i="2"/>
  <c r="E2148" i="2"/>
  <c r="F2148" i="2"/>
  <c r="G2148" i="2"/>
  <c r="H2148" i="2"/>
  <c r="J2148" i="2"/>
  <c r="K2148" i="2"/>
  <c r="L2148" i="2"/>
  <c r="M2148" i="2"/>
  <c r="AG2148" i="2"/>
  <c r="AH2148" i="2"/>
  <c r="AI2148" i="2"/>
  <c r="AJ2148" i="2"/>
  <c r="AK2148" i="2"/>
  <c r="AL2148" i="2"/>
  <c r="AM2148" i="2"/>
  <c r="AN2148" i="2"/>
  <c r="AV2148" i="2"/>
  <c r="C2149" i="2"/>
  <c r="D2149" i="2"/>
  <c r="E2149" i="2"/>
  <c r="F2149" i="2"/>
  <c r="G2149" i="2"/>
  <c r="H2149" i="2"/>
  <c r="J2149" i="2"/>
  <c r="K2149" i="2"/>
  <c r="L2149" i="2"/>
  <c r="M2149" i="2"/>
  <c r="AG2149" i="2"/>
  <c r="AH2149" i="2"/>
  <c r="AI2149" i="2"/>
  <c r="AJ2149" i="2"/>
  <c r="AK2149" i="2"/>
  <c r="AL2149" i="2"/>
  <c r="AM2149" i="2"/>
  <c r="AN2149" i="2"/>
  <c r="AV2149" i="2"/>
  <c r="C2150" i="2"/>
  <c r="D2150" i="2"/>
  <c r="E2150" i="2"/>
  <c r="F2150" i="2"/>
  <c r="G2150" i="2"/>
  <c r="H2150" i="2"/>
  <c r="J2150" i="2"/>
  <c r="K2150" i="2"/>
  <c r="L2150" i="2"/>
  <c r="M2150" i="2"/>
  <c r="AG2150" i="2"/>
  <c r="AH2150" i="2"/>
  <c r="AI2150" i="2"/>
  <c r="AJ2150" i="2"/>
  <c r="AK2150" i="2"/>
  <c r="AL2150" i="2"/>
  <c r="AM2150" i="2"/>
  <c r="AN2150" i="2"/>
  <c r="AV2150" i="2"/>
  <c r="C2151" i="2"/>
  <c r="D2151" i="2"/>
  <c r="E2151" i="2"/>
  <c r="F2151" i="2"/>
  <c r="G2151" i="2"/>
  <c r="H2151" i="2"/>
  <c r="J2151" i="2"/>
  <c r="K2151" i="2"/>
  <c r="L2151" i="2"/>
  <c r="M2151" i="2"/>
  <c r="AG2151" i="2"/>
  <c r="AH2151" i="2"/>
  <c r="AI2151" i="2"/>
  <c r="AJ2151" i="2"/>
  <c r="AK2151" i="2"/>
  <c r="AL2151" i="2"/>
  <c r="AM2151" i="2"/>
  <c r="AN2151" i="2"/>
  <c r="AV2151" i="2"/>
  <c r="C2152" i="2"/>
  <c r="D2152" i="2"/>
  <c r="E2152" i="2"/>
  <c r="F2152" i="2"/>
  <c r="G2152" i="2"/>
  <c r="H2152" i="2"/>
  <c r="J2152" i="2"/>
  <c r="K2152" i="2"/>
  <c r="L2152" i="2"/>
  <c r="M2152" i="2"/>
  <c r="AG2152" i="2"/>
  <c r="AH2152" i="2"/>
  <c r="AI2152" i="2"/>
  <c r="AJ2152" i="2"/>
  <c r="AK2152" i="2"/>
  <c r="AL2152" i="2"/>
  <c r="AM2152" i="2"/>
  <c r="AN2152" i="2"/>
  <c r="AV2152" i="2"/>
  <c r="C2153" i="2"/>
  <c r="D2153" i="2"/>
  <c r="E2153" i="2"/>
  <c r="F2153" i="2"/>
  <c r="G2153" i="2"/>
  <c r="H2153" i="2"/>
  <c r="J2153" i="2"/>
  <c r="K2153" i="2"/>
  <c r="L2153" i="2"/>
  <c r="M2153" i="2"/>
  <c r="AG2153" i="2"/>
  <c r="AH2153" i="2"/>
  <c r="AI2153" i="2"/>
  <c r="AJ2153" i="2"/>
  <c r="AK2153" i="2"/>
  <c r="AL2153" i="2"/>
  <c r="AM2153" i="2"/>
  <c r="AN2153" i="2"/>
  <c r="AV2153" i="2"/>
  <c r="C2154" i="2"/>
  <c r="D2154" i="2"/>
  <c r="E2154" i="2"/>
  <c r="F2154" i="2"/>
  <c r="G2154" i="2"/>
  <c r="H2154" i="2"/>
  <c r="J2154" i="2"/>
  <c r="K2154" i="2"/>
  <c r="L2154" i="2"/>
  <c r="M2154" i="2"/>
  <c r="AG2154" i="2"/>
  <c r="AH2154" i="2"/>
  <c r="AI2154" i="2"/>
  <c r="AJ2154" i="2"/>
  <c r="AK2154" i="2"/>
  <c r="AL2154" i="2"/>
  <c r="AM2154" i="2"/>
  <c r="AN2154" i="2"/>
  <c r="AV2154" i="2"/>
  <c r="C2155" i="2"/>
  <c r="D2155" i="2"/>
  <c r="E2155" i="2"/>
  <c r="F2155" i="2"/>
  <c r="G2155" i="2"/>
  <c r="H2155" i="2"/>
  <c r="J2155" i="2"/>
  <c r="K2155" i="2"/>
  <c r="L2155" i="2"/>
  <c r="M2155" i="2"/>
  <c r="AG2155" i="2"/>
  <c r="AH2155" i="2"/>
  <c r="AI2155" i="2"/>
  <c r="AJ2155" i="2"/>
  <c r="AK2155" i="2"/>
  <c r="AL2155" i="2"/>
  <c r="AM2155" i="2"/>
  <c r="AN2155" i="2"/>
  <c r="AV2155" i="2"/>
  <c r="C2156" i="2"/>
  <c r="D2156" i="2"/>
  <c r="E2156" i="2"/>
  <c r="F2156" i="2"/>
  <c r="G2156" i="2"/>
  <c r="H2156" i="2"/>
  <c r="J2156" i="2"/>
  <c r="K2156" i="2"/>
  <c r="L2156" i="2"/>
  <c r="M2156" i="2"/>
  <c r="AG2156" i="2"/>
  <c r="AH2156" i="2"/>
  <c r="AI2156" i="2"/>
  <c r="AJ2156" i="2"/>
  <c r="AK2156" i="2"/>
  <c r="AL2156" i="2"/>
  <c r="AM2156" i="2"/>
  <c r="AN2156" i="2"/>
  <c r="AV2156" i="2"/>
  <c r="C2157" i="2"/>
  <c r="D2157" i="2"/>
  <c r="E2157" i="2"/>
  <c r="F2157" i="2"/>
  <c r="G2157" i="2"/>
  <c r="H2157" i="2"/>
  <c r="J2157" i="2"/>
  <c r="K2157" i="2"/>
  <c r="L2157" i="2"/>
  <c r="M2157" i="2"/>
  <c r="AG2157" i="2"/>
  <c r="AH2157" i="2"/>
  <c r="AI2157" i="2"/>
  <c r="AJ2157" i="2"/>
  <c r="AK2157" i="2"/>
  <c r="AL2157" i="2"/>
  <c r="AM2157" i="2"/>
  <c r="AN2157" i="2"/>
  <c r="AV2157" i="2"/>
  <c r="C2158" i="2"/>
  <c r="D2158" i="2"/>
  <c r="E2158" i="2"/>
  <c r="F2158" i="2"/>
  <c r="G2158" i="2"/>
  <c r="H2158" i="2"/>
  <c r="J2158" i="2"/>
  <c r="K2158" i="2"/>
  <c r="L2158" i="2"/>
  <c r="M2158" i="2"/>
  <c r="AG2158" i="2"/>
  <c r="AH2158" i="2"/>
  <c r="AI2158" i="2"/>
  <c r="AJ2158" i="2"/>
  <c r="AK2158" i="2"/>
  <c r="AL2158" i="2"/>
  <c r="AM2158" i="2"/>
  <c r="AN2158" i="2"/>
  <c r="AV2158" i="2"/>
  <c r="C2159" i="2"/>
  <c r="D2159" i="2"/>
  <c r="E2159" i="2"/>
  <c r="F2159" i="2"/>
  <c r="G2159" i="2"/>
  <c r="H2159" i="2"/>
  <c r="J2159" i="2"/>
  <c r="K2159" i="2"/>
  <c r="L2159" i="2"/>
  <c r="M2159" i="2"/>
  <c r="AG2159" i="2"/>
  <c r="AH2159" i="2"/>
  <c r="AI2159" i="2"/>
  <c r="AJ2159" i="2"/>
  <c r="AK2159" i="2"/>
  <c r="AL2159" i="2"/>
  <c r="AM2159" i="2"/>
  <c r="AN2159" i="2"/>
  <c r="AV2159" i="2"/>
  <c r="C2160" i="2"/>
  <c r="D2160" i="2"/>
  <c r="E2160" i="2"/>
  <c r="F2160" i="2"/>
  <c r="G2160" i="2"/>
  <c r="H2160" i="2"/>
  <c r="J2160" i="2"/>
  <c r="K2160" i="2"/>
  <c r="L2160" i="2"/>
  <c r="M2160" i="2"/>
  <c r="AG2160" i="2"/>
  <c r="AH2160" i="2"/>
  <c r="AI2160" i="2"/>
  <c r="AJ2160" i="2"/>
  <c r="AK2160" i="2"/>
  <c r="AL2160" i="2"/>
  <c r="AM2160" i="2"/>
  <c r="AN2160" i="2"/>
  <c r="AV2160" i="2"/>
  <c r="C2161" i="2"/>
  <c r="D2161" i="2"/>
  <c r="E2161" i="2"/>
  <c r="F2161" i="2"/>
  <c r="G2161" i="2"/>
  <c r="H2161" i="2"/>
  <c r="J2161" i="2"/>
  <c r="K2161" i="2"/>
  <c r="L2161" i="2"/>
  <c r="M2161" i="2"/>
  <c r="AG2161" i="2"/>
  <c r="AH2161" i="2"/>
  <c r="AI2161" i="2"/>
  <c r="AJ2161" i="2"/>
  <c r="AK2161" i="2"/>
  <c r="AL2161" i="2"/>
  <c r="AM2161" i="2"/>
  <c r="AN2161" i="2"/>
  <c r="AV2161" i="2"/>
  <c r="C2162" i="2"/>
  <c r="D2162" i="2"/>
  <c r="E2162" i="2"/>
  <c r="F2162" i="2"/>
  <c r="G2162" i="2"/>
  <c r="H2162" i="2"/>
  <c r="J2162" i="2"/>
  <c r="K2162" i="2"/>
  <c r="L2162" i="2"/>
  <c r="M2162" i="2"/>
  <c r="AG2162" i="2"/>
  <c r="AH2162" i="2"/>
  <c r="AI2162" i="2"/>
  <c r="AJ2162" i="2"/>
  <c r="AK2162" i="2"/>
  <c r="AL2162" i="2"/>
  <c r="AM2162" i="2"/>
  <c r="AN2162" i="2"/>
  <c r="AV2162" i="2"/>
  <c r="C2163" i="2"/>
  <c r="D2163" i="2"/>
  <c r="E2163" i="2"/>
  <c r="F2163" i="2"/>
  <c r="G2163" i="2"/>
  <c r="H2163" i="2"/>
  <c r="J2163" i="2"/>
  <c r="K2163" i="2"/>
  <c r="L2163" i="2"/>
  <c r="M2163" i="2"/>
  <c r="AG2163" i="2"/>
  <c r="AH2163" i="2"/>
  <c r="AI2163" i="2"/>
  <c r="AJ2163" i="2"/>
  <c r="AK2163" i="2"/>
  <c r="AL2163" i="2"/>
  <c r="AM2163" i="2"/>
  <c r="AN2163" i="2"/>
  <c r="AV2163" i="2"/>
  <c r="C2164" i="2"/>
  <c r="D2164" i="2"/>
  <c r="E2164" i="2"/>
  <c r="F2164" i="2"/>
  <c r="G2164" i="2"/>
  <c r="H2164" i="2"/>
  <c r="J2164" i="2"/>
  <c r="K2164" i="2"/>
  <c r="L2164" i="2"/>
  <c r="M2164" i="2"/>
  <c r="AG2164" i="2"/>
  <c r="AH2164" i="2"/>
  <c r="AI2164" i="2"/>
  <c r="AJ2164" i="2"/>
  <c r="AK2164" i="2"/>
  <c r="AL2164" i="2"/>
  <c r="AM2164" i="2"/>
  <c r="AN2164" i="2"/>
  <c r="AV2164" i="2"/>
  <c r="C2165" i="2"/>
  <c r="D2165" i="2"/>
  <c r="E2165" i="2"/>
  <c r="F2165" i="2"/>
  <c r="G2165" i="2"/>
  <c r="H2165" i="2"/>
  <c r="J2165" i="2"/>
  <c r="K2165" i="2"/>
  <c r="L2165" i="2"/>
  <c r="M2165" i="2"/>
  <c r="AG2165" i="2"/>
  <c r="AH2165" i="2"/>
  <c r="AI2165" i="2"/>
  <c r="AJ2165" i="2"/>
  <c r="AK2165" i="2"/>
  <c r="AL2165" i="2"/>
  <c r="AM2165" i="2"/>
  <c r="AN2165" i="2"/>
  <c r="AV2165" i="2"/>
  <c r="C2166" i="2"/>
  <c r="D2166" i="2"/>
  <c r="E2166" i="2"/>
  <c r="F2166" i="2"/>
  <c r="G2166" i="2"/>
  <c r="H2166" i="2"/>
  <c r="J2166" i="2"/>
  <c r="K2166" i="2"/>
  <c r="L2166" i="2"/>
  <c r="M2166" i="2"/>
  <c r="AG2166" i="2"/>
  <c r="AH2166" i="2"/>
  <c r="AI2166" i="2"/>
  <c r="AJ2166" i="2"/>
  <c r="AK2166" i="2"/>
  <c r="AL2166" i="2"/>
  <c r="AM2166" i="2"/>
  <c r="AN2166" i="2"/>
  <c r="AV2166" i="2"/>
  <c r="C2167" i="2"/>
  <c r="D2167" i="2"/>
  <c r="E2167" i="2"/>
  <c r="F2167" i="2"/>
  <c r="G2167" i="2"/>
  <c r="H2167" i="2"/>
  <c r="J2167" i="2"/>
  <c r="K2167" i="2"/>
  <c r="L2167" i="2"/>
  <c r="M2167" i="2"/>
  <c r="AG2167" i="2"/>
  <c r="AH2167" i="2"/>
  <c r="AI2167" i="2"/>
  <c r="AJ2167" i="2"/>
  <c r="AK2167" i="2"/>
  <c r="AL2167" i="2"/>
  <c r="AM2167" i="2"/>
  <c r="AN2167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N172" i="3"/>
  <c r="O172" i="3"/>
  <c r="Q172" i="3"/>
  <c r="S172" i="3"/>
  <c r="Z172" i="3"/>
  <c r="C172" i="3"/>
  <c r="D172" i="3"/>
  <c r="E172" i="3"/>
  <c r="F172" i="3"/>
  <c r="G172" i="3"/>
  <c r="H172" i="3"/>
  <c r="J172" i="3"/>
  <c r="K172" i="3"/>
  <c r="L172" i="3"/>
  <c r="M172" i="3"/>
  <c r="AG172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G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N415" i="3"/>
  <c r="O415" i="3"/>
  <c r="P415" i="3"/>
  <c r="Q415" i="3"/>
  <c r="X415" i="3"/>
  <c r="C415" i="3"/>
  <c r="D415" i="3"/>
  <c r="E415" i="3"/>
  <c r="F415" i="3"/>
  <c r="G415" i="3"/>
  <c r="H415" i="3"/>
  <c r="J415" i="3"/>
  <c r="K415" i="3"/>
  <c r="L415" i="3"/>
  <c r="M415" i="3"/>
  <c r="AG415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C510" i="3"/>
  <c r="D510" i="3"/>
  <c r="E510" i="3"/>
  <c r="F510" i="3"/>
  <c r="G510" i="3"/>
  <c r="H510" i="3"/>
  <c r="J510" i="3"/>
  <c r="K510" i="3"/>
  <c r="L510" i="3"/>
  <c r="M510" i="3"/>
  <c r="AG510" i="3"/>
  <c r="AQ510" i="3"/>
  <c r="C511" i="3"/>
  <c r="D511" i="3"/>
  <c r="E511" i="3"/>
  <c r="F511" i="3"/>
  <c r="G511" i="3"/>
  <c r="H511" i="3"/>
  <c r="J511" i="3"/>
  <c r="K511" i="3"/>
  <c r="L511" i="3"/>
  <c r="M511" i="3"/>
  <c r="AG511" i="3"/>
  <c r="AQ511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C519" i="3"/>
  <c r="D519" i="3"/>
  <c r="E519" i="3"/>
  <c r="F519" i="3"/>
  <c r="G519" i="3"/>
  <c r="H519" i="3"/>
  <c r="J519" i="3"/>
  <c r="K519" i="3"/>
  <c r="L519" i="3"/>
  <c r="M519" i="3"/>
  <c r="AG519" i="3"/>
  <c r="AQ519" i="3"/>
  <c r="C520" i="3"/>
  <c r="D520" i="3"/>
  <c r="E520" i="3"/>
  <c r="F520" i="3"/>
  <c r="G520" i="3"/>
  <c r="H520" i="3"/>
  <c r="J520" i="3"/>
  <c r="K520" i="3"/>
  <c r="L520" i="3"/>
  <c r="M520" i="3"/>
  <c r="AG520" i="3"/>
  <c r="AQ520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G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G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N663" i="3"/>
  <c r="O663" i="3"/>
  <c r="P663" i="3"/>
  <c r="Q663" i="3"/>
  <c r="X663" i="3"/>
  <c r="Z663" i="3"/>
  <c r="AA663" i="3"/>
  <c r="C663" i="3"/>
  <c r="D663" i="3"/>
  <c r="E663" i="3"/>
  <c r="F663" i="3"/>
  <c r="G663" i="3"/>
  <c r="H663" i="3"/>
  <c r="J663" i="3"/>
  <c r="K663" i="3"/>
  <c r="L663" i="3"/>
  <c r="M663" i="3"/>
  <c r="AG663" i="3"/>
  <c r="AG668" i="3"/>
  <c r="AO668" i="3"/>
  <c r="AG669" i="3"/>
  <c r="AO669" i="3"/>
  <c r="AG670" i="3"/>
  <c r="AO670" i="3"/>
  <c r="AG671" i="3"/>
  <c r="AO671" i="3"/>
  <c r="AG672" i="3"/>
  <c r="AO672" i="3"/>
  <c r="AG673" i="3"/>
  <c r="AO673" i="3"/>
  <c r="AG674" i="3"/>
  <c r="AO674" i="3"/>
  <c r="AG675" i="3"/>
  <c r="AO675" i="3"/>
  <c r="AG676" i="3"/>
  <c r="AO676" i="3"/>
  <c r="AG677" i="3"/>
  <c r="AO677" i="3"/>
  <c r="AG678" i="3"/>
  <c r="AO678" i="3"/>
  <c r="AG679" i="3"/>
  <c r="AO679" i="3"/>
  <c r="AG680" i="3"/>
  <c r="AO680" i="3"/>
  <c r="AG681" i="3"/>
  <c r="AO681" i="3"/>
  <c r="AG682" i="3"/>
  <c r="AO682" i="3"/>
  <c r="AG683" i="3"/>
  <c r="AO683" i="3"/>
  <c r="AG684" i="3"/>
  <c r="AO684" i="3"/>
  <c r="AG685" i="3"/>
  <c r="AO685" i="3"/>
  <c r="AG688" i="3"/>
  <c r="AO688" i="3"/>
  <c r="AG689" i="3"/>
  <c r="AO689" i="3"/>
  <c r="AG690" i="3"/>
  <c r="AO690" i="3"/>
  <c r="AG691" i="3"/>
  <c r="AO691" i="3"/>
  <c r="AG692" i="3"/>
  <c r="AO692" i="3"/>
  <c r="AG693" i="3"/>
  <c r="AO693" i="3"/>
  <c r="AG694" i="3"/>
  <c r="AO694" i="3"/>
  <c r="AG695" i="3"/>
  <c r="AO695" i="3"/>
  <c r="AG696" i="3"/>
  <c r="AO696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F35" i="5"/>
  <c r="B35" i="5"/>
  <c r="C35" i="5"/>
  <c r="D35" i="5"/>
  <c r="E35" i="5"/>
  <c r="M35" i="5"/>
  <c r="I35" i="5"/>
  <c r="J35" i="5"/>
  <c r="K35" i="5"/>
  <c r="L35" i="5"/>
  <c r="T35" i="5"/>
  <c r="P35" i="5"/>
  <c r="Q35" i="5"/>
  <c r="R35" i="5"/>
  <c r="S35" i="5"/>
  <c r="C36" i="5"/>
  <c r="D36" i="5"/>
  <c r="E36" i="5"/>
  <c r="F36" i="5"/>
  <c r="J36" i="5"/>
  <c r="K36" i="5"/>
  <c r="L36" i="5"/>
  <c r="M36" i="5"/>
  <c r="Q36" i="5"/>
  <c r="R36" i="5"/>
  <c r="S36" i="5"/>
  <c r="T36" i="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K37" i="4"/>
  <c r="L37" i="4"/>
  <c r="M37" i="4"/>
  <c r="N37" i="4"/>
  <c r="O37" i="4"/>
  <c r="P37" i="4"/>
  <c r="F38" i="4"/>
  <c r="G38" i="4"/>
  <c r="F39" i="4"/>
  <c r="G39" i="4"/>
  <c r="K49" i="4"/>
  <c r="L49" i="4"/>
  <c r="M49" i="4"/>
  <c r="N49" i="4"/>
  <c r="O49" i="4"/>
  <c r="P49" i="4"/>
  <c r="K61" i="4"/>
  <c r="L61" i="4"/>
  <c r="M61" i="4"/>
  <c r="N61" i="4"/>
  <c r="G69" i="4"/>
  <c r="E28" i="7"/>
  <c r="E82" i="4"/>
  <c r="C63" i="7"/>
  <c r="F82" i="4"/>
  <c r="B63" i="7"/>
  <c r="F83" i="4"/>
  <c r="D63" i="7"/>
  <c r="F84" i="4"/>
  <c r="F85" i="4"/>
  <c r="G82" i="4"/>
  <c r="A28" i="7"/>
  <c r="E83" i="4"/>
  <c r="G83" i="4"/>
  <c r="I28" i="7"/>
  <c r="E84" i="4"/>
  <c r="G84" i="4"/>
  <c r="G85" i="4"/>
  <c r="E97" i="4"/>
  <c r="C68" i="7"/>
  <c r="F97" i="4"/>
  <c r="B68" i="7"/>
  <c r="F98" i="4"/>
  <c r="D68" i="7"/>
  <c r="F99" i="4"/>
  <c r="G97" i="4"/>
  <c r="E98" i="4"/>
  <c r="G98" i="4"/>
  <c r="E99" i="4"/>
  <c r="G99" i="4"/>
  <c r="E100" i="4"/>
  <c r="G100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G23" i="8"/>
  <c r="G24" i="8"/>
  <c r="G25" i="8"/>
  <c r="G26" i="8"/>
  <c r="G27" i="8"/>
  <c r="G28" i="8"/>
  <c r="G29" i="8"/>
  <c r="G30" i="8"/>
  <c r="G31" i="8"/>
  <c r="G32" i="8"/>
  <c r="G33" i="8"/>
  <c r="G34" i="8"/>
  <c r="G36" i="8"/>
  <c r="G37" i="8"/>
  <c r="G38" i="8"/>
  <c r="G39" i="8"/>
  <c r="G40" i="8"/>
  <c r="G41" i="8"/>
  <c r="G42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5" i="8"/>
  <c r="G76" i="8"/>
  <c r="G77" i="8"/>
  <c r="G78" i="8"/>
  <c r="G79" i="8"/>
  <c r="G80" i="8"/>
  <c r="G81" i="8"/>
  <c r="G82" i="8"/>
  <c r="G83" i="8"/>
  <c r="G84" i="8"/>
  <c r="G85" i="8"/>
  <c r="G86" i="8"/>
  <c r="G88" i="8"/>
  <c r="G89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6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</calcChain>
</file>

<file path=xl/comments1.xml><?xml version="1.0" encoding="utf-8"?>
<comments xmlns="http://schemas.openxmlformats.org/spreadsheetml/2006/main">
  <authors>
    <author>Dave Leip</author>
  </authors>
  <commentList>
    <comment ref="BE1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Diebold AccuVote optical Scanner.</t>
        </r>
      </text>
    </comment>
    <comment ref="A9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Kansas City</t>
        </r>
      </text>
    </comment>
    <comment ref="A12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G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  <comment ref="C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Libertarian from Ballot Access News</t>
        </r>
      </text>
    </comment>
    <comment ref="C9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Natural Law (From Ballot Access News)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<sst xmlns="http://schemas.openxmlformats.org/spreadsheetml/2006/main" count="15034" uniqueCount="2351">
  <si>
    <t>United States Senate</t>
  </si>
  <si>
    <t>North Dakota's Official Abstract of Votes Cast at the General Election Held on November 3, 1998</t>
  </si>
  <si>
    <t>John Heckman</t>
  </si>
  <si>
    <t>Stewart</t>
  </si>
  <si>
    <t>Official Abstract</t>
  </si>
  <si>
    <t>Kensington</t>
  </si>
  <si>
    <t>Sully</t>
  </si>
  <si>
    <t>Cavalier</t>
  </si>
  <si>
    <t>Tillamook</t>
  </si>
  <si>
    <t>Assumption</t>
  </si>
  <si>
    <t>Auglaize</t>
  </si>
  <si>
    <t>Christopher J. Dodd</t>
  </si>
  <si>
    <t>Gary A. Franks</t>
  </si>
  <si>
    <t>Wildey J. Moore</t>
  </si>
  <si>
    <t>Addison</t>
  </si>
  <si>
    <t>Natchitoches</t>
  </si>
  <si>
    <t>Carter</t>
  </si>
  <si>
    <t>Peach</t>
  </si>
  <si>
    <t>Hinsdale</t>
  </si>
  <si>
    <t>Barkhamsted</t>
  </si>
  <si>
    <t>Willington</t>
  </si>
  <si>
    <t>Levy</t>
  </si>
  <si>
    <t>Brian Christeson</t>
  </si>
  <si>
    <t>Roy Kendel</t>
  </si>
  <si>
    <t>George Condodemetraky</t>
  </si>
  <si>
    <t>1998 General Election</t>
  </si>
  <si>
    <t>Don E. Carroll</t>
  </si>
  <si>
    <t>Don Nickles</t>
  </si>
  <si>
    <t>Mike Morris</t>
  </si>
  <si>
    <t>Argus  W. Yandell, Jr.</t>
  </si>
  <si>
    <t>General Election Results 1998</t>
  </si>
  <si>
    <t>Term Limits</t>
  </si>
  <si>
    <t>Statement of Vote General Election November 3, 1998</t>
  </si>
  <si>
    <t>Vote For United States Senator November 3, 1998</t>
  </si>
  <si>
    <t>Missouri Office of the Secretary of State</t>
  </si>
  <si>
    <t>Nevada Secretary of State</t>
  </si>
  <si>
    <t>Grays Harbor</t>
  </si>
  <si>
    <t>Robertson</t>
  </si>
  <si>
    <t>Palo Alto</t>
  </si>
  <si>
    <t>Stone</t>
  </si>
  <si>
    <t>Greenwood</t>
  </si>
  <si>
    <t>Norfolk</t>
  </si>
  <si>
    <t>Winneshiek</t>
  </si>
  <si>
    <t>Charles</t>
  </si>
  <si>
    <t>Official Publication of the Abstract of Votes Cast for the 1998 Primary and General Elections</t>
  </si>
  <si>
    <t>Donetta Davidson</t>
  </si>
  <si>
    <t>Peter G. Fitzgerald</t>
  </si>
  <si>
    <t>Carol Moseley-Braun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</si>
  <si>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</si>
  <si>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</si>
  <si>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</si>
  <si>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</si>
  <si>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</si>
  <si>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</si>
  <si>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</si>
  <si>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</si>
  <si>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</si>
  <si>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</si>
  <si>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</si>
  <si>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</si>
  <si>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</si>
  <si>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</si>
  <si>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</si>
  <si>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</si>
  <si>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</si>
  <si>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</si>
  <si>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</si>
  <si>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</si>
  <si>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</si>
  <si>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</si>
  <si>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</si>
  <si>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</si>
  <si>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</si>
  <si>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</si>
  <si>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</si>
  <si>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</si>
  <si>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</si>
  <si>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</si>
  <si>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</si>
  <si>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</si>
  <si>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</si>
  <si>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</si>
  <si>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</si>
  <si>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</si>
  <si>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Update</t>
  </si>
  <si>
    <t>Added district-level data for Alaska.</t>
  </si>
  <si>
    <t>Fay Boozman, MD</t>
  </si>
  <si>
    <t>Summary of 11/3/98 General Election Results By County</t>
  </si>
  <si>
    <t>Bill Jones</t>
  </si>
  <si>
    <t>pp. 25-27</t>
  </si>
  <si>
    <t>Peace &amp; Free</t>
  </si>
  <si>
    <t>Peace &amp; Freedom</t>
  </si>
  <si>
    <t>Spreadsheet Released</t>
  </si>
  <si>
    <t>Magoffin</t>
  </si>
  <si>
    <t>West Hartford</t>
  </si>
  <si>
    <t>Cattaraugus</t>
  </si>
  <si>
    <t>Bath</t>
  </si>
  <si>
    <t>Barren</t>
  </si>
  <si>
    <t>Kittitas</t>
  </si>
  <si>
    <t>Hartford</t>
  </si>
  <si>
    <t>Danby</t>
  </si>
  <si>
    <t>Elko</t>
  </si>
  <si>
    <t>Trempealeau</t>
  </si>
  <si>
    <t>Lehigh</t>
  </si>
  <si>
    <t>Mellette</t>
  </si>
  <si>
    <t>Weston</t>
  </si>
  <si>
    <t>Polk</t>
  </si>
  <si>
    <t>DeSoto</t>
  </si>
  <si>
    <t>Lois A. Grasso</t>
  </si>
  <si>
    <t>Florida Department of State. Division of Elections</t>
  </si>
  <si>
    <t>Georgia Secretary of State</t>
  </si>
  <si>
    <t>Idaho Secretary of State</t>
  </si>
  <si>
    <t>Curt Frazier</t>
  </si>
  <si>
    <t>Kansas Secretary of State. Division of Elections and Legislative Matters</t>
  </si>
  <si>
    <t>Wabaunsee</t>
  </si>
  <si>
    <t>Walworth</t>
  </si>
  <si>
    <t>Wethersfield</t>
  </si>
  <si>
    <t>Beaver</t>
  </si>
  <si>
    <t>Georgetown</t>
  </si>
  <si>
    <t>Mahaska</t>
  </si>
  <si>
    <t>Pemiscot</t>
  </si>
  <si>
    <t>Tama</t>
  </si>
  <si>
    <t>Bear Lake</t>
  </si>
  <si>
    <t>Benewah</t>
  </si>
  <si>
    <t>Churchill</t>
  </si>
  <si>
    <t>Bates</t>
  </si>
  <si>
    <t>Divide</t>
  </si>
  <si>
    <t>Emmons</t>
  </si>
  <si>
    <t>David E. Workman</t>
  </si>
  <si>
    <t>Scott Leckman</t>
  </si>
  <si>
    <t>Louisiana Secretary of State. Elections Division</t>
  </si>
  <si>
    <t>Author1 Title</t>
  </si>
  <si>
    <t>Author2</t>
  </si>
  <si>
    <t>Author2 Title</t>
  </si>
  <si>
    <t>Comp</t>
  </si>
  <si>
    <t>Article Title</t>
  </si>
  <si>
    <t>Complete Title</t>
  </si>
  <si>
    <t>Pinellas</t>
  </si>
  <si>
    <t>Harnett</t>
  </si>
  <si>
    <t>Ballard</t>
  </si>
  <si>
    <t>Rockcastle</t>
  </si>
  <si>
    <t>Seabrook</t>
  </si>
  <si>
    <t>Ashland</t>
  </si>
  <si>
    <t>Tehama</t>
  </si>
  <si>
    <t>Bronx</t>
  </si>
  <si>
    <t>Nassau</t>
  </si>
  <si>
    <t>Westchester</t>
  </si>
  <si>
    <t>grn</t>
  </si>
  <si>
    <t>Ascension</t>
  </si>
  <si>
    <t>Harvey</t>
  </si>
  <si>
    <t>C</t>
  </si>
  <si>
    <t>Wyoming</t>
  </si>
  <si>
    <t>United States Senator</t>
  </si>
  <si>
    <t>Pennsylvania Department of State. Bureau of Commissions, Elections and Legislation</t>
  </si>
  <si>
    <t>Vermont Office of the Secretary of State</t>
  </si>
  <si>
    <t>Washington Secretary of State</t>
  </si>
  <si>
    <t>New Hampshire Department of State. Elections Division</t>
  </si>
  <si>
    <t>Richard C. Shelby</t>
  </si>
  <si>
    <t>Clayton Suddith</t>
  </si>
  <si>
    <t>State Wins</t>
  </si>
  <si>
    <t>South Carolina Election Returns NOVEMBER 3 1998 SOUTH CAROLINA STATE WIDE GENERAL ELECTION OFFICIAL RESULTS</t>
  </si>
  <si>
    <t>U S Senate</t>
  </si>
  <si>
    <t>Fritz Hollings</t>
  </si>
  <si>
    <t>Bob Inglis</t>
  </si>
  <si>
    <t>Richard T. Quillian</t>
  </si>
  <si>
    <t>Official Election Returns State of Missouri General Election Tuesday, November 03, 1998</t>
  </si>
  <si>
    <t>Jeremiah W. Nixon</t>
  </si>
  <si>
    <t>Christopher Bond</t>
  </si>
  <si>
    <t>Tamara A. Millay</t>
  </si>
  <si>
    <t>H. Joseph Perrin, Sr.</t>
  </si>
  <si>
    <t>Brian M. Rees</t>
  </si>
  <si>
    <t>Ophie C. Beltran</t>
  </si>
  <si>
    <t>Soc. Workers</t>
  </si>
  <si>
    <t>Sangamon</t>
  </si>
  <si>
    <t>Kankakee</t>
  </si>
  <si>
    <t>DuPage</t>
  </si>
  <si>
    <t>Margin (%)</t>
  </si>
  <si>
    <t>Fleming</t>
  </si>
  <si>
    <t>Okeechobee</t>
  </si>
  <si>
    <t>Hall</t>
  </si>
  <si>
    <t>Vermont Grassroots</t>
  </si>
  <si>
    <t>November 3, 1998 General Election</t>
  </si>
  <si>
    <t>American Constitution</t>
  </si>
  <si>
    <t>Macoupin</t>
  </si>
  <si>
    <t>Massac</t>
  </si>
  <si>
    <t>Franconia</t>
  </si>
  <si>
    <t>Fitzwilliam</t>
  </si>
  <si>
    <t>New Fairfield</t>
  </si>
  <si>
    <t>Merrimack</t>
  </si>
  <si>
    <t>Candia</t>
  </si>
  <si>
    <t>Breathitt</t>
  </si>
  <si>
    <t>Pottawatomie</t>
  </si>
  <si>
    <t>Warrick</t>
  </si>
  <si>
    <t>Colorado</t>
  </si>
  <si>
    <t>William Kozak</t>
  </si>
  <si>
    <t>U.S. Pacifist</t>
  </si>
  <si>
    <t>Gary Swing</t>
  </si>
  <si>
    <t>St. Albans</t>
  </si>
  <si>
    <t>Auburn</t>
  </si>
  <si>
    <t>Avon</t>
  </si>
  <si>
    <t>St. Lucie</t>
  </si>
  <si>
    <t>Gulf</t>
  </si>
  <si>
    <t>Jo Daviess</t>
  </si>
  <si>
    <t>Dallas</t>
  </si>
  <si>
    <t>DeKalb</t>
  </si>
  <si>
    <t>Publisher</t>
  </si>
  <si>
    <t>Year</t>
  </si>
  <si>
    <t>Pages</t>
  </si>
  <si>
    <t>Type</t>
  </si>
  <si>
    <t>Web Page</t>
  </si>
  <si>
    <t>X</t>
  </si>
  <si>
    <t>Office of the Secretary of State State of Alabama. Elections Division</t>
  </si>
  <si>
    <t>W</t>
  </si>
  <si>
    <t>Arizona Secretary of State</t>
  </si>
  <si>
    <t>Bennington</t>
  </si>
  <si>
    <t>Geauga</t>
  </si>
  <si>
    <t>Gentry</t>
  </si>
  <si>
    <t>Riley</t>
  </si>
  <si>
    <t>Decatur</t>
  </si>
  <si>
    <t>Belvidere</t>
  </si>
  <si>
    <t>Elmore</t>
  </si>
  <si>
    <t>Grand Forks</t>
  </si>
  <si>
    <t>LaMoure</t>
  </si>
  <si>
    <t>New York State Board of Elections</t>
  </si>
  <si>
    <t>Stratton</t>
  </si>
  <si>
    <t>Platte</t>
  </si>
  <si>
    <t>Glenn</t>
  </si>
  <si>
    <t>Turner</t>
  </si>
  <si>
    <t>Twiggs</t>
  </si>
  <si>
    <t>Fresno</t>
  </si>
  <si>
    <t>Gwinnett</t>
  </si>
  <si>
    <t>Cochise</t>
  </si>
  <si>
    <t>Santa Clara</t>
  </si>
  <si>
    <t>LSAD_TRANS</t>
  </si>
  <si>
    <t>Colusa</t>
  </si>
  <si>
    <t>Illinois</t>
  </si>
  <si>
    <t>Gilliam</t>
  </si>
  <si>
    <t>Jennings</t>
  </si>
  <si>
    <t>Knox</t>
  </si>
  <si>
    <t>Ste. Genevieve</t>
  </si>
  <si>
    <t>Whiteside</t>
  </si>
  <si>
    <t>District 1</t>
  </si>
  <si>
    <t>Hickory</t>
  </si>
  <si>
    <t>Holt</t>
  </si>
  <si>
    <t>Owsley</t>
  </si>
  <si>
    <t>Stewartstown</t>
  </si>
  <si>
    <t>Pepin</t>
  </si>
  <si>
    <t>Cleburne</t>
  </si>
  <si>
    <t>Pettis</t>
  </si>
  <si>
    <t>Largest Margin of Victory</t>
  </si>
  <si>
    <t>Allen</t>
  </si>
  <si>
    <t>McDowell</t>
  </si>
  <si>
    <t>Schenectady</t>
  </si>
  <si>
    <t>Clearfield</t>
  </si>
  <si>
    <t>St. Johnsbury</t>
  </si>
  <si>
    <t>Oconto</t>
  </si>
  <si>
    <t>Lancaster</t>
  </si>
  <si>
    <t>Woodford</t>
  </si>
  <si>
    <t>Exeter</t>
  </si>
  <si>
    <t>Littleton</t>
  </si>
  <si>
    <t>Poweshiek</t>
  </si>
  <si>
    <t>Winnebago</t>
  </si>
  <si>
    <t>Lyman</t>
  </si>
  <si>
    <t>Haverhill</t>
  </si>
  <si>
    <t>Sampson</t>
  </si>
  <si>
    <t>Highland</t>
  </si>
  <si>
    <t>Audrain</t>
  </si>
  <si>
    <t>Dorchester</t>
  </si>
  <si>
    <t>Don A. Torgersen</t>
  </si>
  <si>
    <t>Raymond Stalker</t>
  </si>
  <si>
    <t>North Dakota Secretary of State</t>
  </si>
  <si>
    <t>Ohio Secretary of State</t>
  </si>
  <si>
    <t>Oregon Secretary of State. Elections Division</t>
  </si>
  <si>
    <t>ref</t>
  </si>
  <si>
    <t>State6</t>
  </si>
  <si>
    <t>Barnard</t>
  </si>
  <si>
    <t>Barnet</t>
  </si>
  <si>
    <t>Osage</t>
  </si>
  <si>
    <t>Liberal</t>
  </si>
  <si>
    <t>Cedar</t>
  </si>
  <si>
    <t>State of Arizona Official Canvass 1998 General Election - November 3, 1998</t>
  </si>
  <si>
    <t>Paul Feleciano, Jr.</t>
  </si>
  <si>
    <t>Sam Brownback</t>
  </si>
  <si>
    <t>Tom Oyler</t>
  </si>
  <si>
    <t>Alvin Bauman</t>
  </si>
  <si>
    <t>1998 Kansas General Election Results</t>
  </si>
  <si>
    <t>Wolfeboro</t>
  </si>
  <si>
    <t>McKean</t>
  </si>
  <si>
    <t>Mitchell</t>
  </si>
  <si>
    <t>Kingman</t>
  </si>
  <si>
    <t>Ashtabula</t>
  </si>
  <si>
    <t>St. Croix</t>
  </si>
  <si>
    <t>Sauk</t>
  </si>
  <si>
    <t>Green's Grant</t>
  </si>
  <si>
    <t>Seymour</t>
  </si>
  <si>
    <t>Pend Oreille</t>
  </si>
  <si>
    <t>1998 General Election Results - County Level (offices and amendments)</t>
  </si>
  <si>
    <t>US Senate</t>
  </si>
  <si>
    <t>Blanche Lambert Lincoln</t>
  </si>
  <si>
    <t>Charley E. Heffley</t>
  </si>
  <si>
    <t>Caledonia</t>
  </si>
  <si>
    <t>Sioux</t>
  </si>
  <si>
    <t>OH</t>
  </si>
  <si>
    <t>Wakulla</t>
  </si>
  <si>
    <t>Libertarian</t>
  </si>
  <si>
    <t>Ziebach</t>
  </si>
  <si>
    <t>Milan</t>
  </si>
  <si>
    <t>Mobile</t>
  </si>
  <si>
    <t>Monroe</t>
  </si>
  <si>
    <t>Bamberg</t>
  </si>
  <si>
    <t>Garland</t>
  </si>
  <si>
    <t>Barbara Boxer</t>
  </si>
  <si>
    <t>American Independent</t>
  </si>
  <si>
    <t>Matt Fong</t>
  </si>
  <si>
    <t>Ted Brown</t>
  </si>
  <si>
    <t>Timothy R. Erich</t>
  </si>
  <si>
    <t>Crittenden</t>
  </si>
  <si>
    <t>East Carroll</t>
  </si>
  <si>
    <t>Ridgefield</t>
  </si>
  <si>
    <t>Uintah</t>
  </si>
  <si>
    <t>St. Martin</t>
  </si>
  <si>
    <t>St. Mary</t>
  </si>
  <si>
    <t>Hamilton</t>
  </si>
  <si>
    <t>T</t>
  </si>
  <si>
    <t>Ashe</t>
  </si>
  <si>
    <t>Avery</t>
  </si>
  <si>
    <t>Alamance</t>
  </si>
  <si>
    <t>Alexander</t>
  </si>
  <si>
    <t>Treutlen</t>
  </si>
  <si>
    <t>Pawnee</t>
  </si>
  <si>
    <t>Erie</t>
  </si>
  <si>
    <t>Caroline</t>
  </si>
  <si>
    <t>Greenland</t>
  </si>
  <si>
    <t>Power</t>
  </si>
  <si>
    <t>Shaftsbury</t>
  </si>
  <si>
    <t>Emery</t>
  </si>
  <si>
    <t>Comanche</t>
  </si>
  <si>
    <t>Sudbury</t>
  </si>
  <si>
    <t>Shelton</t>
  </si>
  <si>
    <t>Vernon</t>
  </si>
  <si>
    <t>Dixville</t>
  </si>
  <si>
    <t>Dublin</t>
  </si>
  <si>
    <t>IL</t>
  </si>
  <si>
    <t>Canadian</t>
  </si>
  <si>
    <t>Putney</t>
  </si>
  <si>
    <t>Trimble</t>
  </si>
  <si>
    <t>Wolfe</t>
  </si>
  <si>
    <t>Davis</t>
  </si>
  <si>
    <t>Indiana Secretary of State</t>
  </si>
  <si>
    <t>Haskell</t>
  </si>
  <si>
    <t>West Fairlee</t>
  </si>
  <si>
    <t>Rapides</t>
  </si>
  <si>
    <t>Newton</t>
  </si>
  <si>
    <t>Oconee</t>
  </si>
  <si>
    <t>Alaska</t>
  </si>
  <si>
    <t>Springfield</t>
  </si>
  <si>
    <t>Wilkinson</t>
  </si>
  <si>
    <t>Morton</t>
  </si>
  <si>
    <t>Sunderland</t>
  </si>
  <si>
    <t>Swanton</t>
  </si>
  <si>
    <t>Portsmouth</t>
  </si>
  <si>
    <t>Morgan</t>
  </si>
  <si>
    <t>Berkshire</t>
  </si>
  <si>
    <t>Del Norte</t>
  </si>
  <si>
    <t>Rocky Hill</t>
  </si>
  <si>
    <t>NV</t>
  </si>
  <si>
    <t>Appling</t>
  </si>
  <si>
    <t>Clackamas</t>
  </si>
  <si>
    <t>Clatsop</t>
  </si>
  <si>
    <t>Charlton</t>
  </si>
  <si>
    <t>Burleigh</t>
  </si>
  <si>
    <t>Caldwell</t>
  </si>
  <si>
    <t>Ben Hill</t>
  </si>
  <si>
    <t>Yates</t>
  </si>
  <si>
    <t>Major</t>
  </si>
  <si>
    <t>Sawyer</t>
  </si>
  <si>
    <t>Shawano</t>
  </si>
  <si>
    <t>Sebastian</t>
  </si>
  <si>
    <t>Sharp</t>
  </si>
  <si>
    <t>Somers</t>
  </si>
  <si>
    <t>Montville</t>
  </si>
  <si>
    <t>Acadia</t>
  </si>
  <si>
    <t>St. Johns</t>
  </si>
  <si>
    <t>Okaloosa</t>
  </si>
  <si>
    <t>Paulding</t>
  </si>
  <si>
    <t>Salisbury</t>
  </si>
  <si>
    <t>Rutherford</t>
  </si>
  <si>
    <t>Emmet</t>
  </si>
  <si>
    <t>Chattooga</t>
  </si>
  <si>
    <t>Pierce</t>
  </si>
  <si>
    <t>Wahkiakum</t>
  </si>
  <si>
    <t>Grafton</t>
  </si>
  <si>
    <t>Barnwell</t>
  </si>
  <si>
    <t>Beaufort</t>
  </si>
  <si>
    <t>Fairfield</t>
  </si>
  <si>
    <t>Caswell</t>
  </si>
  <si>
    <t>Goshen</t>
  </si>
  <si>
    <t>Plaquemines</t>
  </si>
  <si>
    <t>Payette</t>
  </si>
  <si>
    <t>Catahoula</t>
  </si>
  <si>
    <t>Rockland</t>
  </si>
  <si>
    <t>Tangipahoa</t>
  </si>
  <si>
    <t>Kendall</t>
  </si>
  <si>
    <t>Walton</t>
  </si>
  <si>
    <t>Washington</t>
  </si>
  <si>
    <t>Wilcox</t>
  </si>
  <si>
    <t>Appanoose</t>
  </si>
  <si>
    <t>Waterford</t>
  </si>
  <si>
    <t>Weathersfield</t>
  </si>
  <si>
    <t>Josephine</t>
  </si>
  <si>
    <t>Williamsburg</t>
  </si>
  <si>
    <t>Lyon</t>
  </si>
  <si>
    <t>Official Results November 3, 1998 General Election</t>
  </si>
  <si>
    <t>U.S. Senate</t>
  </si>
  <si>
    <t>Socialist</t>
  </si>
  <si>
    <t>John Lim</t>
  </si>
  <si>
    <t>Dean M. Braa</t>
  </si>
  <si>
    <t>Jim Brewster</t>
  </si>
  <si>
    <t>Michael A. Campbell</t>
  </si>
  <si>
    <t>Karyn Moskowitz</t>
  </si>
  <si>
    <t>Tom  Daschle</t>
  </si>
  <si>
    <t>Ron Schmidt</t>
  </si>
  <si>
    <t>Byron Dale</t>
  </si>
  <si>
    <t>1998 General Election Official Canvass Statewide Candidates</t>
  </si>
  <si>
    <t>Darke</t>
  </si>
  <si>
    <t>Lander</t>
  </si>
  <si>
    <t>Jericho</t>
  </si>
  <si>
    <t>Umatilla</t>
  </si>
  <si>
    <t>Prowers</t>
  </si>
  <si>
    <t>South Carolina State Election Commission</t>
  </si>
  <si>
    <t>Carteret</t>
  </si>
  <si>
    <t>McLean</t>
  </si>
  <si>
    <t>Volusia</t>
  </si>
  <si>
    <t>Gallia</t>
  </si>
  <si>
    <t>Middlefield</t>
  </si>
  <si>
    <t>Hand</t>
  </si>
  <si>
    <t>States</t>
  </si>
  <si>
    <t>Davidson</t>
  </si>
  <si>
    <t>Price</t>
  </si>
  <si>
    <t>Racine</t>
  </si>
  <si>
    <t>Sharon</t>
  </si>
  <si>
    <t>Epping</t>
  </si>
  <si>
    <t>Waupaca</t>
  </si>
  <si>
    <t>FIPS</t>
  </si>
  <si>
    <t>Denver</t>
  </si>
  <si>
    <t>Chippewa</t>
  </si>
  <si>
    <t>Republican</t>
  </si>
  <si>
    <t>Hickman</t>
  </si>
  <si>
    <t>Hopkins</t>
  </si>
  <si>
    <t>Orleans</t>
  </si>
  <si>
    <t>Guthrie</t>
  </si>
  <si>
    <t>Vermilion</t>
  </si>
  <si>
    <t>Bedford</t>
  </si>
  <si>
    <t>Robeson</t>
  </si>
  <si>
    <t>Beckham</t>
  </si>
  <si>
    <t>pp. 109-111</t>
  </si>
  <si>
    <t>Write-In</t>
  </si>
  <si>
    <t>Ben Nighthorse Campbell</t>
  </si>
  <si>
    <t>Dottie Lamm</t>
  </si>
  <si>
    <t>David S. Segal</t>
  </si>
  <si>
    <t>Kevin Swanson</t>
  </si>
  <si>
    <t>Jeffrey Peckham</t>
  </si>
  <si>
    <t>Concerns of People</t>
  </si>
  <si>
    <t>Muscatine</t>
  </si>
  <si>
    <t>Pulaski</t>
  </si>
  <si>
    <t>Green</t>
  </si>
  <si>
    <t>Craftsbury</t>
  </si>
  <si>
    <t>Orange</t>
  </si>
  <si>
    <t>Placer</t>
  </si>
  <si>
    <t>Subdivision</t>
  </si>
  <si>
    <t>Town FIPS</t>
  </si>
  <si>
    <t>Claiborne</t>
  </si>
  <si>
    <t>Venango</t>
  </si>
  <si>
    <t>Muscogee</t>
  </si>
  <si>
    <t>Sheldon</t>
  </si>
  <si>
    <t>Shoreham</t>
  </si>
  <si>
    <t>Calaveras</t>
  </si>
  <si>
    <t>Weber</t>
  </si>
  <si>
    <t>East Kingston</t>
  </si>
  <si>
    <t>Taliaferro</t>
  </si>
  <si>
    <t>Colebrook</t>
  </si>
  <si>
    <t>Simsbury</t>
  </si>
  <si>
    <t>LA</t>
  </si>
  <si>
    <t>El Dorado</t>
  </si>
  <si>
    <t>Towner</t>
  </si>
  <si>
    <t>Iowa</t>
  </si>
  <si>
    <t>IA</t>
  </si>
  <si>
    <t>Belmont</t>
  </si>
  <si>
    <t>Tripp</t>
  </si>
  <si>
    <t>Camas</t>
  </si>
  <si>
    <t>Adair</t>
  </si>
  <si>
    <t>Rock</t>
  </si>
  <si>
    <t>Alton</t>
  </si>
  <si>
    <t>Dummer</t>
  </si>
  <si>
    <t>Marijuana Reform</t>
  </si>
  <si>
    <t>AccuVote ES-2023</t>
  </si>
  <si>
    <t>Miller</t>
  </si>
  <si>
    <t>McClain</t>
  </si>
  <si>
    <t>McCurtain</t>
  </si>
  <si>
    <t>Chaffee</t>
  </si>
  <si>
    <t>Odell township</t>
  </si>
  <si>
    <t>Rice</t>
  </si>
  <si>
    <t>Minnehaha</t>
  </si>
  <si>
    <t>Arizona</t>
  </si>
  <si>
    <t>Dolores</t>
  </si>
  <si>
    <t>Mercer</t>
  </si>
  <si>
    <t>Kauai</t>
  </si>
  <si>
    <t>KS</t>
  </si>
  <si>
    <t>Shasta</t>
  </si>
  <si>
    <t>Sutter</t>
  </si>
  <si>
    <t>Bradley</t>
  </si>
  <si>
    <t>Ozaukee</t>
  </si>
  <si>
    <t>Bridgewater</t>
  </si>
  <si>
    <t>Butte</t>
  </si>
  <si>
    <t>Westbrook</t>
  </si>
  <si>
    <t>Laclede</t>
  </si>
  <si>
    <t>Glynn</t>
  </si>
  <si>
    <t>Pitkin</t>
  </si>
  <si>
    <t>Arkansas Secretary of State. Elections</t>
  </si>
  <si>
    <t>Statement of Vote</t>
  </si>
  <si>
    <t>Colorado Secretary of State</t>
  </si>
  <si>
    <t>State of Connecticut Secretary of State</t>
  </si>
  <si>
    <t>Franklin</t>
  </si>
  <si>
    <t>Skagit</t>
  </si>
  <si>
    <t>Ferry</t>
  </si>
  <si>
    <t>Marin</t>
  </si>
  <si>
    <t>Owyhee</t>
  </si>
  <si>
    <t>Cecil</t>
  </si>
  <si>
    <t>Piatt</t>
  </si>
  <si>
    <t>Underhill</t>
  </si>
  <si>
    <t>Codington</t>
  </si>
  <si>
    <t>Johnson</t>
  </si>
  <si>
    <t>Jerome</t>
  </si>
  <si>
    <t>Winston</t>
  </si>
  <si>
    <t>Craig</t>
  </si>
  <si>
    <t>Essex</t>
  </si>
  <si>
    <t>Noble</t>
  </si>
  <si>
    <t>East Feliciana</t>
  </si>
  <si>
    <t>Starke</t>
  </si>
  <si>
    <t>Crowley</t>
  </si>
  <si>
    <t>Walla Walla</t>
  </si>
  <si>
    <t>Whatcom</t>
  </si>
  <si>
    <t>Yakima</t>
  </si>
  <si>
    <t>Logan</t>
  </si>
  <si>
    <t>Scott</t>
  </si>
  <si>
    <t>Blackford</t>
  </si>
  <si>
    <t>Defiance</t>
  </si>
  <si>
    <t>Tillman</t>
  </si>
  <si>
    <t>Island</t>
  </si>
  <si>
    <t>Langlade</t>
  </si>
  <si>
    <t>Cambria</t>
  </si>
  <si>
    <t>Marion</t>
  </si>
  <si>
    <t>Honolulu</t>
  </si>
  <si>
    <t>Clear Creek</t>
  </si>
  <si>
    <t>Total</t>
  </si>
  <si>
    <t>McKenzie</t>
  </si>
  <si>
    <t>Kosciusko</t>
  </si>
  <si>
    <t>Bowman</t>
  </si>
  <si>
    <t>Blanks/Undervotes</t>
  </si>
  <si>
    <t>Void/Overvotes</t>
  </si>
  <si>
    <t>Mendocino</t>
  </si>
  <si>
    <t>Dutchess</t>
  </si>
  <si>
    <t>Eaton</t>
  </si>
  <si>
    <t>Georgia</t>
  </si>
  <si>
    <t>GA</t>
  </si>
  <si>
    <t>Conecuh</t>
  </si>
  <si>
    <t>Currituck</t>
  </si>
  <si>
    <t>Tulare</t>
  </si>
  <si>
    <t>David Osterberg</t>
  </si>
  <si>
    <t>Chuck Grassley</t>
  </si>
  <si>
    <t>Susan Marcus</t>
  </si>
  <si>
    <t>Margaret Trowe</t>
  </si>
  <si>
    <t>Scattering</t>
  </si>
  <si>
    <t>Iowa General Election - November 3, 1998 Canvass by Counties of the Votes Cast for U.S. Senator</t>
  </si>
  <si>
    <t>Ed Ranger</t>
  </si>
  <si>
    <t>Bill Reilly</t>
  </si>
  <si>
    <t>John C. Zajac</t>
  </si>
  <si>
    <t>Bob Park</t>
  </si>
  <si>
    <t>John McCain</t>
  </si>
  <si>
    <t>Harwinton</t>
  </si>
  <si>
    <t>Sabine</t>
  </si>
  <si>
    <t>Dubuque</t>
  </si>
  <si>
    <t>State of Alaska Division of Elections</t>
  </si>
  <si>
    <t>Lanier</t>
  </si>
  <si>
    <t>AccuVote ES-2019</t>
  </si>
  <si>
    <t>St. Lawrence</t>
  </si>
  <si>
    <t>Socialist Workers</t>
  </si>
  <si>
    <t>Yuma</t>
  </si>
  <si>
    <t>AccuVote ES-2014</t>
  </si>
  <si>
    <t>Maryland State Board of Elections</t>
  </si>
  <si>
    <t>Brandon</t>
  </si>
  <si>
    <t>Foster</t>
  </si>
  <si>
    <t>Sac</t>
  </si>
  <si>
    <t>State</t>
  </si>
  <si>
    <t>Loudon</t>
  </si>
  <si>
    <t>Milton</t>
  </si>
  <si>
    <t>Kent</t>
  </si>
  <si>
    <t>State1</t>
  </si>
  <si>
    <t>State2</t>
  </si>
  <si>
    <t>State3</t>
  </si>
  <si>
    <t>State4</t>
  </si>
  <si>
    <t>State5</t>
  </si>
  <si>
    <t>Vergennes</t>
  </si>
  <si>
    <t>Ogle</t>
  </si>
  <si>
    <t>Marlboro</t>
  </si>
  <si>
    <t>dem</t>
  </si>
  <si>
    <t>rep</t>
  </si>
  <si>
    <t>ind</t>
  </si>
  <si>
    <t>lib</t>
  </si>
  <si>
    <t>cst</t>
  </si>
  <si>
    <t>Concordia</t>
  </si>
  <si>
    <t>Sonoma</t>
  </si>
  <si>
    <t>Juneau</t>
  </si>
  <si>
    <t>Pima</t>
  </si>
  <si>
    <t>Democratic</t>
  </si>
  <si>
    <t>Farmington</t>
  </si>
  <si>
    <t>Thomas</t>
  </si>
  <si>
    <t>Green Lake</t>
  </si>
  <si>
    <t>ND</t>
  </si>
  <si>
    <t>Thurston</t>
  </si>
  <si>
    <t>Bingham</t>
  </si>
  <si>
    <t>Queens</t>
  </si>
  <si>
    <t>Elbert</t>
  </si>
  <si>
    <t>Stowe</t>
  </si>
  <si>
    <t>Leavenworth</t>
  </si>
  <si>
    <t>Pittsburg</t>
  </si>
  <si>
    <t>Hampton</t>
  </si>
  <si>
    <t>Victory</t>
  </si>
  <si>
    <t>Richland</t>
  </si>
  <si>
    <t>Christian</t>
  </si>
  <si>
    <t>&gt;50%</t>
  </si>
  <si>
    <t>&gt;60%</t>
  </si>
  <si>
    <t>&gt;70%</t>
  </si>
  <si>
    <t>&gt;80%</t>
  </si>
  <si>
    <t>Fall River</t>
  </si>
  <si>
    <t>Washita</t>
  </si>
  <si>
    <t>Panton</t>
  </si>
  <si>
    <t>AccuVote ES-2004</t>
  </si>
  <si>
    <t>AccuVote ES-2008</t>
  </si>
  <si>
    <t>AccuVote ES-2009</t>
  </si>
  <si>
    <t>AccuVote ES-2020</t>
  </si>
  <si>
    <t>Second College Grant</t>
  </si>
  <si>
    <t>Corinth</t>
  </si>
  <si>
    <t>Brooklyn</t>
  </si>
  <si>
    <t>Calloway</t>
  </si>
  <si>
    <t>Campbell</t>
  </si>
  <si>
    <t>Berlin</t>
  </si>
  <si>
    <t>Bethel</t>
  </si>
  <si>
    <t>Arkansas</t>
  </si>
  <si>
    <t>Upson</t>
  </si>
  <si>
    <t>Vote Difference</t>
  </si>
  <si>
    <t>Gallatin</t>
  </si>
  <si>
    <t>Wallowa</t>
  </si>
  <si>
    <t>Sequoyah</t>
  </si>
  <si>
    <t>King</t>
  </si>
  <si>
    <t>Dougherty</t>
  </si>
  <si>
    <t>Oval</t>
  </si>
  <si>
    <t>Arrow</t>
  </si>
  <si>
    <t>San Mateo</t>
  </si>
  <si>
    <t>Sevier</t>
  </si>
  <si>
    <t>Carbon</t>
  </si>
  <si>
    <t>Millard</t>
  </si>
  <si>
    <t>Piute</t>
  </si>
  <si>
    <t>Wasatch</t>
  </si>
  <si>
    <t>LaPorte</t>
  </si>
  <si>
    <t>Dickinson</t>
  </si>
  <si>
    <t>Searcy</t>
  </si>
  <si>
    <t>Rusk</t>
  </si>
  <si>
    <t>Latah</t>
  </si>
  <si>
    <t>Prince George's</t>
  </si>
  <si>
    <t>Floyd</t>
  </si>
  <si>
    <t>Forsyth</t>
  </si>
  <si>
    <t>Hart</t>
  </si>
  <si>
    <t>Brantley</t>
  </si>
  <si>
    <t>Brooks</t>
  </si>
  <si>
    <t>Bryan</t>
  </si>
  <si>
    <t>Beans Grant</t>
  </si>
  <si>
    <t>Duxbury</t>
  </si>
  <si>
    <t>St. John the Baptist</t>
  </si>
  <si>
    <t>Candidate Name</t>
  </si>
  <si>
    <t>Candidate Party</t>
  </si>
  <si>
    <t>Optical Scan - ES&amp;S </t>
  </si>
  <si>
    <t>Merced</t>
  </si>
  <si>
    <t>Trinity</t>
  </si>
  <si>
    <t>Berks</t>
  </si>
  <si>
    <t>Coos</t>
  </si>
  <si>
    <t>Ida</t>
  </si>
  <si>
    <t>Stamford</t>
  </si>
  <si>
    <t>Palm Beach</t>
  </si>
  <si>
    <t>Pasco</t>
  </si>
  <si>
    <t>Yell</t>
  </si>
  <si>
    <t>Sherman</t>
  </si>
  <si>
    <t>Marksense</t>
  </si>
  <si>
    <t>Touchscreen</t>
  </si>
  <si>
    <t>Cheyenne</t>
  </si>
  <si>
    <t>Rowan</t>
  </si>
  <si>
    <t>Simpson</t>
  </si>
  <si>
    <t>Daggett</t>
  </si>
  <si>
    <t>1st</t>
  </si>
  <si>
    <t>2nd</t>
  </si>
  <si>
    <t>Pickaway</t>
  </si>
  <si>
    <t>Albany</t>
  </si>
  <si>
    <t>Ottawa</t>
  </si>
  <si>
    <t>Source</t>
  </si>
  <si>
    <t>Author1</t>
  </si>
  <si>
    <t>Moultonborough</t>
  </si>
  <si>
    <t>Sutton</t>
  </si>
  <si>
    <t>Sacramento</t>
  </si>
  <si>
    <t>Barry</t>
  </si>
  <si>
    <t>Highest % of Vote and Lose</t>
  </si>
  <si>
    <t>D</t>
  </si>
  <si>
    <t>Quitman</t>
  </si>
  <si>
    <t>New London</t>
  </si>
  <si>
    <t>Tolland</t>
  </si>
  <si>
    <t>Anson</t>
  </si>
  <si>
    <t>Yuba</t>
  </si>
  <si>
    <t>Contra Costa</t>
  </si>
  <si>
    <t>Escambia</t>
  </si>
  <si>
    <t>Barre</t>
  </si>
  <si>
    <t>Sanborn</t>
  </si>
  <si>
    <t>Spink</t>
  </si>
  <si>
    <t>AR</t>
  </si>
  <si>
    <t>California</t>
  </si>
  <si>
    <t>CA</t>
  </si>
  <si>
    <t>Putnam</t>
  </si>
  <si>
    <t>Cherokee</t>
  </si>
  <si>
    <t>Bucks</t>
  </si>
  <si>
    <t>Ouachita</t>
  </si>
  <si>
    <t>Lebanon</t>
  </si>
  <si>
    <t>Worcester</t>
  </si>
  <si>
    <t>Catawba</t>
  </si>
  <si>
    <t>Hamlin</t>
  </si>
  <si>
    <t>Schley</t>
  </si>
  <si>
    <t>Stark</t>
  </si>
  <si>
    <t>Casey</t>
  </si>
  <si>
    <t>Chester</t>
  </si>
  <si>
    <t>Luzerne</t>
  </si>
  <si>
    <t>Pointe Coupee</t>
  </si>
  <si>
    <t>Carlisle</t>
  </si>
  <si>
    <t>Huntingdon</t>
  </si>
  <si>
    <t>Douglas</t>
  </si>
  <si>
    <t>Eagle</t>
  </si>
  <si>
    <t>Asotin</t>
  </si>
  <si>
    <t>Pennsylvania</t>
  </si>
  <si>
    <t>PA</t>
  </si>
  <si>
    <t>Berrien</t>
  </si>
  <si>
    <t>Le Flore</t>
  </si>
  <si>
    <t>Will</t>
  </si>
  <si>
    <t>3rd</t>
  </si>
  <si>
    <t>Laurel</t>
  </si>
  <si>
    <t>Cape Girardeau</t>
  </si>
  <si>
    <t>Allegheny</t>
  </si>
  <si>
    <t>Fond du Lac</t>
  </si>
  <si>
    <t>Optical Scan - Optech</t>
  </si>
  <si>
    <t>Nemaha</t>
  </si>
  <si>
    <t>Spencer</t>
  </si>
  <si>
    <t>Trigg</t>
  </si>
  <si>
    <t>Pope</t>
  </si>
  <si>
    <t>Eau Claire</t>
  </si>
  <si>
    <t>City</t>
  </si>
  <si>
    <t>Evans</t>
  </si>
  <si>
    <t>Deuel</t>
  </si>
  <si>
    <t>Readsboro</t>
  </si>
  <si>
    <t>Ontario</t>
  </si>
  <si>
    <t>Santa Barbara</t>
  </si>
  <si>
    <t>Esmeralda</t>
  </si>
  <si>
    <t>Barrington</t>
  </si>
  <si>
    <t>Liberty</t>
  </si>
  <si>
    <t>Webster</t>
  </si>
  <si>
    <t>New Durham</t>
  </si>
  <si>
    <t>New Hampton</t>
  </si>
  <si>
    <t>District 4</t>
  </si>
  <si>
    <t>Monona</t>
  </si>
  <si>
    <t>McCormick</t>
  </si>
  <si>
    <t>Bacon</t>
  </si>
  <si>
    <t>Sheboygan</t>
  </si>
  <si>
    <t>Votes</t>
  </si>
  <si>
    <t>Grantham</t>
  </si>
  <si>
    <t>Ware</t>
  </si>
  <si>
    <t>Boone</t>
  </si>
  <si>
    <t>Gordon</t>
  </si>
  <si>
    <t>Old Saybrook</t>
  </si>
  <si>
    <t>Telfair</t>
  </si>
  <si>
    <t>Counties</t>
  </si>
  <si>
    <t>Indian River</t>
  </si>
  <si>
    <t>Hendry</t>
  </si>
  <si>
    <t>AccuVote ES-2021</t>
  </si>
  <si>
    <t>AccuVote ES-2022</t>
  </si>
  <si>
    <t>Armstrong</t>
  </si>
  <si>
    <t>Howard</t>
  </si>
  <si>
    <t>Fremont</t>
  </si>
  <si>
    <t>Prairie</t>
  </si>
  <si>
    <t>Mansfield</t>
  </si>
  <si>
    <t>Pinkham's Grant</t>
  </si>
  <si>
    <t>North Hero</t>
  </si>
  <si>
    <t>Orwell</t>
  </si>
  <si>
    <t>Jamaica</t>
  </si>
  <si>
    <t>States with Highest Percent of Vote</t>
  </si>
  <si>
    <t>Won?</t>
  </si>
  <si>
    <t>Jackson</t>
  </si>
  <si>
    <t>Lewis town</t>
  </si>
  <si>
    <t>Mountrail</t>
  </si>
  <si>
    <t>Morristown</t>
  </si>
  <si>
    <t>Multnomah</t>
  </si>
  <si>
    <t>Greenlee</t>
  </si>
  <si>
    <t>Lucas</t>
  </si>
  <si>
    <t>Cuyahoga</t>
  </si>
  <si>
    <t>Wichita</t>
  </si>
  <si>
    <t>Wilson</t>
  </si>
  <si>
    <t>KY</t>
  </si>
  <si>
    <t>Eureka</t>
  </si>
  <si>
    <t>Geary</t>
  </si>
  <si>
    <t>Gove</t>
  </si>
  <si>
    <t>Pennington</t>
  </si>
  <si>
    <t>Plumas</t>
  </si>
  <si>
    <t>Gilsum</t>
  </si>
  <si>
    <t>Ramsey</t>
  </si>
  <si>
    <t>Rich</t>
  </si>
  <si>
    <t>Vermillion</t>
  </si>
  <si>
    <t>Solano</t>
  </si>
  <si>
    <t>Manitowoc</t>
  </si>
  <si>
    <t>Marathon</t>
  </si>
  <si>
    <t>Routt</t>
  </si>
  <si>
    <t>Hendricks</t>
  </si>
  <si>
    <t>HI</t>
  </si>
  <si>
    <t>Manatee</t>
  </si>
  <si>
    <t>St. Bernard</t>
  </si>
  <si>
    <t>Fayette</t>
  </si>
  <si>
    <t>Letcher</t>
  </si>
  <si>
    <t>Steele</t>
  </si>
  <si>
    <t>Laurens</t>
  </si>
  <si>
    <t>Closest States</t>
  </si>
  <si>
    <t>Chilton</t>
  </si>
  <si>
    <t>Stoddard</t>
  </si>
  <si>
    <t>Hanover</t>
  </si>
  <si>
    <t>Bienville</t>
  </si>
  <si>
    <t>Terrell</t>
  </si>
  <si>
    <t>Waterbury</t>
  </si>
  <si>
    <t>Kearny</t>
  </si>
  <si>
    <t>Chickasaw</t>
  </si>
  <si>
    <t>Mono</t>
  </si>
  <si>
    <t>Nelson</t>
  </si>
  <si>
    <t>Monterey</t>
  </si>
  <si>
    <t>Lackawanna</t>
  </si>
  <si>
    <t>Steuben</t>
  </si>
  <si>
    <t>Sullivan</t>
  </si>
  <si>
    <t>Utah</t>
  </si>
  <si>
    <t>Hancock</t>
  </si>
  <si>
    <t>Modoc</t>
  </si>
  <si>
    <t>Santa Cruz</t>
  </si>
  <si>
    <t>Menifee</t>
  </si>
  <si>
    <t>AccuVote ES-2000</t>
  </si>
  <si>
    <t>AccuVote ES-2001</t>
  </si>
  <si>
    <t>AccuVote ES-2003</t>
  </si>
  <si>
    <t>Idaho</t>
  </si>
  <si>
    <t>Huron</t>
  </si>
  <si>
    <t>Amador</t>
  </si>
  <si>
    <t>Bossier</t>
  </si>
  <si>
    <t>Harlan</t>
  </si>
  <si>
    <t>Corson</t>
  </si>
  <si>
    <t>Holmes</t>
  </si>
  <si>
    <t>Concerned Citizens</t>
  </si>
  <si>
    <t>Miami-Dade</t>
  </si>
  <si>
    <t>Porter</t>
  </si>
  <si>
    <t>Golden Valley</t>
  </si>
  <si>
    <t>Graham</t>
  </si>
  <si>
    <t>Lunenburg</t>
  </si>
  <si>
    <t>Scioto</t>
  </si>
  <si>
    <t>Newberry</t>
  </si>
  <si>
    <t>Wright</t>
  </si>
  <si>
    <t>White Pine</t>
  </si>
  <si>
    <t>Goffstown</t>
  </si>
  <si>
    <t>McCreary</t>
  </si>
  <si>
    <t>Herkimer</t>
  </si>
  <si>
    <t>Screven</t>
  </si>
  <si>
    <t>Enosburgh?</t>
  </si>
  <si>
    <t>Miami</t>
  </si>
  <si>
    <t>Kiowa</t>
  </si>
  <si>
    <t>District 2</t>
  </si>
  <si>
    <t>District 3</t>
  </si>
  <si>
    <t>Pinal</t>
  </si>
  <si>
    <t>Derby</t>
  </si>
  <si>
    <t>East Montpelier</t>
  </si>
  <si>
    <t>Holland</t>
  </si>
  <si>
    <t>Wallingford</t>
  </si>
  <si>
    <t>Fannin</t>
  </si>
  <si>
    <t>Gilmanton</t>
  </si>
  <si>
    <t>St. Tammany</t>
  </si>
  <si>
    <t>Killingworth</t>
  </si>
  <si>
    <t>Danbury</t>
  </si>
  <si>
    <t>Tippecanoe</t>
  </si>
  <si>
    <t>Tipton</t>
  </si>
  <si>
    <t>Washburn</t>
  </si>
  <si>
    <t>Ryegate</t>
  </si>
  <si>
    <t>AccuVote ES-2015</t>
  </si>
  <si>
    <t>AccuVote ES-2016</t>
  </si>
  <si>
    <t>AccuVote ES-2017</t>
  </si>
  <si>
    <t>AccuVote ES-2018</t>
  </si>
  <si>
    <t>AVC Advantage 315</t>
  </si>
  <si>
    <t>Tift</t>
  </si>
  <si>
    <t>Marshall</t>
  </si>
  <si>
    <t>Worth</t>
  </si>
  <si>
    <t>Hawaii</t>
  </si>
  <si>
    <t>St. Louis</t>
  </si>
  <si>
    <t>Wasco</t>
  </si>
  <si>
    <t>West Rutland</t>
  </si>
  <si>
    <t>Talladega</t>
  </si>
  <si>
    <t>Henniker</t>
  </si>
  <si>
    <t>Box Elder</t>
  </si>
  <si>
    <t>Crawfords Purchase</t>
  </si>
  <si>
    <t>Hadleys Purchase</t>
  </si>
  <si>
    <t>Waterville Valley</t>
  </si>
  <si>
    <t>WI</t>
  </si>
  <si>
    <t>Weare</t>
  </si>
  <si>
    <t>Newark</t>
  </si>
  <si>
    <t>Fairlee</t>
  </si>
  <si>
    <t>South Dakota Secretary of State</t>
  </si>
  <si>
    <t>Branford</t>
  </si>
  <si>
    <t>Hertford</t>
  </si>
  <si>
    <t>Groton</t>
  </si>
  <si>
    <t>Rush</t>
  </si>
  <si>
    <t>Tuolumne</t>
  </si>
  <si>
    <t>Hempstead</t>
  </si>
  <si>
    <t>Bridgeport</t>
  </si>
  <si>
    <t>Sarasota</t>
  </si>
  <si>
    <t>State Code</t>
  </si>
  <si>
    <t>New York</t>
  </si>
  <si>
    <t>NY</t>
  </si>
  <si>
    <t>Indiana</t>
  </si>
  <si>
    <t>IN</t>
  </si>
  <si>
    <t>Antrim</t>
  </si>
  <si>
    <t>Kootenai</t>
  </si>
  <si>
    <t>Waterville</t>
  </si>
  <si>
    <t>Warren</t>
  </si>
  <si>
    <t>Wayne</t>
  </si>
  <si>
    <t>Chelan</t>
  </si>
  <si>
    <t>Clallam</t>
  </si>
  <si>
    <t>Cass</t>
  </si>
  <si>
    <t>Lorain</t>
  </si>
  <si>
    <t>Salt Lake</t>
  </si>
  <si>
    <t>Sanpete</t>
  </si>
  <si>
    <t>Parish</t>
  </si>
  <si>
    <t>Breckinridge</t>
  </si>
  <si>
    <t>Gorham</t>
  </si>
  <si>
    <t>Kane</t>
  </si>
  <si>
    <t>Ohio</t>
  </si>
  <si>
    <t>Gilchrist</t>
  </si>
  <si>
    <t>Dubois</t>
  </si>
  <si>
    <t>Bakersfield</t>
  </si>
  <si>
    <t>Montpelier</t>
  </si>
  <si>
    <t>Walsh</t>
  </si>
  <si>
    <t>Rooks</t>
  </si>
  <si>
    <t>Water Area</t>
  </si>
  <si>
    <t>Success Township</t>
  </si>
  <si>
    <t>Model 100 Optical Scan / Model 315 Optical Scan</t>
  </si>
  <si>
    <t>Wentworth's</t>
  </si>
  <si>
    <t>Low and Burbanks Grant</t>
  </si>
  <si>
    <t>Yadkin</t>
  </si>
  <si>
    <t>Hampstead</t>
  </si>
  <si>
    <t>Total Vote</t>
  </si>
  <si>
    <t>Center Harbor</t>
  </si>
  <si>
    <t>Killington</t>
  </si>
  <si>
    <t>White</t>
  </si>
  <si>
    <t>Rogers</t>
  </si>
  <si>
    <t>Butts</t>
  </si>
  <si>
    <t>Missouri</t>
  </si>
  <si>
    <t>Woodbridge</t>
  </si>
  <si>
    <t>Waitsfield</t>
  </si>
  <si>
    <t>Gooding</t>
  </si>
  <si>
    <t>Wallace</t>
  </si>
  <si>
    <t>Searsburg</t>
  </si>
  <si>
    <t>Napa</t>
  </si>
  <si>
    <t>Nevada</t>
  </si>
  <si>
    <t>Otero</t>
  </si>
  <si>
    <t>Haywood</t>
  </si>
  <si>
    <t>Shawnee</t>
  </si>
  <si>
    <t>Grundy</t>
  </si>
  <si>
    <t>Saline</t>
  </si>
  <si>
    <t>Seward</t>
  </si>
  <si>
    <t>Lexington</t>
  </si>
  <si>
    <t>St. Helena</t>
  </si>
  <si>
    <t>St. James</t>
  </si>
  <si>
    <t>Westford</t>
  </si>
  <si>
    <t>Dewey</t>
  </si>
  <si>
    <t>FL</t>
  </si>
  <si>
    <t>Swain</t>
  </si>
  <si>
    <t>Wyandotte</t>
  </si>
  <si>
    <t>Stratford</t>
  </si>
  <si>
    <t>Brookings</t>
  </si>
  <si>
    <t>Andrew</t>
  </si>
  <si>
    <t>Sandown</t>
  </si>
  <si>
    <t>Walpole</t>
  </si>
  <si>
    <t>Lemhi</t>
  </si>
  <si>
    <t>Lenoir</t>
  </si>
  <si>
    <t>Nash</t>
  </si>
  <si>
    <t>Schoharie</t>
  </si>
  <si>
    <t>Oklahoma State Election Board</t>
  </si>
  <si>
    <t>Irasburg</t>
  </si>
  <si>
    <t>Hand count</t>
  </si>
  <si>
    <t>Optech III P Eagle Optical Scan</t>
  </si>
  <si>
    <t>Darien</t>
  </si>
  <si>
    <t>Hampton Falls</t>
  </si>
  <si>
    <t>Allenstown</t>
  </si>
  <si>
    <t>Dixs Grant</t>
  </si>
  <si>
    <t>Northampton</t>
  </si>
  <si>
    <t>Wolcott</t>
  </si>
  <si>
    <t>County</t>
  </si>
  <si>
    <t>Peru</t>
  </si>
  <si>
    <t>West Windsor</t>
  </si>
  <si>
    <t>MCD</t>
  </si>
  <si>
    <t>Ellis</t>
  </si>
  <si>
    <t>Garfield</t>
  </si>
  <si>
    <t>Citrus</t>
  </si>
  <si>
    <t>Keene</t>
  </si>
  <si>
    <t>Okanogan</t>
  </si>
  <si>
    <t>Calumet</t>
  </si>
  <si>
    <t>Dane</t>
  </si>
  <si>
    <t>Wilton</t>
  </si>
  <si>
    <t>Warren's gore</t>
  </si>
  <si>
    <t>Story</t>
  </si>
  <si>
    <t>Bloomfield</t>
  </si>
  <si>
    <t>Bolton</t>
  </si>
  <si>
    <t>Rio Grande</t>
  </si>
  <si>
    <t>Braintree</t>
  </si>
  <si>
    <t>Jones</t>
  </si>
  <si>
    <t>Francestown</t>
  </si>
  <si>
    <t>Vershire</t>
  </si>
  <si>
    <t>Gilford</t>
  </si>
  <si>
    <t>LaSalle</t>
  </si>
  <si>
    <t>Emanuel</t>
  </si>
  <si>
    <t>AK</t>
  </si>
  <si>
    <t>Black Hawk</t>
  </si>
  <si>
    <t>Date</t>
  </si>
  <si>
    <t>Gibson</t>
  </si>
  <si>
    <t>Windham</t>
  </si>
  <si>
    <t>Buena Vista</t>
  </si>
  <si>
    <t>Alpine</t>
  </si>
  <si>
    <t>Windsor Locks</t>
  </si>
  <si>
    <t>Election District</t>
  </si>
  <si>
    <t>Jay</t>
  </si>
  <si>
    <t>Queen Anne's</t>
  </si>
  <si>
    <t>Rutland</t>
  </si>
  <si>
    <t>Location</t>
  </si>
  <si>
    <t>Purchase</t>
  </si>
  <si>
    <t>Todd</t>
  </si>
  <si>
    <t>Alameda</t>
  </si>
  <si>
    <t>Atkinson</t>
  </si>
  <si>
    <t>Greene</t>
  </si>
  <si>
    <t>Nowata</t>
  </si>
  <si>
    <t>Mayes</t>
  </si>
  <si>
    <t>AccuVote ES-2005</t>
  </si>
  <si>
    <t>AccuVote ES-2006</t>
  </si>
  <si>
    <t>Popular Vote</t>
  </si>
  <si>
    <t>Optical Scan - ES&amp;S</t>
  </si>
  <si>
    <t>Clarendon</t>
  </si>
  <si>
    <t>Larue</t>
  </si>
  <si>
    <t>Graves</t>
  </si>
  <si>
    <t>Old Lyme</t>
  </si>
  <si>
    <t>Rockingham</t>
  </si>
  <si>
    <t>Hubbardton</t>
  </si>
  <si>
    <t>Huntington</t>
  </si>
  <si>
    <t>Creek</t>
  </si>
  <si>
    <t>No.</t>
  </si>
  <si>
    <t>ID</t>
  </si>
  <si>
    <t>Sprague</t>
  </si>
  <si>
    <t>Lisbon</t>
  </si>
  <si>
    <t>Madbury</t>
  </si>
  <si>
    <t>Marlow</t>
  </si>
  <si>
    <t>Thomaston</t>
  </si>
  <si>
    <t>Easton</t>
  </si>
  <si>
    <t>Mineral</t>
  </si>
  <si>
    <t>Moffat</t>
  </si>
  <si>
    <t>Brookline</t>
  </si>
  <si>
    <t>&lt;40%</t>
  </si>
  <si>
    <t>Royalton</t>
  </si>
  <si>
    <t>Meriden</t>
  </si>
  <si>
    <t>Calvert</t>
  </si>
  <si>
    <t>Piermont</t>
  </si>
  <si>
    <t>New Milford</t>
  </si>
  <si>
    <t>Liberty Union</t>
  </si>
  <si>
    <t>San Luis Obispo</t>
  </si>
  <si>
    <t>UT</t>
  </si>
  <si>
    <t>AccuVote ES-2007</t>
  </si>
  <si>
    <t>AccuVote ES-2010</t>
  </si>
  <si>
    <t>AccuVote ES-2011</t>
  </si>
  <si>
    <t>AccuVote ES-2012</t>
  </si>
  <si>
    <t>Beauregard</t>
  </si>
  <si>
    <t>AccuVote ES-2013</t>
  </si>
  <si>
    <t>Jessamine</t>
  </si>
  <si>
    <t>Wheeler</t>
  </si>
  <si>
    <t>LaGrange</t>
  </si>
  <si>
    <t>Clearwater</t>
  </si>
  <si>
    <t>Gem</t>
  </si>
  <si>
    <t>Glastenbury town</t>
  </si>
  <si>
    <t>Model 100 Optical Scan</t>
  </si>
  <si>
    <t>Model 150 OMR Optical Scan</t>
  </si>
  <si>
    <t>Kingsbury</t>
  </si>
  <si>
    <t>Henderson</t>
  </si>
  <si>
    <t>Bartholomew</t>
  </si>
  <si>
    <t>Grayson</t>
  </si>
  <si>
    <t>Marlborough</t>
  </si>
  <si>
    <t>Deering</t>
  </si>
  <si>
    <t>Clarksville</t>
  </si>
  <si>
    <t>Bristol</t>
  </si>
  <si>
    <t>Charlotte</t>
  </si>
  <si>
    <t>North Branford</t>
  </si>
  <si>
    <t>Wagoner</t>
  </si>
  <si>
    <t>Preston</t>
  </si>
  <si>
    <t>Grand</t>
  </si>
  <si>
    <t>Houston</t>
  </si>
  <si>
    <t>Barron</t>
  </si>
  <si>
    <t>West Haven</t>
  </si>
  <si>
    <t>Land Area</t>
  </si>
  <si>
    <t>St. Landry</t>
  </si>
  <si>
    <t>Starksboro</t>
  </si>
  <si>
    <t>Alfalfa</t>
  </si>
  <si>
    <t>Archuleta</t>
  </si>
  <si>
    <t>Onslow</t>
  </si>
  <si>
    <t>Hyde Park</t>
  </si>
  <si>
    <t>Nodaway</t>
  </si>
  <si>
    <t>Avery's gore</t>
  </si>
  <si>
    <t>Bethany</t>
  </si>
  <si>
    <t>Sugar Hill</t>
  </si>
  <si>
    <t>Kingfisher</t>
  </si>
  <si>
    <t>Gray</t>
  </si>
  <si>
    <t>Highgate</t>
  </si>
  <si>
    <t>Hinesburg</t>
  </si>
  <si>
    <t>Muskogee</t>
  </si>
  <si>
    <t>Warner</t>
  </si>
  <si>
    <t>Cimarron</t>
  </si>
  <si>
    <t>Oneida</t>
  </si>
  <si>
    <t>Chesterfield</t>
  </si>
  <si>
    <t>Coles</t>
  </si>
  <si>
    <t>Edgar</t>
  </si>
  <si>
    <t>Genesee</t>
  </si>
  <si>
    <t>Etowah</t>
  </si>
  <si>
    <t>Switzerland</t>
  </si>
  <si>
    <t>Sandgate</t>
  </si>
  <si>
    <t>Clarion</t>
  </si>
  <si>
    <t>Chatham</t>
  </si>
  <si>
    <t>Highlands</t>
  </si>
  <si>
    <t>Cowlitz</t>
  </si>
  <si>
    <t>Estill</t>
  </si>
  <si>
    <t>Vermont</t>
  </si>
  <si>
    <t>Coosa</t>
  </si>
  <si>
    <t>Stephenson</t>
  </si>
  <si>
    <t>Landgrove</t>
  </si>
  <si>
    <t>State Ranking</t>
  </si>
  <si>
    <t>Glascock</t>
  </si>
  <si>
    <t>Pershing</t>
  </si>
  <si>
    <t>Second Place</t>
  </si>
  <si>
    <t>Third Place</t>
  </si>
  <si>
    <t>Menard</t>
  </si>
  <si>
    <t>Southington</t>
  </si>
  <si>
    <t>Greenwich</t>
  </si>
  <si>
    <t>Roger Mills</t>
  </si>
  <si>
    <t>Allegany</t>
  </si>
  <si>
    <t>Baker</t>
  </si>
  <si>
    <t>Whitley</t>
  </si>
  <si>
    <t>Chariton</t>
  </si>
  <si>
    <t>Cole</t>
  </si>
  <si>
    <t>Kidder</t>
  </si>
  <si>
    <t>New Madrid</t>
  </si>
  <si>
    <t>Leicester</t>
  </si>
  <si>
    <t>Newington</t>
  </si>
  <si>
    <t>Greenville</t>
  </si>
  <si>
    <t>Greer</t>
  </si>
  <si>
    <t>Love</t>
  </si>
  <si>
    <t>New Castle</t>
  </si>
  <si>
    <t>Plaistow</t>
  </si>
  <si>
    <t>Ashley</t>
  </si>
  <si>
    <t>Level</t>
  </si>
  <si>
    <t>Darlington</t>
  </si>
  <si>
    <t>Stanly</t>
  </si>
  <si>
    <t>Stokes</t>
  </si>
  <si>
    <t>Sedgwick</t>
  </si>
  <si>
    <t>Model 105 Optical Scan</t>
  </si>
  <si>
    <t>Somerset</t>
  </si>
  <si>
    <t>Meade</t>
  </si>
  <si>
    <t>Morris</t>
  </si>
  <si>
    <t>Las Animas</t>
  </si>
  <si>
    <t>Litchfield</t>
  </si>
  <si>
    <t>Lamoille</t>
  </si>
  <si>
    <t>Dixie</t>
  </si>
  <si>
    <t>Baxter</t>
  </si>
  <si>
    <t>Maries</t>
  </si>
  <si>
    <t>Pasquotank</t>
  </si>
  <si>
    <t>Pittsfield</t>
  </si>
  <si>
    <t>Bay</t>
  </si>
  <si>
    <t>Bradford</t>
  </si>
  <si>
    <t>Naugatuck</t>
  </si>
  <si>
    <t>Judd Gregg</t>
  </si>
  <si>
    <t>De Soto</t>
  </si>
  <si>
    <t>Lafayette</t>
  </si>
  <si>
    <t>Leon</t>
  </si>
  <si>
    <t>Williamson</t>
  </si>
  <si>
    <t>Wilkes</t>
  </si>
  <si>
    <t>Kenton</t>
  </si>
  <si>
    <t>Knott</t>
  </si>
  <si>
    <t>Garvin</t>
  </si>
  <si>
    <t>Colleton</t>
  </si>
  <si>
    <t>Northfield</t>
  </si>
  <si>
    <t>New Canaan</t>
  </si>
  <si>
    <t>Peterborough</t>
  </si>
  <si>
    <t>&lt;50%</t>
  </si>
  <si>
    <t>Maryland</t>
  </si>
  <si>
    <t>MD</t>
  </si>
  <si>
    <t>Kentucky</t>
  </si>
  <si>
    <t>Tallapoosa</t>
  </si>
  <si>
    <t>Pop Vote</t>
  </si>
  <si>
    <t>Orford</t>
  </si>
  <si>
    <t>Colbert</t>
  </si>
  <si>
    <t>Averill town</t>
  </si>
  <si>
    <t>Fayston</t>
  </si>
  <si>
    <t>East Granby</t>
  </si>
  <si>
    <t>Griggs</t>
  </si>
  <si>
    <t>Nottingham</t>
  </si>
  <si>
    <t>Des Moines</t>
  </si>
  <si>
    <t>Forest</t>
  </si>
  <si>
    <t>Stafford</t>
  </si>
  <si>
    <t>Swanzey</t>
  </si>
  <si>
    <t>Tamworth</t>
  </si>
  <si>
    <t>San Juan</t>
  </si>
  <si>
    <t>Irwin</t>
  </si>
  <si>
    <t>Gilmer</t>
  </si>
  <si>
    <t>Lonoke</t>
  </si>
  <si>
    <t>Wicomico</t>
  </si>
  <si>
    <t>Chittenden</t>
  </si>
  <si>
    <t>Grand Isle</t>
  </si>
  <si>
    <t>Pamlico</t>
  </si>
  <si>
    <t>Hughes</t>
  </si>
  <si>
    <t>Hale</t>
  </si>
  <si>
    <t>Granby</t>
  </si>
  <si>
    <t>Anderson</t>
  </si>
  <si>
    <t>Barber</t>
  </si>
  <si>
    <t>Iberia</t>
  </si>
  <si>
    <t>Gunnison</t>
  </si>
  <si>
    <t>Dawson</t>
  </si>
  <si>
    <t>St. Charles</t>
  </si>
  <si>
    <t>Broward</t>
  </si>
  <si>
    <t>Cabarrus</t>
  </si>
  <si>
    <t>Wilmington</t>
  </si>
  <si>
    <t>Traill</t>
  </si>
  <si>
    <t>Horry</t>
  </si>
  <si>
    <t>Avoyelles</t>
  </si>
  <si>
    <t>Billings</t>
  </si>
  <si>
    <t>Maricopa</t>
  </si>
  <si>
    <t>Dent</t>
  </si>
  <si>
    <t>Garrard</t>
  </si>
  <si>
    <t>Margin of Victory</t>
  </si>
  <si>
    <t>Canyon</t>
  </si>
  <si>
    <t>Yamhill</t>
  </si>
  <si>
    <t>St. Mary's</t>
  </si>
  <si>
    <t>Camden</t>
  </si>
  <si>
    <t>Charles Mix</t>
  </si>
  <si>
    <t>Centre</t>
  </si>
  <si>
    <t>County Ranking</t>
  </si>
  <si>
    <t>Eden</t>
  </si>
  <si>
    <t>De Witt</t>
  </si>
  <si>
    <t>Catoosa</t>
  </si>
  <si>
    <t>Leslie</t>
  </si>
  <si>
    <t>Winchester</t>
  </si>
  <si>
    <t>WA</t>
  </si>
  <si>
    <t>Neosho</t>
  </si>
  <si>
    <t>Candler</t>
  </si>
  <si>
    <t>Carroll</t>
  </si>
  <si>
    <t>Weybridge</t>
  </si>
  <si>
    <t>Warner's grant</t>
  </si>
  <si>
    <t>Cleveland</t>
  </si>
  <si>
    <t>Wheelock</t>
  </si>
  <si>
    <t>Whiting</t>
  </si>
  <si>
    <t>Whitingham</t>
  </si>
  <si>
    <t>Greenfield</t>
  </si>
  <si>
    <t>Burlington</t>
  </si>
  <si>
    <t>CO</t>
  </si>
  <si>
    <t>Pomfret</t>
  </si>
  <si>
    <t>Maidstone</t>
  </si>
  <si>
    <t>Calhoun</t>
  </si>
  <si>
    <t>Adams</t>
  </si>
  <si>
    <t>Alamosa</t>
  </si>
  <si>
    <t>Arapahoe</t>
  </si>
  <si>
    <t>McIntosh</t>
  </si>
  <si>
    <t>Lumpkin</t>
  </si>
  <si>
    <t>Poultney</t>
  </si>
  <si>
    <t>Mississippi</t>
  </si>
  <si>
    <t>Conway</t>
  </si>
  <si>
    <t>Bayfield</t>
  </si>
  <si>
    <t>East Haven</t>
  </si>
  <si>
    <t>Licking</t>
  </si>
  <si>
    <t>Person</t>
  </si>
  <si>
    <t>Coffee</t>
  </si>
  <si>
    <t>Texas</t>
  </si>
  <si>
    <t>Suwannee</t>
  </si>
  <si>
    <t>Taylor</t>
  </si>
  <si>
    <t>Shrewsbury</t>
  </si>
  <si>
    <t>Middlesex</t>
  </si>
  <si>
    <t>EV</t>
  </si>
  <si>
    <t>Blaine</t>
  </si>
  <si>
    <t>Bartow</t>
  </si>
  <si>
    <t>Party</t>
  </si>
  <si>
    <t>ST</t>
  </si>
  <si>
    <t>CTY</t>
  </si>
  <si>
    <t>Alachua</t>
  </si>
  <si>
    <t>Raymond</t>
  </si>
  <si>
    <t>Rindge</t>
  </si>
  <si>
    <t>Roxbury</t>
  </si>
  <si>
    <t>Isle La Motte</t>
  </si>
  <si>
    <t>Day</t>
  </si>
  <si>
    <t>Vance</t>
  </si>
  <si>
    <t>Montrose</t>
  </si>
  <si>
    <t>Gilpin</t>
  </si>
  <si>
    <t>Atchison</t>
  </si>
  <si>
    <t>MO</t>
  </si>
  <si>
    <t>Okmulgee</t>
  </si>
  <si>
    <t>Payne</t>
  </si>
  <si>
    <t>Southbury</t>
  </si>
  <si>
    <t>Cowley</t>
  </si>
  <si>
    <t>Griswold</t>
  </si>
  <si>
    <t>Page</t>
  </si>
  <si>
    <t>Tompkins</t>
  </si>
  <si>
    <t>Access Date</t>
  </si>
  <si>
    <t>Killingly</t>
  </si>
  <si>
    <t>Other Optical Scan</t>
  </si>
  <si>
    <t>#Prc</t>
  </si>
  <si>
    <t>Optical Scan</t>
  </si>
  <si>
    <t>Woodson</t>
  </si>
  <si>
    <t>Moniteau</t>
  </si>
  <si>
    <t>Ervings Location</t>
  </si>
  <si>
    <t>Martins Location</t>
  </si>
  <si>
    <t>Guildhall</t>
  </si>
  <si>
    <t>No. Ballots</t>
  </si>
  <si>
    <t>Short Name</t>
  </si>
  <si>
    <t>Notes</t>
  </si>
  <si>
    <t>Phillips</t>
  </si>
  <si>
    <t>Aiken</t>
  </si>
  <si>
    <t>Moretown</t>
  </si>
  <si>
    <t>Beacon Falls</t>
  </si>
  <si>
    <t>Lafourche</t>
  </si>
  <si>
    <t>Columbus</t>
  </si>
  <si>
    <t>Larimer</t>
  </si>
  <si>
    <t>Gary R. Van Horn</t>
  </si>
  <si>
    <t>Oldham</t>
  </si>
  <si>
    <t>Allamakee</t>
  </si>
  <si>
    <t>Benson</t>
  </si>
  <si>
    <t>Lyndeborough</t>
  </si>
  <si>
    <t>South Dakota</t>
  </si>
  <si>
    <t>Deerfield</t>
  </si>
  <si>
    <t>Williamstown</t>
  </si>
  <si>
    <t>&gt;90%</t>
  </si>
  <si>
    <t>Jefferson</t>
  </si>
  <si>
    <t>Marinette</t>
  </si>
  <si>
    <t>Pendleton</t>
  </si>
  <si>
    <t>Trumbull</t>
  </si>
  <si>
    <t>Sandusky</t>
  </si>
  <si>
    <t>Marquette</t>
  </si>
  <si>
    <t>Curry</t>
  </si>
  <si>
    <t>Crisp</t>
  </si>
  <si>
    <t>Keokuk</t>
  </si>
  <si>
    <t>Wood</t>
  </si>
  <si>
    <t>Bottineau</t>
  </si>
  <si>
    <t>La Paz</t>
  </si>
  <si>
    <t>Stanley</t>
  </si>
  <si>
    <t>Chattahoochee</t>
  </si>
  <si>
    <t>Plymouth</t>
  </si>
  <si>
    <t>Rawlins</t>
  </si>
  <si>
    <t>Reno</t>
  </si>
  <si>
    <t>Kansas</t>
  </si>
  <si>
    <t>Covington</t>
  </si>
  <si>
    <t>Union</t>
  </si>
  <si>
    <t>Diebold Optical Scan</t>
  </si>
  <si>
    <t>Northwood</t>
  </si>
  <si>
    <t>North Hampton</t>
  </si>
  <si>
    <t>Ellsworth</t>
  </si>
  <si>
    <t>Smith</t>
  </si>
  <si>
    <t>Dalton</t>
  </si>
  <si>
    <t>Jeff Davis</t>
  </si>
  <si>
    <t>Williams</t>
  </si>
  <si>
    <t>Pontotoc</t>
  </si>
  <si>
    <t>Allendale</t>
  </si>
  <si>
    <t>Morehouse</t>
  </si>
  <si>
    <t>Spokane</t>
  </si>
  <si>
    <t>Milford</t>
  </si>
  <si>
    <t>Lamar</t>
  </si>
  <si>
    <t>Sheridan</t>
  </si>
  <si>
    <t>Rochester</t>
  </si>
  <si>
    <t>Stannard</t>
  </si>
  <si>
    <t>Jewell</t>
  </si>
  <si>
    <t>Alleghany</t>
  </si>
  <si>
    <t>Moultrie</t>
  </si>
  <si>
    <t>Aurora</t>
  </si>
  <si>
    <t>Bulloch</t>
  </si>
  <si>
    <t>Marshfield</t>
  </si>
  <si>
    <t>Towns</t>
  </si>
  <si>
    <t>Edwards</t>
  </si>
  <si>
    <t>Elk</t>
  </si>
  <si>
    <t>Suffolk</t>
  </si>
  <si>
    <t>New Hartford</t>
  </si>
  <si>
    <t>Rensselaer</t>
  </si>
  <si>
    <t>Plainfield</t>
  </si>
  <si>
    <t>Kewaunee</t>
  </si>
  <si>
    <t>Ferrisburg</t>
  </si>
  <si>
    <t>Mendon</t>
  </si>
  <si>
    <t>Garrett</t>
  </si>
  <si>
    <t>First Place</t>
  </si>
  <si>
    <t>Buels gore</t>
  </si>
  <si>
    <t>Utah State Elections Office</t>
  </si>
  <si>
    <t>Heard</t>
  </si>
  <si>
    <t>Somerset town</t>
  </si>
  <si>
    <t>Pawlet</t>
  </si>
  <si>
    <t>St. Francois</t>
  </si>
  <si>
    <t>North Carolina State Board of Elections</t>
  </si>
  <si>
    <t>Fulton</t>
  </si>
  <si>
    <t>Habersham</t>
  </si>
  <si>
    <t>Fair Haven</t>
  </si>
  <si>
    <t>Vanderburgh</t>
  </si>
  <si>
    <t>Greensboro</t>
  </si>
  <si>
    <t>Yancey</t>
  </si>
  <si>
    <t>Huerfano</t>
  </si>
  <si>
    <t>Iberville</t>
  </si>
  <si>
    <t>Park</t>
  </si>
  <si>
    <t>San Bernardino</t>
  </si>
  <si>
    <t>Derry</t>
  </si>
  <si>
    <t>Niagara</t>
  </si>
  <si>
    <t>Beans Purchase</t>
  </si>
  <si>
    <t>Chandlers Purchase</t>
  </si>
  <si>
    <t>OMR Ballot Reader 115 Optical Scan</t>
  </si>
  <si>
    <t>Sierra</t>
  </si>
  <si>
    <t>Siskiyou</t>
  </si>
  <si>
    <t>East Haddam</t>
  </si>
  <si>
    <t>&lt;10%</t>
  </si>
  <si>
    <t>&lt;20%</t>
  </si>
  <si>
    <t>Glover</t>
  </si>
  <si>
    <t>Hartland</t>
  </si>
  <si>
    <t>Henry</t>
  </si>
  <si>
    <t>Gasconade</t>
  </si>
  <si>
    <t>Cameron</t>
  </si>
  <si>
    <t>Doniphan</t>
  </si>
  <si>
    <t>Edgecombe</t>
  </si>
  <si>
    <t>Potter</t>
  </si>
  <si>
    <t>Faulkner</t>
  </si>
  <si>
    <t>Terrebonne</t>
  </si>
  <si>
    <t>Norwich</t>
  </si>
  <si>
    <t>Winooski</t>
  </si>
  <si>
    <t>Barrow</t>
  </si>
  <si>
    <t>Taney</t>
  </si>
  <si>
    <t>Faulk</t>
  </si>
  <si>
    <t>Ira</t>
  </si>
  <si>
    <t>Stanton</t>
  </si>
  <si>
    <t>Stevens</t>
  </si>
  <si>
    <t>Paper</t>
  </si>
  <si>
    <t>Plainville</t>
  </si>
  <si>
    <t>La Plata</t>
  </si>
  <si>
    <t>R</t>
  </si>
  <si>
    <t>Cutts Grant</t>
  </si>
  <si>
    <t>Louisa</t>
  </si>
  <si>
    <t>Kit Carson</t>
  </si>
  <si>
    <t>Ripley</t>
  </si>
  <si>
    <t>Sumner</t>
  </si>
  <si>
    <t>Dillon</t>
  </si>
  <si>
    <t>Pittsford</t>
  </si>
  <si>
    <t>Eddy</t>
  </si>
  <si>
    <t>Effingham</t>
  </si>
  <si>
    <t>Pender</t>
  </si>
  <si>
    <t>Latimer</t>
  </si>
  <si>
    <t>Jersey</t>
  </si>
  <si>
    <t>Deep River</t>
  </si>
  <si>
    <t>Canton</t>
  </si>
  <si>
    <t>Westport</t>
  </si>
  <si>
    <t>Cross</t>
  </si>
  <si>
    <t>Saluda</t>
  </si>
  <si>
    <t>Blair</t>
  </si>
  <si>
    <t>East Lyme</t>
  </si>
  <si>
    <t>East Hartford</t>
  </si>
  <si>
    <t>Cabot</t>
  </si>
  <si>
    <t>Caddo</t>
  </si>
  <si>
    <t>Powell</t>
  </si>
  <si>
    <t>Perry</t>
  </si>
  <si>
    <t>North Haven</t>
  </si>
  <si>
    <t>Finney</t>
  </si>
  <si>
    <t>Morrow</t>
  </si>
  <si>
    <t>NH</t>
  </si>
  <si>
    <t>Conservative</t>
  </si>
  <si>
    <t>Dorset</t>
  </si>
  <si>
    <t>St. Francis</t>
  </si>
  <si>
    <t>Reform</t>
  </si>
  <si>
    <t>Bullock</t>
  </si>
  <si>
    <t>Butler</t>
  </si>
  <si>
    <t>Gila</t>
  </si>
  <si>
    <t>Other</t>
  </si>
  <si>
    <t>Brown</t>
  </si>
  <si>
    <t>Winn</t>
  </si>
  <si>
    <t>Outagamie</t>
  </si>
  <si>
    <t>McHenry</t>
  </si>
  <si>
    <t>Berkeley</t>
  </si>
  <si>
    <t>Alburg</t>
  </si>
  <si>
    <t>Ransom</t>
  </si>
  <si>
    <t>Stutsman</t>
  </si>
  <si>
    <t>Lowndes</t>
  </si>
  <si>
    <t>Charleston</t>
  </si>
  <si>
    <t>% Total Vote</t>
  </si>
  <si>
    <t>Barton</t>
  </si>
  <si>
    <t>Bourbon</t>
  </si>
  <si>
    <t>Chase</t>
  </si>
  <si>
    <t>Oregon</t>
  </si>
  <si>
    <t>Troup</t>
  </si>
  <si>
    <t>Cotton</t>
  </si>
  <si>
    <t>New Hapmshire</t>
  </si>
  <si>
    <t>Wakefield</t>
  </si>
  <si>
    <t>Total Area</t>
  </si>
  <si>
    <t>Cromwell</t>
  </si>
  <si>
    <t>Chaplin</t>
  </si>
  <si>
    <t>Blanks</t>
  </si>
  <si>
    <t>Voting Method</t>
  </si>
  <si>
    <t>Thompson and Meserves Purchase</t>
  </si>
  <si>
    <t>Jefferson Davis</t>
  </si>
  <si>
    <t>Dauphin</t>
  </si>
  <si>
    <t>San Francisco</t>
  </si>
  <si>
    <t>Belknap</t>
  </si>
  <si>
    <t>Geneva</t>
  </si>
  <si>
    <t>Cook</t>
  </si>
  <si>
    <t>Wisconsin</t>
  </si>
  <si>
    <t>Craven</t>
  </si>
  <si>
    <t>Whitfield</t>
  </si>
  <si>
    <t>Williston</t>
  </si>
  <si>
    <t>Dunklin</t>
  </si>
  <si>
    <t>Tulsa</t>
  </si>
  <si>
    <t>Newbury</t>
  </si>
  <si>
    <t>Newfane</t>
  </si>
  <si>
    <t>Baca</t>
  </si>
  <si>
    <t>Pueblo</t>
  </si>
  <si>
    <t>Haddam</t>
  </si>
  <si>
    <t>Hamden</t>
  </si>
  <si>
    <t>Autauga</t>
  </si>
  <si>
    <t>Baldwin</t>
  </si>
  <si>
    <t>Barbour</t>
  </si>
  <si>
    <t>Ulster</t>
  </si>
  <si>
    <t>Illinois State Board of Elections</t>
  </si>
  <si>
    <t>Connecticut</t>
  </si>
  <si>
    <t>Jenkins</t>
  </si>
  <si>
    <t>Johnston</t>
  </si>
  <si>
    <t>Drew</t>
  </si>
  <si>
    <t>Lauderdale</t>
  </si>
  <si>
    <t>Chambers</t>
  </si>
  <si>
    <t>Brule</t>
  </si>
  <si>
    <t>Bibb</t>
  </si>
  <si>
    <t>Amherst</t>
  </si>
  <si>
    <t>Norton</t>
  </si>
  <si>
    <t>Chenango</t>
  </si>
  <si>
    <t>Landaff</t>
  </si>
  <si>
    <t>Hale's Location</t>
  </si>
  <si>
    <t>Beadle</t>
  </si>
  <si>
    <t>Vigo</t>
  </si>
  <si>
    <t>Sumter</t>
  </si>
  <si>
    <t>Baltimore</t>
  </si>
  <si>
    <t>Greeley</t>
  </si>
  <si>
    <t>Harding</t>
  </si>
  <si>
    <t>Salem</t>
  </si>
  <si>
    <t>Peacham</t>
  </si>
  <si>
    <t>Harmon</t>
  </si>
  <si>
    <t>Optech III P Optical Scan</t>
  </si>
  <si>
    <t>Kitsap</t>
  </si>
  <si>
    <t>South Carolina</t>
  </si>
  <si>
    <t>Gates</t>
  </si>
  <si>
    <t>Proctor</t>
  </si>
  <si>
    <t>Bleckley</t>
  </si>
  <si>
    <t>Lewis</t>
  </si>
  <si>
    <t>Minidoka</t>
  </si>
  <si>
    <t>Nez Perce</t>
  </si>
  <si>
    <t>Counties with Lowest Percent of Vote</t>
  </si>
  <si>
    <t>Ouray</t>
  </si>
  <si>
    <t>San Miguel</t>
  </si>
  <si>
    <t>McDonough</t>
  </si>
  <si>
    <t>Ross</t>
  </si>
  <si>
    <t>Kings</t>
  </si>
  <si>
    <t>Lake</t>
  </si>
  <si>
    <t>Randolph</t>
  </si>
  <si>
    <t>Russell</t>
  </si>
  <si>
    <t>Ron Wyden</t>
  </si>
  <si>
    <t>Parke</t>
  </si>
  <si>
    <t>Northumberland</t>
  </si>
  <si>
    <t>Westmore</t>
  </si>
  <si>
    <t>Danville</t>
  </si>
  <si>
    <t>Shoshone</t>
  </si>
  <si>
    <t>Boscawen</t>
  </si>
  <si>
    <t>Seneca</t>
  </si>
  <si>
    <t>Tioga</t>
  </si>
  <si>
    <t>Talbot</t>
  </si>
  <si>
    <t>McDonald</t>
  </si>
  <si>
    <t>Trego</t>
  </si>
  <si>
    <t>Mohave</t>
  </si>
  <si>
    <t>West Carroll</t>
  </si>
  <si>
    <t>Hart's Location</t>
  </si>
  <si>
    <t>Lowest % of Vote and Win</t>
  </si>
  <si>
    <t>Izard</t>
  </si>
  <si>
    <t>Athens</t>
  </si>
  <si>
    <t>Champaign</t>
  </si>
  <si>
    <t>Onondaga</t>
  </si>
  <si>
    <t>Glades</t>
  </si>
  <si>
    <t>Barnstead</t>
  </si>
  <si>
    <t>Bartlett</t>
  </si>
  <si>
    <t>Choctaw</t>
  </si>
  <si>
    <t>Stanislaus</t>
  </si>
  <si>
    <t>Grant</t>
  </si>
  <si>
    <t>Harrison</t>
  </si>
  <si>
    <t>Shannon</t>
  </si>
  <si>
    <t>Juniata</t>
  </si>
  <si>
    <t>Mecklenburg</t>
  </si>
  <si>
    <t>Coventry</t>
  </si>
  <si>
    <t>Laconia</t>
  </si>
  <si>
    <t>Ozark</t>
  </si>
  <si>
    <t>Hardwick</t>
  </si>
  <si>
    <t>Kirby</t>
  </si>
  <si>
    <t>Newmarket</t>
  </si>
  <si>
    <t>Skamania</t>
  </si>
  <si>
    <t>Snohomish</t>
  </si>
  <si>
    <t>Tuftonboro</t>
  </si>
  <si>
    <t>Gregory</t>
  </si>
  <si>
    <t>Haakon</t>
  </si>
  <si>
    <t>Kilkenny township</t>
  </si>
  <si>
    <t>Boulder</t>
  </si>
  <si>
    <t>Coffey</t>
  </si>
  <si>
    <t>Bent</t>
  </si>
  <si>
    <t>Okfuskee</t>
  </si>
  <si>
    <t>Sargent</t>
  </si>
  <si>
    <t>Slope</t>
  </si>
  <si>
    <t>Pocahontas</t>
  </si>
  <si>
    <t>New Boston</t>
  </si>
  <si>
    <t>Dade</t>
  </si>
  <si>
    <t>Brentwood</t>
  </si>
  <si>
    <t>Teton</t>
  </si>
  <si>
    <t>Mount Tabor</t>
  </si>
  <si>
    <t>Somersworth</t>
  </si>
  <si>
    <t>Fletcher</t>
  </si>
  <si>
    <t>Monkton</t>
  </si>
  <si>
    <t>Yolo</t>
  </si>
  <si>
    <t>Thetford</t>
  </si>
  <si>
    <t>Rupert</t>
  </si>
  <si>
    <t>Reynolds</t>
  </si>
  <si>
    <t>Freedom</t>
  </si>
  <si>
    <t>Chautauqua</t>
  </si>
  <si>
    <t>Bureau</t>
  </si>
  <si>
    <t>St. Joseph</t>
  </si>
  <si>
    <t>Montgomery</t>
  </si>
  <si>
    <t>Ellington</t>
  </si>
  <si>
    <t>Alexandria</t>
  </si>
  <si>
    <t>Richmond</t>
  </si>
  <si>
    <t>Ralls</t>
  </si>
  <si>
    <t>Elkhart</t>
  </si>
  <si>
    <t>Fountain</t>
  </si>
  <si>
    <t>Kay</t>
  </si>
  <si>
    <t>Murray</t>
  </si>
  <si>
    <t>Bannock</t>
  </si>
  <si>
    <t>Nashua</t>
  </si>
  <si>
    <t>Independence</t>
  </si>
  <si>
    <t>Meredith</t>
  </si>
  <si>
    <t>Mont Vernon</t>
  </si>
  <si>
    <t>Carson City</t>
  </si>
  <si>
    <t>Kern</t>
  </si>
  <si>
    <t>Livingston</t>
  </si>
  <si>
    <t>Collier</t>
  </si>
  <si>
    <t>Colchester</t>
  </si>
  <si>
    <t>Concord</t>
  </si>
  <si>
    <t>South Burlington</t>
  </si>
  <si>
    <t>South Hero</t>
  </si>
  <si>
    <t>Newport</t>
  </si>
  <si>
    <t>Stephens</t>
  </si>
  <si>
    <t>Spalding</t>
  </si>
  <si>
    <t>#</t>
  </si>
  <si>
    <t>Senate</t>
  </si>
  <si>
    <t>% Difference</t>
  </si>
  <si>
    <t>Ness</t>
  </si>
  <si>
    <t>Wabash</t>
  </si>
  <si>
    <t>Dummerston</t>
  </si>
  <si>
    <t>AL</t>
  </si>
  <si>
    <t>Bullitt</t>
  </si>
  <si>
    <t>Moore</t>
  </si>
  <si>
    <t>States with Lowest Percent of Vote</t>
  </si>
  <si>
    <t>Cortland</t>
  </si>
  <si>
    <t>Edmunds</t>
  </si>
  <si>
    <t>Manchester</t>
  </si>
  <si>
    <t>Sargents Purchase</t>
  </si>
  <si>
    <t>Alstead</t>
  </si>
  <si>
    <t>Louisiana</t>
  </si>
  <si>
    <t>Rollinsford</t>
  </si>
  <si>
    <t>Rumney</t>
  </si>
  <si>
    <t>Rye</t>
  </si>
  <si>
    <t>Nicholas</t>
  </si>
  <si>
    <t>Stonington</t>
  </si>
  <si>
    <t>Clinton</t>
  </si>
  <si>
    <t>Pickens</t>
  </si>
  <si>
    <t>Pike</t>
  </si>
  <si>
    <t>Middleton</t>
  </si>
  <si>
    <t>Ossipee</t>
  </si>
  <si>
    <t>Coshocton</t>
  </si>
  <si>
    <t>North Dakota</t>
  </si>
  <si>
    <t>Tinmouth</t>
  </si>
  <si>
    <t>Pushmataha</t>
  </si>
  <si>
    <t>NC</t>
  </si>
  <si>
    <t>Desha</t>
  </si>
  <si>
    <t>Van Wert</t>
  </si>
  <si>
    <t>Buffalo</t>
  </si>
  <si>
    <t>Echols</t>
  </si>
  <si>
    <t>Agency</t>
  </si>
  <si>
    <t>Santa Rosa</t>
  </si>
  <si>
    <t>Elliott</t>
  </si>
  <si>
    <t>St. George</t>
  </si>
  <si>
    <t>Inyo</t>
  </si>
  <si>
    <t>Frederick</t>
  </si>
  <si>
    <t>Rockdale</t>
  </si>
  <si>
    <t>Wilmot</t>
  </si>
  <si>
    <t>Unity</t>
  </si>
  <si>
    <t>Temple</t>
  </si>
  <si>
    <t>Arlington</t>
  </si>
  <si>
    <t>Westmoreland</t>
  </si>
  <si>
    <t>SC</t>
  </si>
  <si>
    <t>Republic</t>
  </si>
  <si>
    <t>Caribou</t>
  </si>
  <si>
    <t>Westfield</t>
  </si>
  <si>
    <t>Cheshire</t>
  </si>
  <si>
    <t>Schuylkill</t>
  </si>
  <si>
    <t>Mifflin</t>
  </si>
  <si>
    <t>Desoto</t>
  </si>
  <si>
    <t>Philadelphia</t>
  </si>
  <si>
    <t>Summit</t>
  </si>
  <si>
    <t>Teller</t>
  </si>
  <si>
    <t>Surry</t>
  </si>
  <si>
    <t>Columbia</t>
  </si>
  <si>
    <t>Meigs</t>
  </si>
  <si>
    <t>Portland</t>
  </si>
  <si>
    <t>Owen</t>
  </si>
  <si>
    <t>Hollis</t>
  </si>
  <si>
    <t>Hooksett</t>
  </si>
  <si>
    <t>Jaffrey</t>
  </si>
  <si>
    <t>Bennett</t>
  </si>
  <si>
    <t>Bon Homme</t>
  </si>
  <si>
    <t>Wapello</t>
  </si>
  <si>
    <t>Ferdinand town</t>
  </si>
  <si>
    <t>Brownington</t>
  </si>
  <si>
    <t>Atkinson and Gilmanton Academy Grant</t>
  </si>
  <si>
    <t>Westminster</t>
  </si>
  <si>
    <t>Ray</t>
  </si>
  <si>
    <t>Croydon</t>
  </si>
  <si>
    <t>Watertown</t>
  </si>
  <si>
    <t>Mahoning</t>
  </si>
  <si>
    <t>Harper</t>
  </si>
  <si>
    <t>Lycoming</t>
  </si>
  <si>
    <t>Brevard</t>
  </si>
  <si>
    <t>Cache</t>
  </si>
  <si>
    <t>Humboldt</t>
  </si>
  <si>
    <t>Maui</t>
  </si>
  <si>
    <t>Otsego</t>
  </si>
  <si>
    <t>Rock Island</t>
  </si>
  <si>
    <t>Craighead</t>
  </si>
  <si>
    <t>Dooly</t>
  </si>
  <si>
    <t>Moody</t>
  </si>
  <si>
    <t>Roberts</t>
  </si>
  <si>
    <t>Constitution</t>
  </si>
  <si>
    <t>San Benito</t>
  </si>
  <si>
    <t>Clinch</t>
  </si>
  <si>
    <t>Cobb</t>
  </si>
  <si>
    <t>Metcalfe</t>
  </si>
  <si>
    <t>Muhlenberg</t>
  </si>
  <si>
    <t>Andover</t>
  </si>
  <si>
    <t>Bridport</t>
  </si>
  <si>
    <t>Woodbury</t>
  </si>
  <si>
    <t>Lassen</t>
  </si>
  <si>
    <t>Malheur</t>
  </si>
  <si>
    <t>Crenshaw</t>
  </si>
  <si>
    <t>Marengo</t>
  </si>
  <si>
    <t>St. Clair</t>
  </si>
  <si>
    <t>Dover</t>
  </si>
  <si>
    <t>Middletown Springs</t>
  </si>
  <si>
    <t>Harford</t>
  </si>
  <si>
    <t>Enosburg</t>
  </si>
  <si>
    <t>Burke</t>
  </si>
  <si>
    <t>Independent American</t>
  </si>
  <si>
    <t>Rank</t>
  </si>
  <si>
    <t>Tuscaloosa</t>
  </si>
  <si>
    <t>Dodge</t>
  </si>
  <si>
    <t>Vinton</t>
  </si>
  <si>
    <t>Hood River</t>
  </si>
  <si>
    <t>Anne Arundel</t>
  </si>
  <si>
    <t>Baltimore City</t>
  </si>
  <si>
    <t>Robert F. Bennett</t>
  </si>
  <si>
    <t>Mills</t>
  </si>
  <si>
    <t>Hot Spring</t>
  </si>
  <si>
    <t>Hebron</t>
  </si>
  <si>
    <t>Nye</t>
  </si>
  <si>
    <t>Fairfax</t>
  </si>
  <si>
    <t>Thompson</t>
  </si>
  <si>
    <t>West Baton Rouge</t>
  </si>
  <si>
    <t>Tyrrell</t>
  </si>
  <si>
    <t>Glastonbury</t>
  </si>
  <si>
    <t>Oxford</t>
  </si>
  <si>
    <t>Overseas</t>
  </si>
  <si>
    <t>Acworth</t>
  </si>
  <si>
    <t>Pownal</t>
  </si>
  <si>
    <t>La Crosse</t>
  </si>
  <si>
    <t>Rebecca Sink-Burris</t>
  </si>
  <si>
    <t>Indiana General Election 1998</t>
  </si>
  <si>
    <t>1998 Gubernatorial General Election Results</t>
  </si>
  <si>
    <t>U.S. Senator</t>
  </si>
  <si>
    <t>Barbara Ann Mikulski</t>
  </si>
  <si>
    <t>Ross Z. Pierpont</t>
  </si>
  <si>
    <t>Kossuth</t>
  </si>
  <si>
    <t>Door</t>
  </si>
  <si>
    <t>New Hanover</t>
  </si>
  <si>
    <t>Cullman</t>
  </si>
  <si>
    <t>Dale</t>
  </si>
  <si>
    <t>Chicot</t>
  </si>
  <si>
    <t>Flagler</t>
  </si>
  <si>
    <t>Hodgeman</t>
  </si>
  <si>
    <t>Ansonia</t>
  </si>
  <si>
    <t>Cambridge</t>
  </si>
  <si>
    <t>Canaan</t>
  </si>
  <si>
    <t>California Secretary of State</t>
  </si>
  <si>
    <t>San Diego</t>
  </si>
  <si>
    <t>Jerauld</t>
  </si>
  <si>
    <t>Wyandot</t>
  </si>
  <si>
    <t>COUSUBFP</t>
  </si>
  <si>
    <t>Counties with Highest Percent of Vote</t>
  </si>
  <si>
    <t>Howell</t>
  </si>
  <si>
    <t>Iron</t>
  </si>
  <si>
    <t>Wentworth</t>
  </si>
  <si>
    <t>Schuyler</t>
  </si>
  <si>
    <t>Ada</t>
  </si>
  <si>
    <t>Columbiana</t>
  </si>
  <si>
    <t>La Salle</t>
  </si>
  <si>
    <t>New Hampshire</t>
  </si>
  <si>
    <t>Haralson</t>
  </si>
  <si>
    <t>Waltham</t>
  </si>
  <si>
    <t>Burnett</t>
  </si>
  <si>
    <t>Ringgold</t>
  </si>
  <si>
    <t>Boyle</t>
  </si>
  <si>
    <t>Coconino</t>
  </si>
  <si>
    <t>Montour</t>
  </si>
  <si>
    <t>Hanson</t>
  </si>
  <si>
    <t>Hutchinson</t>
  </si>
  <si>
    <t>Hoke</t>
  </si>
  <si>
    <t>Hettinger</t>
  </si>
  <si>
    <t>Seminole</t>
  </si>
  <si>
    <t>Cassia</t>
  </si>
  <si>
    <t>Clark</t>
  </si>
  <si>
    <t>Rolette</t>
  </si>
  <si>
    <t>Gaston</t>
  </si>
  <si>
    <t>Oklahoma</t>
  </si>
  <si>
    <t>OK</t>
  </si>
  <si>
    <t>Londonderry</t>
  </si>
  <si>
    <t>Walden</t>
  </si>
  <si>
    <t>East Hampton</t>
  </si>
  <si>
    <t>Enfield</t>
  </si>
  <si>
    <t>Wells</t>
  </si>
  <si>
    <t>Perkins</t>
  </si>
  <si>
    <t>Lincoln</t>
  </si>
  <si>
    <t>McDuffie</t>
  </si>
  <si>
    <t>Miner</t>
  </si>
  <si>
    <t>Write-in</t>
  </si>
  <si>
    <t>AZ</t>
  </si>
  <si>
    <t>Apache</t>
  </si>
  <si>
    <t>Waukesha</t>
  </si>
  <si>
    <t>Lee</t>
  </si>
  <si>
    <t>Pratt</t>
  </si>
  <si>
    <t>Saratoga</t>
  </si>
  <si>
    <t>Barnes</t>
  </si>
  <si>
    <t>Edgefield</t>
  </si>
  <si>
    <t>West Feliciana</t>
  </si>
  <si>
    <t>Hopkinton</t>
  </si>
  <si>
    <t>Osborne</t>
  </si>
  <si>
    <t>Abbeville</t>
  </si>
  <si>
    <t>Voluntown</t>
  </si>
  <si>
    <t>Iredell</t>
  </si>
  <si>
    <t>Woods</t>
  </si>
  <si>
    <t>Calcasieu</t>
  </si>
  <si>
    <t>Delaware</t>
  </si>
  <si>
    <t>Iroquois</t>
  </si>
  <si>
    <t>Ledyard</t>
  </si>
  <si>
    <t>Posey</t>
  </si>
  <si>
    <t>&lt;30%</t>
  </si>
  <si>
    <t>Canterbury</t>
  </si>
  <si>
    <t>Renville</t>
  </si>
  <si>
    <t>Menominee</t>
  </si>
  <si>
    <t>New Britain</t>
  </si>
  <si>
    <t>Lowell</t>
  </si>
  <si>
    <t>Ludlow</t>
  </si>
  <si>
    <t>Cavendish</t>
  </si>
  <si>
    <t>Chelsea</t>
  </si>
  <si>
    <t>Mount Holly</t>
  </si>
  <si>
    <t>O'Brien</t>
  </si>
  <si>
    <t>Pottawattamie</t>
  </si>
  <si>
    <t>Fourth Place</t>
  </si>
  <si>
    <t>Preble</t>
  </si>
  <si>
    <t>Duchesne</t>
  </si>
  <si>
    <t>CD</t>
  </si>
  <si>
    <t>Extra Boundary Shapes</t>
  </si>
  <si>
    <t>North Stonington</t>
  </si>
  <si>
    <t>Norwalk</t>
  </si>
  <si>
    <t>Tazewell</t>
  </si>
  <si>
    <t>Tensas</t>
  </si>
  <si>
    <t>Bollinger</t>
  </si>
  <si>
    <t>Buchanan</t>
  </si>
  <si>
    <t>Granville</t>
  </si>
  <si>
    <t>Hill</t>
  </si>
  <si>
    <t>Claremont</t>
  </si>
  <si>
    <t>McCook</t>
  </si>
  <si>
    <t>Davison</t>
  </si>
  <si>
    <t>Red River</t>
  </si>
  <si>
    <t>South Hampton</t>
  </si>
  <si>
    <t>Boundary</t>
  </si>
  <si>
    <t>Bonner</t>
  </si>
  <si>
    <t>Halifax</t>
  </si>
  <si>
    <t>Clarke</t>
  </si>
  <si>
    <t>Clay</t>
  </si>
  <si>
    <t>Milwaukee</t>
  </si>
  <si>
    <t>San Joaquin</t>
  </si>
  <si>
    <t>Oliver</t>
  </si>
  <si>
    <t>Castleton</t>
  </si>
  <si>
    <t>Kenosha</t>
  </si>
  <si>
    <t>Brunswick</t>
  </si>
  <si>
    <t>Torrington</t>
  </si>
  <si>
    <t>South Windsor</t>
  </si>
  <si>
    <t>Long</t>
  </si>
  <si>
    <t>Montezuma</t>
  </si>
  <si>
    <t>Boise</t>
  </si>
  <si>
    <t>Cumberland</t>
  </si>
  <si>
    <t>Edmonson</t>
  </si>
  <si>
    <t>Crawford</t>
  </si>
  <si>
    <t>Margin</t>
  </si>
  <si>
    <t>Lyndon</t>
  </si>
  <si>
    <t>Florida</t>
  </si>
  <si>
    <t>Woodstock</t>
  </si>
  <si>
    <t>Chowan</t>
  </si>
  <si>
    <t>Little River</t>
  </si>
  <si>
    <t>Ripton</t>
  </si>
  <si>
    <t>Newtown</t>
  </si>
  <si>
    <t>D'Amato returns are the fusion of Republican, Conservative, and Right To Life Parties.</t>
  </si>
  <si>
    <t>Daniel K. Inouye</t>
  </si>
  <si>
    <t>Lane</t>
  </si>
  <si>
    <t>Early</t>
  </si>
  <si>
    <t>Madera</t>
  </si>
  <si>
    <t>New Haven</t>
  </si>
  <si>
    <t>Phelps</t>
  </si>
  <si>
    <t>Bladen</t>
  </si>
  <si>
    <t>Brownback</t>
  </si>
  <si>
    <t>Oyler</t>
  </si>
  <si>
    <t>Bauman</t>
  </si>
  <si>
    <t>Baesler</t>
  </si>
  <si>
    <t>Bunning</t>
  </si>
  <si>
    <t>Arbegust</t>
  </si>
  <si>
    <t>Mikulski</t>
  </si>
  <si>
    <t>Pierpont</t>
  </si>
  <si>
    <t>Nixon</t>
  </si>
  <si>
    <t>Millay</t>
  </si>
  <si>
    <t>Frazier</t>
  </si>
  <si>
    <t>Reid</t>
  </si>
  <si>
    <t>Ensign</t>
  </si>
  <si>
    <t>Candidates</t>
  </si>
  <si>
    <t>Millsfield</t>
  </si>
  <si>
    <t>Livermore</t>
  </si>
  <si>
    <t>Bracken</t>
  </si>
  <si>
    <t>Toombs</t>
  </si>
  <si>
    <t>Duval</t>
  </si>
  <si>
    <t>Coal</t>
  </si>
  <si>
    <t>OR</t>
  </si>
  <si>
    <t>Riverside</t>
  </si>
  <si>
    <t>Sunapee</t>
  </si>
  <si>
    <t>New Ipswich</t>
  </si>
  <si>
    <t>Tuscarawas</t>
  </si>
  <si>
    <t>Windsor</t>
  </si>
  <si>
    <t>Charlestown</t>
  </si>
  <si>
    <t>Sterling</t>
  </si>
  <si>
    <t>Woodruff</t>
  </si>
  <si>
    <t>Winhall</t>
  </si>
  <si>
    <t>Wake</t>
  </si>
  <si>
    <t>Jasper</t>
  </si>
  <si>
    <t>Town</t>
  </si>
  <si>
    <t>Bell</t>
  </si>
  <si>
    <t>Yavapai</t>
  </si>
  <si>
    <t>Watauga</t>
  </si>
  <si>
    <t>Write-ins</t>
  </si>
  <si>
    <t>Portage</t>
  </si>
  <si>
    <t>Wardsboro</t>
  </si>
  <si>
    <t>Navajo</t>
  </si>
  <si>
    <t>Poinsett</t>
  </si>
  <si>
    <t>Pelham</t>
  </si>
  <si>
    <t>Pembroke</t>
  </si>
  <si>
    <t>Calais</t>
  </si>
  <si>
    <t>Gadsden</t>
  </si>
  <si>
    <t>Cloud</t>
  </si>
  <si>
    <t>Lawrence</t>
  </si>
  <si>
    <t>McCracken</t>
  </si>
  <si>
    <t>Clermont</t>
  </si>
  <si>
    <t>Dare</t>
  </si>
  <si>
    <t>Paul Coverdell</t>
  </si>
  <si>
    <t>Michael J. Coles</t>
  </si>
  <si>
    <t>Bertil Armin Loftman</t>
  </si>
  <si>
    <t>Official Results of the November 3, 1998 General Election</t>
  </si>
  <si>
    <t>Patty Murray</t>
  </si>
  <si>
    <t>Linda  Smith</t>
  </si>
  <si>
    <t>U.S. Senator 1</t>
  </si>
  <si>
    <t>November 1998 General</t>
  </si>
  <si>
    <t>Scotland</t>
  </si>
  <si>
    <t>Crystal Young</t>
  </si>
  <si>
    <t>Lloyd Mallan</t>
  </si>
  <si>
    <t>Mary Boyle</t>
  </si>
  <si>
    <t>George V. Voinovich</t>
  </si>
  <si>
    <t>John Edwards</t>
  </si>
  <si>
    <t>Labette</t>
  </si>
  <si>
    <t>Rabun</t>
  </si>
  <si>
    <t>Kershaw</t>
  </si>
  <si>
    <t>Atoka</t>
  </si>
  <si>
    <t>Middlebury</t>
  </si>
  <si>
    <t>Richford</t>
  </si>
  <si>
    <t>Gore</t>
  </si>
  <si>
    <t>Cerro Gordo</t>
  </si>
  <si>
    <t>Bremer</t>
  </si>
  <si>
    <t>Sheffield</t>
  </si>
  <si>
    <t>Shelburne</t>
  </si>
  <si>
    <t>Callaway</t>
  </si>
  <si>
    <t>Natural Law</t>
  </si>
  <si>
    <t>Greenup</t>
  </si>
  <si>
    <t>Clayton</t>
  </si>
  <si>
    <t>Medina</t>
  </si>
  <si>
    <t>CT</t>
  </si>
  <si>
    <t>Lemington</t>
  </si>
  <si>
    <t>Imperial</t>
  </si>
  <si>
    <t>Cayuga</t>
  </si>
  <si>
    <t>Lyme</t>
  </si>
  <si>
    <t>Tilton</t>
  </si>
  <si>
    <t>Prospect</t>
  </si>
  <si>
    <t>Conejos</t>
  </si>
  <si>
    <t>Bozrah</t>
  </si>
  <si>
    <t>Los Angeles</t>
  </si>
  <si>
    <t>El Paso</t>
  </si>
  <si>
    <t>Cornwall</t>
  </si>
  <si>
    <t>Cooper</t>
  </si>
  <si>
    <t>Ventura</t>
  </si>
  <si>
    <t>Meriwether</t>
  </si>
  <si>
    <t>Twin Falls</t>
  </si>
  <si>
    <t>Tom Ender</t>
  </si>
  <si>
    <t>Robert R. Raymond</t>
  </si>
  <si>
    <t>p.858</t>
  </si>
  <si>
    <t>State of Wisconsin 1999-2000 Blue Book</t>
  </si>
  <si>
    <t>Muskingum</t>
  </si>
  <si>
    <t>Waushara</t>
  </si>
  <si>
    <t>Holderness</t>
  </si>
  <si>
    <t>Benton</t>
  </si>
  <si>
    <t>North Carolina</t>
  </si>
  <si>
    <t>Brattleboro</t>
  </si>
  <si>
    <t>Dunbarton</t>
  </si>
  <si>
    <t>Townshend</t>
  </si>
  <si>
    <t>Tunbridge</t>
  </si>
  <si>
    <t>Redding</t>
  </si>
  <si>
    <t>Tattnall</t>
  </si>
  <si>
    <t>Mariposa</t>
  </si>
  <si>
    <t>Thornton</t>
  </si>
  <si>
    <t>Brighton</t>
  </si>
  <si>
    <t>Hardin</t>
  </si>
  <si>
    <t>Macon</t>
  </si>
  <si>
    <t>Madison</t>
  </si>
  <si>
    <t>Alabama</t>
  </si>
  <si>
    <t>Dickey</t>
  </si>
  <si>
    <t>Pembina</t>
  </si>
  <si>
    <t>State of Hawaii Office of Elections</t>
  </si>
  <si>
    <t>Harrisville</t>
  </si>
  <si>
    <t>Bond</t>
  </si>
  <si>
    <t>Evangeline</t>
  </si>
  <si>
    <t>Sandwich</t>
  </si>
  <si>
    <t>Transylvania</t>
  </si>
  <si>
    <t>East Baton Rouge</t>
  </si>
  <si>
    <t>McPherson</t>
  </si>
  <si>
    <t>Ford</t>
  </si>
  <si>
    <t>Limestone</t>
  </si>
  <si>
    <t>Weld</t>
  </si>
  <si>
    <t>Klickitat</t>
  </si>
  <si>
    <t>Crook</t>
  </si>
  <si>
    <t>Reading</t>
  </si>
  <si>
    <t>George J. Mansfeld</t>
  </si>
  <si>
    <t>Abstract of Votes Cast at the General Election November 3, 1998</t>
  </si>
  <si>
    <t>Pete T. Cenarrusa</t>
  </si>
  <si>
    <t>Secretary of State</t>
  </si>
  <si>
    <t>Evan Bayh</t>
  </si>
  <si>
    <t>Paul Helmke</t>
  </si>
  <si>
    <t>Wisconsin Legislative Reference Bureau</t>
  </si>
  <si>
    <t>Blue Book</t>
  </si>
  <si>
    <t>comp.</t>
  </si>
  <si>
    <t>Bill Mauk</t>
  </si>
  <si>
    <t>Mike Crapo</t>
  </si>
  <si>
    <t>Nickles</t>
  </si>
  <si>
    <t>Wyden</t>
  </si>
  <si>
    <t>Lim</t>
  </si>
  <si>
    <t>Brewster</t>
  </si>
  <si>
    <t>Moskowitz</t>
  </si>
  <si>
    <t>Braa</t>
  </si>
  <si>
    <t>Michael Cloud</t>
  </si>
  <si>
    <t>John Ensign</t>
  </si>
  <si>
    <t>Harry Reid</t>
  </si>
  <si>
    <t>Iowa Secretary of State</t>
  </si>
  <si>
    <t>Kingston</t>
  </si>
  <si>
    <t>Guernsey</t>
  </si>
  <si>
    <t>Davie</t>
  </si>
  <si>
    <t>Duplin</t>
  </si>
  <si>
    <t>Durham</t>
  </si>
  <si>
    <t>North Canaan</t>
  </si>
  <si>
    <t>Stratham</t>
  </si>
  <si>
    <t>Hyde</t>
  </si>
  <si>
    <t>Suddith</t>
  </si>
  <si>
    <t>Boozman</t>
  </si>
  <si>
    <t>Perrin</t>
  </si>
  <si>
    <t>Feleciano</t>
  </si>
  <si>
    <t>John B. Breaux</t>
  </si>
  <si>
    <t>Scotty Baesler</t>
  </si>
  <si>
    <t>Jim Bunning</t>
  </si>
  <si>
    <t>Charles R Arbegust</t>
  </si>
  <si>
    <t>Woodward</t>
  </si>
  <si>
    <t>Dunn</t>
  </si>
  <si>
    <t>Perquimans</t>
  </si>
  <si>
    <t>Ward</t>
  </si>
  <si>
    <t>Bonneville</t>
  </si>
  <si>
    <t>Linn</t>
  </si>
  <si>
    <t>Audubon</t>
  </si>
  <si>
    <t>Daviess</t>
  </si>
  <si>
    <t>Dearborn</t>
  </si>
  <si>
    <t>Kentucky State Board of Elections</t>
  </si>
  <si>
    <t>Epsom</t>
  </si>
  <si>
    <t>Errol</t>
  </si>
  <si>
    <t>East Windsor</t>
  </si>
  <si>
    <t>Eastford</t>
  </si>
  <si>
    <t>Pitt</t>
  </si>
  <si>
    <t>Ashford</t>
  </si>
  <si>
    <t>Barry M. Nelson</t>
  </si>
  <si>
    <t>Bob Melamede</t>
  </si>
  <si>
    <t>Melamede</t>
  </si>
  <si>
    <t xml:space="preserve">Jerry Levy                        </t>
  </si>
  <si>
    <t xml:space="preserve">General Election US Senator November 3, 1998    </t>
  </si>
  <si>
    <t>Schumer</t>
  </si>
  <si>
    <t>D'Amato</t>
  </si>
  <si>
    <t>Right To Life</t>
  </si>
  <si>
    <t>Charles E. Schumer</t>
  </si>
  <si>
    <t>Al D'Amato</t>
  </si>
  <si>
    <t>William P. Mc Millen</t>
  </si>
  <si>
    <t>Joel Kovel</t>
  </si>
  <si>
    <t>Rose Ana Berbeo</t>
  </si>
  <si>
    <t>Corinne E. Kurtz</t>
  </si>
  <si>
    <t>NYS Board of Elections United States Senator Election Returns Nov. 3, 1998</t>
  </si>
  <si>
    <t>Shelby</t>
  </si>
  <si>
    <t>Brookfield</t>
  </si>
  <si>
    <t>Valley</t>
  </si>
  <si>
    <t>Custer</t>
  </si>
  <si>
    <t>Delta</t>
  </si>
  <si>
    <t>Oswego</t>
  </si>
  <si>
    <t>Bertie</t>
  </si>
  <si>
    <t>Broome</t>
  </si>
  <si>
    <t>Walker</t>
  </si>
  <si>
    <t>Cornish</t>
  </si>
  <si>
    <t>Hillsborough</t>
  </si>
  <si>
    <t>Topsham</t>
  </si>
  <si>
    <t>Campton</t>
  </si>
  <si>
    <t>Stockbridge</t>
  </si>
  <si>
    <t>Bethlehem</t>
  </si>
  <si>
    <t>Bow</t>
  </si>
  <si>
    <t>-</t>
  </si>
  <si>
    <t>Klamath</t>
  </si>
  <si>
    <t>Hardee</t>
  </si>
  <si>
    <t>Harris</t>
  </si>
  <si>
    <t>SD</t>
  </si>
  <si>
    <t>Whitman</t>
  </si>
  <si>
    <t>Sanbornton</t>
  </si>
  <si>
    <t>Mason</t>
  </si>
  <si>
    <t>Oglethorpe</t>
  </si>
  <si>
    <t>Washoe</t>
  </si>
  <si>
    <t>Mesa</t>
  </si>
  <si>
    <t>Peoria</t>
  </si>
  <si>
    <t>Osceola</t>
  </si>
  <si>
    <t>Boyd</t>
  </si>
  <si>
    <t>Hudson</t>
  </si>
  <si>
    <t>Blount</t>
  </si>
  <si>
    <t>Suffield</t>
  </si>
  <si>
    <t>Troy</t>
  </si>
  <si>
    <t>Martin</t>
  </si>
  <si>
    <t>Bob Graham</t>
  </si>
  <si>
    <t>Charlie Crist</t>
  </si>
  <si>
    <t>November 3, 1998 General Election Official Results</t>
  </si>
  <si>
    <t>Bill Lloyd</t>
  </si>
  <si>
    <t>Constitutional</t>
  </si>
  <si>
    <t>Dean Snyder</t>
  </si>
  <si>
    <t>Jack Iannantuono</t>
  </si>
  <si>
    <t>Arlen Specter</t>
  </si>
  <si>
    <t>Byron L. Dorgan</t>
  </si>
  <si>
    <t>Donna Nalewaja</t>
  </si>
  <si>
    <t>Harley McLain</t>
  </si>
  <si>
    <t>Sonneman</t>
  </si>
  <si>
    <t>Murkowski</t>
  </si>
  <si>
    <t>Kohlhaas</t>
  </si>
  <si>
    <t>Gottlieb</t>
  </si>
  <si>
    <t>Ranger</t>
  </si>
  <si>
    <t>McCain</t>
  </si>
  <si>
    <t>Zajac</t>
  </si>
  <si>
    <t>Reilly</t>
  </si>
  <si>
    <t>Coweta</t>
  </si>
  <si>
    <t>Costilla</t>
  </si>
  <si>
    <t>Van Buren</t>
  </si>
  <si>
    <t>Whitefield</t>
  </si>
  <si>
    <t>Langdon</t>
  </si>
  <si>
    <t>Lempster</t>
  </si>
  <si>
    <t>Independent</t>
  </si>
  <si>
    <t>Moseley-Braun</t>
  </si>
  <si>
    <t>Fitzgerald</t>
  </si>
  <si>
    <t>Torgersen</t>
  </si>
  <si>
    <t>Stalker</t>
  </si>
  <si>
    <t>Bayh</t>
  </si>
  <si>
    <t>Helmke</t>
  </si>
  <si>
    <t>Sink-Burris</t>
  </si>
  <si>
    <t>Osterberg</t>
  </si>
  <si>
    <t>Grassley</t>
  </si>
  <si>
    <t>Marcus</t>
  </si>
  <si>
    <t>Trowe</t>
  </si>
  <si>
    <t>Jim Donelon</t>
  </si>
  <si>
    <t>Jeffrey H. Diket</t>
  </si>
  <si>
    <t>Martin A. Rosenthal</t>
  </si>
  <si>
    <t>Raymond Brown</t>
  </si>
  <si>
    <t>L. D. Knox, Sr.</t>
  </si>
  <si>
    <t>Sam Houston Melton, Jr.</t>
  </si>
  <si>
    <t>Melton</t>
  </si>
  <si>
    <t>Rosenthal</t>
  </si>
  <si>
    <t>Diket</t>
  </si>
  <si>
    <t>Condodemetraky</t>
  </si>
  <si>
    <t>Gregg</t>
  </si>
  <si>
    <t>Kendel</t>
  </si>
  <si>
    <t>Christeson</t>
  </si>
  <si>
    <t>Hocking</t>
  </si>
  <si>
    <t>Banks</t>
  </si>
  <si>
    <t>Strafford</t>
  </si>
  <si>
    <t>Chemung</t>
  </si>
  <si>
    <t>Rio Blanco</t>
  </si>
  <si>
    <t>Florence</t>
  </si>
  <si>
    <t>Pacific</t>
  </si>
  <si>
    <t>Grady</t>
  </si>
  <si>
    <t>Snyder</t>
  </si>
  <si>
    <t>Newfields</t>
  </si>
  <si>
    <t>Donelon</t>
  </si>
  <si>
    <t>Breaux</t>
  </si>
  <si>
    <t>James F. Newport</t>
  </si>
  <si>
    <t>Yandell</t>
  </si>
  <si>
    <t>Fred H. Tuttle</t>
  </si>
  <si>
    <t>Tuttle</t>
  </si>
  <si>
    <t>Patrick Leahy</t>
  </si>
  <si>
    <t>Leahy</t>
  </si>
  <si>
    <t>Hugh Douglas</t>
  </si>
  <si>
    <t>© David Leip 2006 All Rights Reserved</t>
  </si>
  <si>
    <t>This spreadsheet is for personal use and may not be redistributed in whole or in part.</t>
  </si>
  <si>
    <t>Version:</t>
  </si>
  <si>
    <t>Millen</t>
  </si>
  <si>
    <t>Kovel</t>
  </si>
  <si>
    <t>Berbeo</t>
  </si>
  <si>
    <t>Kurtz</t>
  </si>
  <si>
    <t>Faircloth</t>
  </si>
  <si>
    <t>Howe</t>
  </si>
  <si>
    <t>Dorgan</t>
  </si>
  <si>
    <t>Nalewaja</t>
  </si>
  <si>
    <t>McLain</t>
  </si>
  <si>
    <t>Voinovich</t>
  </si>
  <si>
    <t>Susquehanna</t>
  </si>
  <si>
    <t>Yankton</t>
  </si>
  <si>
    <t>VT</t>
  </si>
  <si>
    <t>Middletown</t>
  </si>
  <si>
    <t>Colquitt</t>
  </si>
  <si>
    <t>Guilford</t>
  </si>
  <si>
    <t>Spartanburg</t>
  </si>
  <si>
    <t>Harney</t>
  </si>
  <si>
    <t>Deschutes</t>
  </si>
  <si>
    <t>Hernando</t>
  </si>
  <si>
    <t>Chichester</t>
  </si>
  <si>
    <t>Juab</t>
  </si>
  <si>
    <t>Schumer returns are the fusion of Democratic, Independence, and Liberal Parties.</t>
  </si>
  <si>
    <t>U. S. Senator</t>
  </si>
  <si>
    <t>Louisiana Secretary of State Election Results by Parish-Official Results for Election Date: 11/03/98</t>
  </si>
  <si>
    <t>Darryl Paul Ward</t>
  </si>
  <si>
    <t>LA Republican</t>
  </si>
  <si>
    <t>LA Democratic</t>
  </si>
  <si>
    <t>Other Party</t>
  </si>
  <si>
    <t>Joseph Sonneman</t>
  </si>
  <si>
    <t>Frank Murkowski</t>
  </si>
  <si>
    <t>Scott Kohlhaas</t>
  </si>
  <si>
    <t>Jeffrey Gottlieb</t>
  </si>
  <si>
    <t>Election Summary Report State of Alaska 1998 General Election Official Results</t>
  </si>
  <si>
    <t>Lauch Faircloth</t>
  </si>
  <si>
    <t>Barbara Howe</t>
  </si>
  <si>
    <t>Vilas</t>
  </si>
  <si>
    <t>Winner</t>
  </si>
  <si>
    <t>Township</t>
  </si>
  <si>
    <t>York</t>
  </si>
  <si>
    <t>Storey</t>
  </si>
  <si>
    <t>Original Canvass had Reid with 208,621, Ensign with 208,220, Cloud with 8,129, Williams with 2,781, and None of these Candidates with 8,113.</t>
  </si>
  <si>
    <t>Results shown are from a recount.</t>
  </si>
  <si>
    <t>B</t>
  </si>
  <si>
    <t>U.S. Taxpayers</t>
  </si>
  <si>
    <t>Mark W. Neumann</t>
  </si>
  <si>
    <t>Russ Feingold</t>
  </si>
  <si>
    <t>Eugene A. Hem</t>
  </si>
  <si>
    <t>Heffley</t>
  </si>
  <si>
    <t>Boxer</t>
  </si>
  <si>
    <t>Fong</t>
  </si>
  <si>
    <t>Erich</t>
  </si>
  <si>
    <t>Rees</t>
  </si>
  <si>
    <t>Beltran</t>
  </si>
  <si>
    <t>Lamm</t>
  </si>
  <si>
    <t>Segal</t>
  </si>
  <si>
    <t>Swanson</t>
  </si>
  <si>
    <t>Peckham</t>
  </si>
  <si>
    <t>Hekcman</t>
  </si>
  <si>
    <t>Swing</t>
  </si>
  <si>
    <t>Dodd</t>
  </si>
  <si>
    <t>Franks</t>
  </si>
  <si>
    <t>Kozak</t>
  </si>
  <si>
    <t>Grasso</t>
  </si>
  <si>
    <t>Crist</t>
  </si>
  <si>
    <t>Coverdell</t>
  </si>
  <si>
    <t>Loftman</t>
  </si>
  <si>
    <t>Inouye</t>
  </si>
  <si>
    <t>Young</t>
  </si>
  <si>
    <t>Mallan</t>
  </si>
  <si>
    <t>Mauk</t>
  </si>
  <si>
    <t>Crapo</t>
  </si>
  <si>
    <t>Mansfeld</t>
  </si>
  <si>
    <t>Vote For United States Senator, By County November 3, 1998</t>
  </si>
  <si>
    <t>Tooele</t>
  </si>
  <si>
    <t>Buncombe</t>
  </si>
  <si>
    <t>Michael E. Williams</t>
  </si>
  <si>
    <t>None of these Candidates</t>
  </si>
  <si>
    <t>Results of the 1998 U.S. Senate Recount</t>
  </si>
  <si>
    <t>Voter Turnout (VAP)</t>
  </si>
  <si>
    <t>Orangeburg</t>
  </si>
  <si>
    <t>Saguache</t>
  </si>
  <si>
    <t>Version</t>
  </si>
  <si>
    <t>Lloyd</t>
  </si>
  <si>
    <t>Specter</t>
  </si>
  <si>
    <t>Iannantuono</t>
  </si>
  <si>
    <t>Hollings</t>
  </si>
  <si>
    <t>Inglis</t>
  </si>
  <si>
    <t>Quillian</t>
  </si>
  <si>
    <t>Daschle</t>
  </si>
  <si>
    <t>Schmidt</t>
  </si>
  <si>
    <t>Leckman</t>
  </si>
  <si>
    <t>Horn</t>
  </si>
  <si>
    <t>Workman</t>
  </si>
  <si>
    <t>Feingold</t>
  </si>
  <si>
    <t>Neumann</t>
  </si>
  <si>
    <t>Hem</t>
  </si>
  <si>
    <t>Ender</t>
  </si>
  <si>
    <t>Seats Won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</si>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</sst>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</numFmts>
  <fonts count="17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8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1" fillId="2" borderId="0" xfId="0" applyFon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11" fillId="0" borderId="0" xfId="0" applyFont="1"/>
    <xf numFmtId="3" fontId="1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73" fontId="1" fillId="0" borderId="0" xfId="0" applyNumberFormat="1" applyFont="1"/>
    <xf numFmtId="0" fontId="7" fillId="0" borderId="0" xfId="0" applyFont="1" applyAlignment="1">
      <alignment wrapText="1"/>
    </xf>
    <xf numFmtId="3" fontId="7" fillId="0" borderId="0" xfId="0" applyNumberFormat="1" applyFont="1" applyAlignment="1">
      <alignment wrapText="1"/>
    </xf>
    <xf numFmtId="3" fontId="7" fillId="0" borderId="0" xfId="0" applyNumberFormat="1" applyFont="1" applyAlignment="1">
      <alignment vertical="center"/>
    </xf>
    <xf numFmtId="3" fontId="11" fillId="0" borderId="0" xfId="0" applyNumberFormat="1" applyFont="1" applyFill="1" applyBorder="1"/>
    <xf numFmtId="3" fontId="5" fillId="0" borderId="0" xfId="0" applyNumberFormat="1" applyFont="1"/>
    <xf numFmtId="3" fontId="5" fillId="0" borderId="0" xfId="0" applyNumberFormat="1" applyFont="1" applyBorder="1" applyAlignment="1">
      <alignment vertical="top"/>
    </xf>
    <xf numFmtId="0" fontId="5" fillId="0" borderId="0" xfId="0" applyFont="1"/>
    <xf numFmtId="3" fontId="5" fillId="0" borderId="0" xfId="0" applyNumberFormat="1" applyFont="1" applyAlignment="1">
      <alignment vertical="center"/>
    </xf>
    <xf numFmtId="3" fontId="5" fillId="0" borderId="0" xfId="0" applyNumberFormat="1" applyFont="1" applyAlignment="1"/>
    <xf numFmtId="3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3" fontId="16" fillId="0" borderId="0" xfId="0" applyNumberFormat="1" applyFont="1"/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3" fontId="7" fillId="0" borderId="0" xfId="0" applyNumberFormat="1" applyFont="1" applyAlignment="1">
      <alignment horizontal="right"/>
    </xf>
    <xf numFmtId="0" fontId="1" fillId="0" borderId="0" xfId="0" applyFont="1" applyAlignment="1"/>
    <xf numFmtId="3" fontId="2" fillId="0" borderId="0" xfId="0" applyNumberFormat="1" applyFont="1" applyBorder="1"/>
    <xf numFmtId="167" fontId="0" fillId="0" borderId="0" xfId="0" applyNumberFormat="1"/>
    <xf numFmtId="14" fontId="0" fillId="0" borderId="0" xfId="0" applyNumberFormat="1"/>
    <xf numFmtId="14" fontId="2" fillId="0" borderId="0" xfId="0" applyNumberFormat="1" applyFont="1" applyBorder="1"/>
    <xf numFmtId="167" fontId="2" fillId="0" borderId="0" xfId="0" applyNumberFormat="1" applyFont="1" applyBorder="1"/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NumberFormat="1" applyFill="1" applyBorder="1"/>
    <xf numFmtId="0" fontId="0" fillId="0" borderId="1" xfId="0" applyFill="1" applyBorder="1"/>
    <xf numFmtId="3" fontId="0" fillId="0" borderId="1" xfId="0" applyNumberFormat="1" applyFill="1" applyBorder="1"/>
    <xf numFmtId="0" fontId="0" fillId="0" borderId="1" xfId="0" applyNumberFormat="1" applyFill="1" applyBorder="1" applyAlignment="1">
      <alignment horizontal="center"/>
    </xf>
    <xf numFmtId="10" fontId="0" fillId="0" borderId="1" xfId="0" applyNumberFormat="1" applyFill="1" applyBorder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10" fontId="0" fillId="0" borderId="1" xfId="1" applyNumberFormat="1" applyFont="1" applyFill="1" applyBorder="1"/>
    <xf numFmtId="166" fontId="0" fillId="0" borderId="1" xfId="0" applyNumberFormat="1" applyFill="1" applyBorder="1"/>
  </cellXfs>
  <cellStyles count="2"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817973.0</c:v>
                </c:pt>
                <c:pt idx="1">
                  <c:v>474568.0</c:v>
                </c:pt>
                <c:pt idx="3">
                  <c:v>864.0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165227.0</c:v>
                </c:pt>
                <c:pt idx="1">
                  <c:v>43743.0</c:v>
                </c:pt>
                <c:pt idx="3">
                  <c:v>12837.0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696577.0</c:v>
                </c:pt>
                <c:pt idx="1">
                  <c:v>275224.0</c:v>
                </c:pt>
                <c:pt idx="3">
                  <c:v>41479.0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385878.0</c:v>
                </c:pt>
                <c:pt idx="1">
                  <c:v>295870.0</c:v>
                </c:pt>
                <c:pt idx="3">
                  <c:v>18896.0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4.410056E6</c:v>
                </c:pt>
                <c:pt idx="1">
                  <c:v>3.575078E6</c:v>
                </c:pt>
                <c:pt idx="3">
                  <c:v>326771.0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826966.0</c:v>
                </c:pt>
                <c:pt idx="1">
                  <c:v>463435.0</c:v>
                </c:pt>
                <c:pt idx="3">
                  <c:v>33382.0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628306.0</c:v>
                </c:pt>
                <c:pt idx="1">
                  <c:v>312177.0</c:v>
                </c:pt>
                <c:pt idx="3">
                  <c:v>23974.0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2.436407E6</c:v>
                </c:pt>
                <c:pt idx="1">
                  <c:v>1.463755E6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918540.0</c:v>
                </c:pt>
                <c:pt idx="1">
                  <c:v>791904.0</c:v>
                </c:pt>
                <c:pt idx="3">
                  <c:v>43509.0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315252.0</c:v>
                </c:pt>
                <c:pt idx="1">
                  <c:v>70964.0</c:v>
                </c:pt>
                <c:pt idx="3">
                  <c:v>11908.0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262966.0</c:v>
                </c:pt>
                <c:pt idx="1">
                  <c:v>107375.0</c:v>
                </c:pt>
                <c:pt idx="3">
                  <c:v>7833.0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1.709041E6</c:v>
                </c:pt>
                <c:pt idx="1">
                  <c:v>1.610496E6</c:v>
                </c:pt>
                <c:pt idx="3">
                  <c:v>74984.0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1.012244E6</c:v>
                </c:pt>
                <c:pt idx="1">
                  <c:v>552732.0</c:v>
                </c:pt>
                <c:pt idx="3">
                  <c:v>23641.0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648480.0</c:v>
                </c:pt>
                <c:pt idx="1">
                  <c:v>289049.0</c:v>
                </c:pt>
                <c:pt idx="3">
                  <c:v>10378.0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474639.0</c:v>
                </c:pt>
                <c:pt idx="1">
                  <c:v>229718.0</c:v>
                </c:pt>
                <c:pt idx="3">
                  <c:v>22879.0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569817.0</c:v>
                </c:pt>
                <c:pt idx="1">
                  <c:v>563051.0</c:v>
                </c:pt>
                <c:pt idx="3">
                  <c:v>12546.0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620502.0</c:v>
                </c:pt>
                <c:pt idx="1">
                  <c:v>306616.0</c:v>
                </c:pt>
                <c:pt idx="3">
                  <c:v>42047.0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1.06281E6</c:v>
                </c:pt>
                <c:pt idx="1">
                  <c:v>444637.0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830625.0</c:v>
                </c:pt>
                <c:pt idx="1">
                  <c:v>690208.0</c:v>
                </c:pt>
                <c:pt idx="3">
                  <c:v>56024.0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208650.0</c:v>
                </c:pt>
                <c:pt idx="1">
                  <c:v>208222.0</c:v>
                </c:pt>
                <c:pt idx="3">
                  <c:v>18918.0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213477.0</c:v>
                </c:pt>
                <c:pt idx="1">
                  <c:v>88883.0</c:v>
                </c:pt>
                <c:pt idx="3">
                  <c:v>12596.0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2.6921681E7</c:v>
                </c:pt>
                <c:pt idx="1">
                  <c:v>2.5714926E7</c:v>
                </c:pt>
                <c:pt idx="3">
                  <c:v>1.155433E6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General</c:formatCode>
                <c:ptCount val="4"/>
                <c:pt idx="0">
                  <c:v>18.0</c:v>
                </c:pt>
                <c:pt idx="1">
                  <c:v>16.0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2.551065E6</c:v>
                </c:pt>
                <c:pt idx="1">
                  <c:v>2.058988E6</c:v>
                </c:pt>
                <c:pt idx="3">
                  <c:v>60752.0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1.029237E6</c:v>
                </c:pt>
                <c:pt idx="1">
                  <c:v>945943.0</c:v>
                </c:pt>
                <c:pt idx="3">
                  <c:v>36963.0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134747.0</c:v>
                </c:pt>
                <c:pt idx="1">
                  <c:v>75013.0</c:v>
                </c:pt>
                <c:pt idx="3">
                  <c:v>3598.0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1.922087E6</c:v>
                </c:pt>
                <c:pt idx="1">
                  <c:v>1.482054E6</c:v>
                </c:pt>
                <c:pt idx="3">
                  <c:v>210.0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570682.0</c:v>
                </c:pt>
                <c:pt idx="1">
                  <c:v>268898.0</c:v>
                </c:pt>
                <c:pt idx="3">
                  <c:v>20133.0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682425.0</c:v>
                </c:pt>
                <c:pt idx="1">
                  <c:v>377739.0</c:v>
                </c:pt>
                <c:pt idx="3">
                  <c:v>57583.0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1.81418E6</c:v>
                </c:pt>
                <c:pt idx="1">
                  <c:v>1.028839E6</c:v>
                </c:pt>
                <c:pt idx="3">
                  <c:v>114480.0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562791.0</c:v>
                </c:pt>
                <c:pt idx="1">
                  <c:v>488132.0</c:v>
                </c:pt>
                <c:pt idx="3">
                  <c:v>17444.0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162884.0</c:v>
                </c:pt>
                <c:pt idx="1">
                  <c:v>95431.0</c:v>
                </c:pt>
                <c:pt idx="3">
                  <c:v>3796.0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316652.0</c:v>
                </c:pt>
                <c:pt idx="1">
                  <c:v>163172.0</c:v>
                </c:pt>
                <c:pt idx="3">
                  <c:v>15085.0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154567.0</c:v>
                </c:pt>
                <c:pt idx="1">
                  <c:v>48051.0</c:v>
                </c:pt>
                <c:pt idx="3">
                  <c:v>11418.0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1.103184E6</c:v>
                </c:pt>
                <c:pt idx="1">
                  <c:v>785377.0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890059.0</c:v>
                </c:pt>
                <c:pt idx="1">
                  <c:v>852272.0</c:v>
                </c:pt>
                <c:pt idx="3">
                  <c:v>18505.0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6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45263419213593"/>
          <c:y val="0.0564104329753636"/>
          <c:w val="0.831580443324194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Graphs!$F$39:$G$39</c:f>
              <c:strCache>
                <c:ptCount val="2"/>
                <c:pt idx="0">
                  <c:v>Republican</c:v>
                </c:pt>
                <c:pt idx="1">
                  <c:v>Democratic</c:v>
                </c:pt>
              </c:strCache>
            </c:strRef>
          </c:cat>
          <c:val>
            <c:numRef>
              <c:f>Graphs!$F$37:$G$37</c:f>
              <c:numCache>
                <c:formatCode>General</c:formatCode>
                <c:ptCount val="2"/>
                <c:pt idx="0">
                  <c:v>18.0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128374984"/>
        <c:axId val="-2128371640"/>
        <c:axId val="0"/>
      </c:bar3DChart>
      <c:catAx>
        <c:axId val="-2128374984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371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371640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37498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Graphs!$G$69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7432"/>
        <c:axId val="-2128202040"/>
      </c:barChart>
      <c:catAx>
        <c:axId val="-212793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202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202040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7937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Graphs!$F$82:$F$85</c:f>
              <c:numCache>
                <c:formatCode>0</c:formatCode>
                <c:ptCount val="4"/>
                <c:pt idx="0">
                  <c:v>16.0</c:v>
                </c:pt>
                <c:pt idx="1">
                  <c:v>18.0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Graphs!$F$97:$F$100</c:f>
              <c:numCache>
                <c:formatCode>0</c:formatCode>
                <c:ptCount val="4"/>
                <c:pt idx="0">
                  <c:v>1276.0</c:v>
                </c:pt>
                <c:pt idx="1">
                  <c:v>822.0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2.0</c:v>
                </c:pt>
                <c:pt idx="1">
                  <c:v>99.0</c:v>
                </c:pt>
                <c:pt idx="2">
                  <c:v>341.0</c:v>
                </c:pt>
                <c:pt idx="3">
                  <c:v>436.0</c:v>
                </c:pt>
                <c:pt idx="4">
                  <c:v>436.0</c:v>
                </c:pt>
                <c:pt idx="5">
                  <c:v>342.0</c:v>
                </c:pt>
                <c:pt idx="6">
                  <c:v>314.0</c:v>
                </c:pt>
                <c:pt idx="7">
                  <c:v>116.0</c:v>
                </c:pt>
                <c:pt idx="8">
                  <c:v>11.0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487048"/>
        <c:axId val="-2096155256"/>
      </c:barChart>
      <c:catAx>
        <c:axId val="-209648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96155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6155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96487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0.0</c:v>
                </c:pt>
                <c:pt idx="1">
                  <c:v>27.0</c:v>
                </c:pt>
                <c:pt idx="2">
                  <c:v>155.0</c:v>
                </c:pt>
                <c:pt idx="3">
                  <c:v>318.0</c:v>
                </c:pt>
                <c:pt idx="4">
                  <c:v>362.0</c:v>
                </c:pt>
                <c:pt idx="5">
                  <c:v>467.0</c:v>
                </c:pt>
                <c:pt idx="6">
                  <c:v>433.0</c:v>
                </c:pt>
                <c:pt idx="7">
                  <c:v>286.0</c:v>
                </c:pt>
                <c:pt idx="8">
                  <c:v>47.0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499608"/>
        <c:axId val="-2009563560"/>
      </c:barChart>
      <c:catAx>
        <c:axId val="-2096499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09563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563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96499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2097.0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703928"/>
        <c:axId val="-2128530856"/>
      </c:barChart>
      <c:catAx>
        <c:axId val="-2123703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530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30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3703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2.0</c:v>
                </c:pt>
                <c:pt idx="1">
                  <c:v>99.0</c:v>
                </c:pt>
                <c:pt idx="2">
                  <c:v>341.0</c:v>
                </c:pt>
                <c:pt idx="3">
                  <c:v>436.0</c:v>
                </c:pt>
                <c:pt idx="4">
                  <c:v>436.0</c:v>
                </c:pt>
                <c:pt idx="5">
                  <c:v>342.0</c:v>
                </c:pt>
                <c:pt idx="6">
                  <c:v>314.0</c:v>
                </c:pt>
                <c:pt idx="7">
                  <c:v>116.0</c:v>
                </c:pt>
                <c:pt idx="8">
                  <c:v>11.0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0.0</c:v>
                </c:pt>
                <c:pt idx="1">
                  <c:v>27.0</c:v>
                </c:pt>
                <c:pt idx="2">
                  <c:v>155.0</c:v>
                </c:pt>
                <c:pt idx="3">
                  <c:v>318.0</c:v>
                </c:pt>
                <c:pt idx="4">
                  <c:v>362.0</c:v>
                </c:pt>
                <c:pt idx="5">
                  <c:v>467.0</c:v>
                </c:pt>
                <c:pt idx="6">
                  <c:v>433.0</c:v>
                </c:pt>
                <c:pt idx="7">
                  <c:v>286.0</c:v>
                </c:pt>
                <c:pt idx="8">
                  <c:v>47.0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178296"/>
        <c:axId val="-2128127704"/>
      </c:barChart>
      <c:catAx>
        <c:axId val="-2128178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12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127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8178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1336</xdr:row>
      <xdr:rowOff>0</xdr:rowOff>
    </xdr:from>
    <xdr:to>
      <xdr:col>16</xdr:col>
      <xdr:colOff>12700</xdr:colOff>
      <xdr:row>1360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1338</xdr:row>
      <xdr:rowOff>0</xdr:rowOff>
    </xdr:from>
    <xdr:to>
      <xdr:col>16</xdr:col>
      <xdr:colOff>12700</xdr:colOff>
      <xdr:row>1360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1340</xdr:row>
      <xdr:rowOff>0</xdr:rowOff>
    </xdr:from>
    <xdr:to>
      <xdr:col>16</xdr:col>
      <xdr:colOff>12700</xdr:colOff>
      <xdr:row>1360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1336</xdr:row>
      <xdr:rowOff>0</xdr:rowOff>
    </xdr:from>
    <xdr:to>
      <xdr:col>15</xdr:col>
      <xdr:colOff>12700</xdr:colOff>
      <xdr:row>1360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1338</xdr:row>
      <xdr:rowOff>0</xdr:rowOff>
    </xdr:from>
    <xdr:to>
      <xdr:col>15</xdr:col>
      <xdr:colOff>12700</xdr:colOff>
      <xdr:row>1360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1340</xdr:row>
      <xdr:rowOff>0</xdr:rowOff>
    </xdr:from>
    <xdr:to>
      <xdr:col>15</xdr:col>
      <xdr:colOff>12700</xdr:colOff>
      <xdr:row>1360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1336</xdr:row>
      <xdr:rowOff>0</xdr:rowOff>
    </xdr:from>
    <xdr:to>
      <xdr:col>17</xdr:col>
      <xdr:colOff>12700</xdr:colOff>
      <xdr:row>1360</xdr:row>
      <xdr:rowOff>12700</xdr:rowOff>
    </xdr:to>
    <xdr:pic>
      <xdr:nvPicPr>
        <xdr:cNvPr id="7248" name="Picture 80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8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1338</xdr:row>
      <xdr:rowOff>0</xdr:rowOff>
    </xdr:from>
    <xdr:to>
      <xdr:col>17</xdr:col>
      <xdr:colOff>12700</xdr:colOff>
      <xdr:row>1360</xdr:row>
      <xdr:rowOff>12700</xdr:rowOff>
    </xdr:to>
    <xdr:pic>
      <xdr:nvPicPr>
        <xdr:cNvPr id="7249" name="Picture 8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8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1340</xdr:row>
      <xdr:rowOff>0</xdr:rowOff>
    </xdr:from>
    <xdr:to>
      <xdr:col>17</xdr:col>
      <xdr:colOff>12700</xdr:colOff>
      <xdr:row>1360</xdr:row>
      <xdr:rowOff>12700</xdr:rowOff>
    </xdr:to>
    <xdr:pic>
      <xdr:nvPicPr>
        <xdr:cNvPr id="7250" name="Picture 8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8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1336</xdr:row>
      <xdr:rowOff>0</xdr:rowOff>
    </xdr:from>
    <xdr:to>
      <xdr:col>16</xdr:col>
      <xdr:colOff>12700</xdr:colOff>
      <xdr:row>1360</xdr:row>
      <xdr:rowOff>12700</xdr:rowOff>
    </xdr:to>
    <xdr:pic>
      <xdr:nvPicPr>
        <xdr:cNvPr id="7251" name="Picture 8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1338</xdr:row>
      <xdr:rowOff>0</xdr:rowOff>
    </xdr:from>
    <xdr:to>
      <xdr:col>16</xdr:col>
      <xdr:colOff>12700</xdr:colOff>
      <xdr:row>1360</xdr:row>
      <xdr:rowOff>12700</xdr:rowOff>
    </xdr:to>
    <xdr:pic>
      <xdr:nvPicPr>
        <xdr:cNvPr id="7252" name="Picture 84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1340</xdr:row>
      <xdr:rowOff>0</xdr:rowOff>
    </xdr:from>
    <xdr:to>
      <xdr:col>16</xdr:col>
      <xdr:colOff>12700</xdr:colOff>
      <xdr:row>1360</xdr:row>
      <xdr:rowOff>12700</xdr:rowOff>
    </xdr:to>
    <xdr:pic>
      <xdr:nvPicPr>
        <xdr:cNvPr id="7253" name="Picture 85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0</xdr:colOff>
      <xdr:row>40</xdr:row>
      <xdr:rowOff>0</xdr:rowOff>
    </xdr:from>
    <xdr:to>
      <xdr:col>6</xdr:col>
      <xdr:colOff>114300</xdr:colOff>
      <xdr:row>50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</xdr:row>
      <xdr:rowOff>0</xdr:rowOff>
    </xdr:from>
    <xdr:to>
      <xdr:col>9</xdr:col>
      <xdr:colOff>114300</xdr:colOff>
      <xdr:row>50</xdr:row>
      <xdr:rowOff>127000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</xdr:col>
      <xdr:colOff>0</xdr:colOff>
      <xdr:row>51</xdr:row>
      <xdr:rowOff>12700</xdr:rowOff>
    </xdr:from>
    <xdr:to>
      <xdr:col>9</xdr:col>
      <xdr:colOff>952500</xdr:colOff>
      <xdr:row>66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25400</xdr:colOff>
      <xdr:row>68</xdr:row>
      <xdr:rowOff>12700</xdr:rowOff>
    </xdr:from>
    <xdr:to>
      <xdr:col>8</xdr:col>
      <xdr:colOff>889000</xdr:colOff>
      <xdr:row>78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81</xdr:row>
      <xdr:rowOff>0</xdr:rowOff>
    </xdr:from>
    <xdr:to>
      <xdr:col>9</xdr:col>
      <xdr:colOff>114300</xdr:colOff>
      <xdr:row>91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96</xdr:row>
      <xdr:rowOff>0</xdr:rowOff>
    </xdr:from>
    <xdr:to>
      <xdr:col>9</xdr:col>
      <xdr:colOff>114300</xdr:colOff>
      <xdr:row>106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C20" sqref="C20"/>
    </sheetView>
  </sheetViews>
  <sheetFormatPr baseColWidth="10" defaultRowHeight="13" x14ac:dyDescent="0"/>
  <sheetData>
    <row r="1" spans="1:2">
      <c r="A1" t="s">
        <v>2248</v>
      </c>
    </row>
    <row r="2" spans="1:2">
      <c r="A2" t="s">
        <v>2249</v>
      </c>
    </row>
    <row r="4" spans="1:2">
      <c r="A4" t="s">
        <v>2250</v>
      </c>
      <c r="B4" s="125">
        <v>1.1000000000000001</v>
      </c>
    </row>
    <row r="5" spans="1:2">
      <c r="A5" t="s">
        <v>1032</v>
      </c>
      <c r="B5" s="126">
        <v>37696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5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A36" sqref="A36:BG36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2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593</v>
      </c>
      <c r="B1" s="62"/>
      <c r="C1" s="29" t="s">
        <v>554</v>
      </c>
      <c r="D1" s="138" t="s">
        <v>2349</v>
      </c>
      <c r="E1" s="138"/>
      <c r="F1" s="138"/>
      <c r="G1" s="139" t="s">
        <v>1209</v>
      </c>
      <c r="H1" s="139"/>
      <c r="I1" s="139"/>
      <c r="J1" s="133" t="s">
        <v>1249</v>
      </c>
      <c r="K1" s="134"/>
      <c r="L1" s="140" t="str">
        <f>Candidates!F2</f>
        <v>Democratic</v>
      </c>
      <c r="M1" s="140"/>
      <c r="N1" s="141" t="str">
        <f>Candidates!F3</f>
        <v>Republican</v>
      </c>
      <c r="O1" s="134"/>
      <c r="P1" s="142" t="str">
        <f>Candidates!F4</f>
        <v>Independent</v>
      </c>
      <c r="Q1" s="143"/>
      <c r="R1" s="133" t="str">
        <f>Candidates!F5</f>
        <v>Libertarian</v>
      </c>
      <c r="S1" s="134"/>
      <c r="T1" s="133" t="str">
        <f>Candidates!F6</f>
        <v>Reform</v>
      </c>
      <c r="U1" s="134"/>
      <c r="V1" s="133" t="str">
        <f>Candidates!F7</f>
        <v>Constitution</v>
      </c>
      <c r="W1" s="134"/>
      <c r="X1" s="133" t="str">
        <f>Candidates!F8</f>
        <v>Natural Law</v>
      </c>
      <c r="Y1" s="134"/>
      <c r="Z1" s="133" t="str">
        <f>Candidates!F9</f>
        <v>Green</v>
      </c>
      <c r="AA1" s="133"/>
      <c r="AB1" s="133" t="str">
        <f>Candidates!F10</f>
        <v>Soc. Workers</v>
      </c>
      <c r="AC1" s="134"/>
      <c r="AD1" s="133" t="str">
        <f>Candidates!F11</f>
        <v>Peace &amp; Free</v>
      </c>
      <c r="AE1" s="134"/>
      <c r="AF1" s="133" t="str">
        <f>Candidates!F12</f>
        <v>Write-ins</v>
      </c>
      <c r="AG1" s="133"/>
      <c r="AH1" s="133" t="str">
        <f>Candidates!F13</f>
        <v>Socialist</v>
      </c>
      <c r="AI1" s="133"/>
      <c r="AJ1" s="133" t="str">
        <f>Candidates!F14</f>
        <v>State1</v>
      </c>
      <c r="AK1" s="133"/>
      <c r="AL1" s="133" t="str">
        <f>Candidates!F15</f>
        <v>State2</v>
      </c>
      <c r="AM1" s="134"/>
      <c r="AN1" s="133" t="str">
        <f>Candidates!F16</f>
        <v>State3</v>
      </c>
      <c r="AO1" s="133"/>
      <c r="AP1" s="133" t="str">
        <f>Candidates!F17</f>
        <v>State4</v>
      </c>
      <c r="AQ1" s="134"/>
      <c r="AR1" s="133" t="str">
        <f>Candidates!F18</f>
        <v>State5</v>
      </c>
      <c r="AS1" s="134"/>
      <c r="AT1" s="133" t="str">
        <f>Candidates!F19</f>
        <v>State6</v>
      </c>
      <c r="AU1" s="134"/>
      <c r="AV1" s="133">
        <f>Candidates!G20</f>
        <v>0</v>
      </c>
      <c r="AW1" s="133"/>
      <c r="AX1" s="1"/>
      <c r="AY1" s="1"/>
      <c r="BB1" s="16" t="str">
        <f>LEFT(R1,1)</f>
        <v>L</v>
      </c>
      <c r="BC1" s="16" t="str">
        <f>LEFT(T1,1)</f>
        <v>R</v>
      </c>
      <c r="BD1" s="16" t="str">
        <f>LEFT(X1,1)</f>
        <v>N</v>
      </c>
      <c r="BE1" s="16" t="str">
        <f>LEFT(V1,1)</f>
        <v>C</v>
      </c>
    </row>
    <row r="2" spans="1:61" s="31" customFormat="1">
      <c r="B2" s="48"/>
      <c r="C2" s="32" t="s">
        <v>1052</v>
      </c>
      <c r="D2" s="156" t="s">
        <v>710</v>
      </c>
      <c r="E2" s="157" t="s">
        <v>1452</v>
      </c>
      <c r="F2" s="158" t="s">
        <v>2350</v>
      </c>
      <c r="G2" s="156" t="str">
        <f>LEFT(L2,1)</f>
        <v>D</v>
      </c>
      <c r="H2" s="157" t="str">
        <f>LEFT(N2,1)</f>
        <v>R</v>
      </c>
      <c r="I2" s="158" t="str">
        <f>LEFT(P2,1)</f>
        <v>I</v>
      </c>
      <c r="J2" s="32" t="s">
        <v>776</v>
      </c>
      <c r="K2" s="32" t="s">
        <v>1499</v>
      </c>
      <c r="L2" s="135" t="str">
        <f>Candidates!C2</f>
        <v>Democratic</v>
      </c>
      <c r="M2" s="135"/>
      <c r="N2" s="136" t="str">
        <f>Candidates!C3</f>
        <v>Republican</v>
      </c>
      <c r="O2" s="132"/>
      <c r="P2" s="137" t="str">
        <f>Candidates!C4</f>
        <v>Independent</v>
      </c>
      <c r="Q2" s="132"/>
      <c r="R2" s="131" t="str">
        <f>Candidates!C5</f>
        <v>Libertarian</v>
      </c>
      <c r="S2" s="132"/>
      <c r="T2" s="131" t="str">
        <f>Candidates!C6</f>
        <v>Reform</v>
      </c>
      <c r="U2" s="132"/>
      <c r="V2" s="131" t="str">
        <f>Candidates!C7</f>
        <v>Constitution</v>
      </c>
      <c r="W2" s="132"/>
      <c r="X2" s="131" t="str">
        <f>Candidates!C8</f>
        <v>Natural Law</v>
      </c>
      <c r="Y2" s="132"/>
      <c r="Z2" s="131" t="str">
        <f>Candidates!C9</f>
        <v>Green</v>
      </c>
      <c r="AA2" s="132"/>
      <c r="AB2" s="131" t="str">
        <f>Candidates!C10</f>
        <v>Socialist Workers</v>
      </c>
      <c r="AC2" s="132"/>
      <c r="AD2" s="131" t="str">
        <f>Candidates!C11</f>
        <v>Peace &amp; Freedom</v>
      </c>
      <c r="AE2" s="132"/>
      <c r="AF2" s="131" t="str">
        <f>Candidates!C12</f>
        <v>Write-ins</v>
      </c>
      <c r="AG2" s="132"/>
      <c r="AH2" s="131" t="str">
        <f>Candidates!C13</f>
        <v>Socialist</v>
      </c>
      <c r="AI2" s="132"/>
      <c r="AJ2" s="131" t="str">
        <f>Candidates!C14</f>
        <v>State1</v>
      </c>
      <c r="AK2" s="132"/>
      <c r="AL2" s="131" t="str">
        <f>Candidates!C15</f>
        <v>State2</v>
      </c>
      <c r="AM2" s="132"/>
      <c r="AN2" s="131" t="str">
        <f>Candidates!C16</f>
        <v>State3</v>
      </c>
      <c r="AO2" s="132"/>
      <c r="AP2" s="131" t="str">
        <f>Candidates!C17</f>
        <v>State4</v>
      </c>
      <c r="AQ2" s="132"/>
      <c r="AR2" s="131" t="str">
        <f>Candidates!C18</f>
        <v>State5</v>
      </c>
      <c r="AS2" s="132"/>
      <c r="AT2" s="131" t="str">
        <f>Candidates!C19</f>
        <v>State6</v>
      </c>
      <c r="AU2" s="132"/>
      <c r="AV2" s="131">
        <f>Candidates!D20</f>
        <v>0</v>
      </c>
      <c r="AW2" s="132"/>
      <c r="AX2" s="33"/>
      <c r="AY2" s="33" t="s">
        <v>593</v>
      </c>
      <c r="BA2" s="31" t="s">
        <v>1296</v>
      </c>
      <c r="BB2" s="34"/>
      <c r="BC2" s="34"/>
      <c r="BD2" s="34"/>
      <c r="BE2" s="34"/>
      <c r="BG2" s="31" t="s">
        <v>925</v>
      </c>
      <c r="BI2" s="31" t="s">
        <v>1511</v>
      </c>
    </row>
    <row r="3" spans="1:61" s="42" customFormat="1">
      <c r="A3" s="42" t="s">
        <v>2059</v>
      </c>
      <c r="C3" s="45">
        <f t="shared" ref="C3:C23" si="0">L3+N3+P3+R3+T3+X3+V3+AD3+AJ3+AB3+AF3+Z3+AH3+AR3+AT3+AL3+AP3+AN3+AV3</f>
        <v>1293405</v>
      </c>
      <c r="D3" s="44" t="str">
        <f t="shared" ref="D3:F35" si="1">IF(G3=1,1,"")</f>
        <v/>
      </c>
      <c r="E3" s="44">
        <f t="shared" si="1"/>
        <v>1</v>
      </c>
      <c r="F3" s="44" t="str">
        <f t="shared" si="1"/>
        <v/>
      </c>
      <c r="G3" s="68">
        <f t="shared" ref="G3:G23" si="2">RANK(L3,L3:AX3)</f>
        <v>2</v>
      </c>
      <c r="H3" s="68">
        <f t="shared" ref="H3:H23" si="3">RANK(N3,L3:AX3)</f>
        <v>1</v>
      </c>
      <c r="I3" s="68" t="str">
        <f t="shared" ref="I3:I23" si="4">IF(P3&gt;0,RANK(P3,L3:AX3),"-")</f>
        <v>-</v>
      </c>
      <c r="J3" s="45">
        <f>ABS(N3-L3)</f>
        <v>343405</v>
      </c>
      <c r="K3" s="46">
        <f>IF(C3&gt;0, J3/C3,0)</f>
        <v>0.26550461765649586</v>
      </c>
      <c r="L3" s="45">
        <f>County!N70</f>
        <v>474568</v>
      </c>
      <c r="M3" s="46">
        <f>IF($C3&gt;0,L3/$C3,0)</f>
        <v>0.36691368906104432</v>
      </c>
      <c r="N3" s="63">
        <f>County!O70</f>
        <v>817973</v>
      </c>
      <c r="O3" s="89">
        <f t="shared" ref="O3:O37" si="5">IF($C3&gt;0,N3/$C3,0)</f>
        <v>0.63241830671754018</v>
      </c>
      <c r="P3" s="63">
        <f>County!P70</f>
        <v>0</v>
      </c>
      <c r="Q3" s="89">
        <f t="shared" ref="Q3:Q37" si="6">IF($C3&gt;0,P3/$C3,0)</f>
        <v>0</v>
      </c>
      <c r="R3" s="63">
        <f>County!Q70</f>
        <v>0</v>
      </c>
      <c r="S3" s="89">
        <f t="shared" ref="S3:S37" si="7">IF($C3&gt;0,R3/$C3,0)</f>
        <v>0</v>
      </c>
      <c r="T3" s="63">
        <f>County!R70</f>
        <v>0</v>
      </c>
      <c r="U3" s="89">
        <f t="shared" ref="U3:U37" si="8">IF($C3&gt;0,T3/$C3,0)</f>
        <v>0</v>
      </c>
      <c r="V3" s="63">
        <f>County!S70</f>
        <v>0</v>
      </c>
      <c r="W3" s="89">
        <f t="shared" ref="W3:W37" si="9">IF($C3&gt;0,V3/$C3,0)</f>
        <v>0</v>
      </c>
      <c r="X3" s="63">
        <f>County!T70</f>
        <v>0</v>
      </c>
      <c r="Y3" s="89">
        <f t="shared" ref="Y3:Y37" si="10">IF($C3&gt;0,X3/$C3,0)</f>
        <v>0</v>
      </c>
      <c r="Z3" s="63">
        <f>County!U70</f>
        <v>0</v>
      </c>
      <c r="AA3" s="89">
        <f t="shared" ref="AA3:AA37" si="11">IF($C3&gt;0,Z3/$C3,0)</f>
        <v>0</v>
      </c>
      <c r="AB3" s="63">
        <f>County!V70</f>
        <v>0</v>
      </c>
      <c r="AC3" s="89">
        <f t="shared" ref="AC3:AC37" si="12">IF($C3&gt;0,AB3/$C3,0)</f>
        <v>0</v>
      </c>
      <c r="AD3" s="63">
        <f>County!W70</f>
        <v>0</v>
      </c>
      <c r="AE3" s="89">
        <f t="shared" ref="AE3:AE37" si="13">IF($C3&gt;0,AD3/$C3,0)</f>
        <v>0</v>
      </c>
      <c r="AF3" s="63">
        <f>County!X70</f>
        <v>864</v>
      </c>
      <c r="AG3" s="89">
        <f t="shared" ref="AG3:AG37" si="14">IF($C3&gt;0,AF3/$C3,0)</f>
        <v>6.6800422141556593E-4</v>
      </c>
      <c r="AH3" s="45">
        <f>County!Y70</f>
        <v>0</v>
      </c>
      <c r="AI3" s="46">
        <f t="shared" ref="AI3:AI37" si="15">IF($C3&gt;0,AH3/$C3,0)</f>
        <v>0</v>
      </c>
      <c r="AJ3" s="45">
        <f>County!Z70</f>
        <v>0</v>
      </c>
      <c r="AK3" s="46">
        <f t="shared" ref="AK3:AK37" si="16">IF($C3&gt;0,AJ3/$C3,0)</f>
        <v>0</v>
      </c>
      <c r="AL3" s="45">
        <f>County!AA70</f>
        <v>0</v>
      </c>
      <c r="AM3" s="46">
        <f t="shared" ref="AM3:AM37" si="17">IF($C3&gt;0,AL3/$C3,0)</f>
        <v>0</v>
      </c>
      <c r="AN3" s="45">
        <f>County!AB70</f>
        <v>0</v>
      </c>
      <c r="AO3" s="46">
        <f t="shared" ref="AO3:AO37" si="18">IF($C3&gt;0,AN3/$C3,0)</f>
        <v>0</v>
      </c>
      <c r="AP3" s="45">
        <f>County!AC70</f>
        <v>0</v>
      </c>
      <c r="AQ3" s="46">
        <f t="shared" ref="AQ3:AQ37" si="19">IF($C3&gt;0,AP3/$C3,0)</f>
        <v>0</v>
      </c>
      <c r="AR3" s="45">
        <f>County!AD70</f>
        <v>0</v>
      </c>
      <c r="AS3" s="46">
        <f t="shared" ref="AS3:AS37" si="20">IF($C3&gt;0,AR3/$C3,0)</f>
        <v>0</v>
      </c>
      <c r="AT3" s="45">
        <f>County!AE70</f>
        <v>0</v>
      </c>
      <c r="AU3" s="46">
        <f t="shared" ref="AU3:AU37" si="21">IF($C3&gt;0,AT3/$C3,0)</f>
        <v>0</v>
      </c>
      <c r="AV3" s="45">
        <f>County!AF70</f>
        <v>0</v>
      </c>
      <c r="AW3" s="46">
        <f t="shared" ref="AW3:AW37" si="22">IF($C3&gt;0,AV3/$C3,0)</f>
        <v>0</v>
      </c>
      <c r="AX3" s="53"/>
      <c r="AY3" s="42" t="str">
        <f>A3</f>
        <v>Alabama</v>
      </c>
      <c r="AZ3" s="42" t="s">
        <v>1673</v>
      </c>
      <c r="BA3" s="42">
        <f>SUM(D3:F3)</f>
        <v>1</v>
      </c>
      <c r="BB3" s="43">
        <f>RANK(R3,(L3:Q3,R3:Y3,AD3:AW3))</f>
        <v>7</v>
      </c>
      <c r="BC3" s="43">
        <f>RANK(T3,(L3:Q3,R3:Y3,AD3:AW3))</f>
        <v>7</v>
      </c>
      <c r="BD3" s="43">
        <f>RANK(X3,(L3:Q3,R3:Y3,AD3:AW3))</f>
        <v>7</v>
      </c>
      <c r="BE3" s="43">
        <f>RANK(V3,(L3:Q3,R3:Y3,AD3:AW3))</f>
        <v>7</v>
      </c>
      <c r="BG3" s="42">
        <v>1</v>
      </c>
      <c r="BI3" s="45">
        <f>County!AY70</f>
        <v>0</v>
      </c>
    </row>
    <row r="4" spans="1:61" s="35" customFormat="1">
      <c r="A4" s="35" t="s">
        <v>354</v>
      </c>
      <c r="C4" s="38">
        <f t="shared" si="0"/>
        <v>221807</v>
      </c>
      <c r="D4" s="37" t="str">
        <f t="shared" si="1"/>
        <v/>
      </c>
      <c r="E4" s="37">
        <f t="shared" si="1"/>
        <v>1</v>
      </c>
      <c r="F4" s="37" t="str">
        <f t="shared" si="1"/>
        <v/>
      </c>
      <c r="G4" s="69">
        <f t="shared" si="2"/>
        <v>2</v>
      </c>
      <c r="H4" s="69">
        <f t="shared" si="3"/>
        <v>1</v>
      </c>
      <c r="I4" s="69" t="str">
        <f t="shared" si="4"/>
        <v>-</v>
      </c>
      <c r="J4" s="38">
        <f t="shared" ref="J4:J36" si="23">ABS(N4-L4)</f>
        <v>121484</v>
      </c>
      <c r="K4" s="39">
        <f t="shared" ref="K4:K37" si="24">IF(C4&gt;0, J4/C4,0)</f>
        <v>0.54770138002858337</v>
      </c>
      <c r="L4" s="38">
        <f>County!N112</f>
        <v>43743</v>
      </c>
      <c r="M4" s="39">
        <f t="shared" ref="M4:M37" si="25">IF($C4&gt;0,L4/$C4,0)</f>
        <v>0.19721199060444441</v>
      </c>
      <c r="N4" s="64">
        <f>County!O112</f>
        <v>165227</v>
      </c>
      <c r="O4" s="65">
        <f t="shared" si="5"/>
        <v>0.74491337063302776</v>
      </c>
      <c r="P4" s="64">
        <f>County!P112</f>
        <v>0</v>
      </c>
      <c r="Q4" s="65">
        <f t="shared" si="6"/>
        <v>0</v>
      </c>
      <c r="R4" s="64">
        <f>County!Q112</f>
        <v>5046</v>
      </c>
      <c r="S4" s="65">
        <f t="shared" si="7"/>
        <v>2.2749507454679067E-2</v>
      </c>
      <c r="T4" s="64">
        <f>County!R112</f>
        <v>0</v>
      </c>
      <c r="U4" s="65">
        <f t="shared" si="8"/>
        <v>0</v>
      </c>
      <c r="V4" s="64">
        <f>County!S112</f>
        <v>0</v>
      </c>
      <c r="W4" s="65">
        <f t="shared" si="9"/>
        <v>0</v>
      </c>
      <c r="X4" s="64">
        <f>County!T112</f>
        <v>0</v>
      </c>
      <c r="Y4" s="65">
        <f t="shared" si="10"/>
        <v>0</v>
      </c>
      <c r="Z4" s="64">
        <f>County!U112</f>
        <v>7126</v>
      </c>
      <c r="AA4" s="65">
        <f t="shared" si="11"/>
        <v>3.21270293543486E-2</v>
      </c>
      <c r="AB4" s="64">
        <f>County!V112</f>
        <v>0</v>
      </c>
      <c r="AC4" s="65">
        <f t="shared" si="12"/>
        <v>0</v>
      </c>
      <c r="AD4" s="64">
        <f>County!W112</f>
        <v>0</v>
      </c>
      <c r="AE4" s="65">
        <f t="shared" si="13"/>
        <v>0</v>
      </c>
      <c r="AF4" s="64">
        <f>County!X112</f>
        <v>665</v>
      </c>
      <c r="AG4" s="65">
        <f t="shared" si="14"/>
        <v>2.9981019535001148E-3</v>
      </c>
      <c r="AH4" s="38">
        <f>County!Y112</f>
        <v>0</v>
      </c>
      <c r="AI4" s="39">
        <f t="shared" si="15"/>
        <v>0</v>
      </c>
      <c r="AJ4" s="38">
        <f>County!Z112</f>
        <v>0</v>
      </c>
      <c r="AK4" s="39">
        <f t="shared" si="16"/>
        <v>0</v>
      </c>
      <c r="AL4" s="38">
        <f>County!AA112</f>
        <v>0</v>
      </c>
      <c r="AM4" s="39">
        <f t="shared" si="17"/>
        <v>0</v>
      </c>
      <c r="AN4" s="38">
        <f>County!AB112</f>
        <v>0</v>
      </c>
      <c r="AO4" s="39">
        <f t="shared" si="18"/>
        <v>0</v>
      </c>
      <c r="AP4" s="38">
        <f>County!AC112</f>
        <v>0</v>
      </c>
      <c r="AQ4" s="39">
        <f t="shared" si="19"/>
        <v>0</v>
      </c>
      <c r="AR4" s="38">
        <f>County!AD112</f>
        <v>0</v>
      </c>
      <c r="AS4" s="39">
        <f t="shared" si="20"/>
        <v>0</v>
      </c>
      <c r="AT4" s="38">
        <f>County!AE112</f>
        <v>0</v>
      </c>
      <c r="AU4" s="39">
        <f t="shared" si="21"/>
        <v>0</v>
      </c>
      <c r="AV4" s="38">
        <f>County!AF112</f>
        <v>0</v>
      </c>
      <c r="AW4" s="39">
        <f t="shared" si="22"/>
        <v>0</v>
      </c>
      <c r="AX4" s="54"/>
      <c r="AY4" s="35" t="str">
        <f t="shared" ref="AY4:AY37" si="26">A4</f>
        <v>Alaska</v>
      </c>
      <c r="AZ4" s="35" t="s">
        <v>1030</v>
      </c>
      <c r="BA4" s="35">
        <f t="shared" ref="BA4:BA37" si="27">SUM(D4:F4)</f>
        <v>1</v>
      </c>
      <c r="BB4" s="36">
        <f>RANK(R4,(L4:Q4,R4:Y4,AD4:AW4))</f>
        <v>3</v>
      </c>
      <c r="BC4" s="36">
        <f>RANK(T4,(L4:Q4,R4:Y4,AD4:AW4))</f>
        <v>9</v>
      </c>
      <c r="BD4" s="36">
        <f>RANK(X4,(L4:Q4,R4:Y4,AD4:AW4))</f>
        <v>9</v>
      </c>
      <c r="BE4" s="36">
        <f>RANK(V4,(L4:Q4,R4:Y4,AD4:AW4))</f>
        <v>9</v>
      </c>
      <c r="BG4" s="35">
        <v>2</v>
      </c>
      <c r="BI4" s="38">
        <f>County!AY112</f>
        <v>0</v>
      </c>
    </row>
    <row r="5" spans="1:61" s="42" customFormat="1">
      <c r="A5" s="42" t="s">
        <v>503</v>
      </c>
      <c r="C5" s="45">
        <f t="shared" si="0"/>
        <v>1013280</v>
      </c>
      <c r="D5" s="44" t="str">
        <f t="shared" si="1"/>
        <v/>
      </c>
      <c r="E5" s="44">
        <f t="shared" si="1"/>
        <v>1</v>
      </c>
      <c r="F5" s="44" t="str">
        <f t="shared" si="1"/>
        <v/>
      </c>
      <c r="G5" s="68">
        <f t="shared" si="2"/>
        <v>2</v>
      </c>
      <c r="H5" s="68">
        <f t="shared" si="3"/>
        <v>1</v>
      </c>
      <c r="I5" s="68" t="str">
        <f t="shared" si="4"/>
        <v>-</v>
      </c>
      <c r="J5" s="45">
        <f t="shared" si="23"/>
        <v>421353</v>
      </c>
      <c r="K5" s="46">
        <f t="shared" si="24"/>
        <v>0.41583076740881098</v>
      </c>
      <c r="L5" s="45">
        <f>County!N129</f>
        <v>275224</v>
      </c>
      <c r="M5" s="46">
        <f t="shared" si="25"/>
        <v>0.27161692720669511</v>
      </c>
      <c r="N5" s="63">
        <f>County!O129</f>
        <v>696577</v>
      </c>
      <c r="O5" s="89">
        <f t="shared" si="5"/>
        <v>0.68744769461550603</v>
      </c>
      <c r="P5" s="63">
        <f>County!P129</f>
        <v>0</v>
      </c>
      <c r="Q5" s="89">
        <f t="shared" si="6"/>
        <v>0</v>
      </c>
      <c r="R5" s="63">
        <f>County!Q129</f>
        <v>23004</v>
      </c>
      <c r="S5" s="89">
        <f t="shared" si="7"/>
        <v>2.2702510658455709E-2</v>
      </c>
      <c r="T5" s="63">
        <f>County!R129</f>
        <v>18288</v>
      </c>
      <c r="U5" s="89">
        <f t="shared" si="8"/>
        <v>1.804831833254382E-2</v>
      </c>
      <c r="V5" s="63">
        <f>County!S129</f>
        <v>0</v>
      </c>
      <c r="W5" s="89">
        <f t="shared" si="9"/>
        <v>0</v>
      </c>
      <c r="X5" s="63">
        <f>County!T129</f>
        <v>0</v>
      </c>
      <c r="Y5" s="89">
        <f t="shared" si="10"/>
        <v>0</v>
      </c>
      <c r="Z5" s="63">
        <f>County!U129</f>
        <v>0</v>
      </c>
      <c r="AA5" s="89">
        <f t="shared" si="11"/>
        <v>0</v>
      </c>
      <c r="AB5" s="63">
        <f>County!V129</f>
        <v>0</v>
      </c>
      <c r="AC5" s="89">
        <f t="shared" si="12"/>
        <v>0</v>
      </c>
      <c r="AD5" s="63">
        <f>County!W129</f>
        <v>0</v>
      </c>
      <c r="AE5" s="89">
        <f t="shared" si="13"/>
        <v>0</v>
      </c>
      <c r="AF5" s="63">
        <f>County!X129</f>
        <v>187</v>
      </c>
      <c r="AG5" s="89">
        <f t="shared" si="14"/>
        <v>1.8454918679930522E-4</v>
      </c>
      <c r="AH5" s="45">
        <f>County!Y129</f>
        <v>0</v>
      </c>
      <c r="AI5" s="46">
        <f t="shared" si="15"/>
        <v>0</v>
      </c>
      <c r="AJ5" s="45">
        <f>County!Z129</f>
        <v>0</v>
      </c>
      <c r="AK5" s="46">
        <f t="shared" si="16"/>
        <v>0</v>
      </c>
      <c r="AL5" s="45">
        <f>County!AA129</f>
        <v>0</v>
      </c>
      <c r="AM5" s="46">
        <f t="shared" si="17"/>
        <v>0</v>
      </c>
      <c r="AN5" s="45">
        <f>County!AB129</f>
        <v>0</v>
      </c>
      <c r="AO5" s="46">
        <f t="shared" si="18"/>
        <v>0</v>
      </c>
      <c r="AP5" s="45">
        <f>County!AC129</f>
        <v>0</v>
      </c>
      <c r="AQ5" s="46">
        <f t="shared" si="19"/>
        <v>0</v>
      </c>
      <c r="AR5" s="45">
        <f>County!AD129</f>
        <v>0</v>
      </c>
      <c r="AS5" s="46">
        <f t="shared" si="20"/>
        <v>0</v>
      </c>
      <c r="AT5" s="45">
        <f>County!AE129</f>
        <v>0</v>
      </c>
      <c r="AU5" s="46">
        <f t="shared" si="21"/>
        <v>0</v>
      </c>
      <c r="AV5" s="45">
        <f>County!AF129</f>
        <v>0</v>
      </c>
      <c r="AW5" s="46">
        <f t="shared" si="22"/>
        <v>0</v>
      </c>
      <c r="AX5" s="53"/>
      <c r="AY5" s="42" t="str">
        <f t="shared" si="26"/>
        <v>Arizona</v>
      </c>
      <c r="AZ5" s="42" t="s">
        <v>1857</v>
      </c>
      <c r="BA5" s="42">
        <f t="shared" si="27"/>
        <v>1</v>
      </c>
      <c r="BB5" s="43">
        <f>RANK(R5,(L5:Q5,R5:Y5,AD5:AW5))</f>
        <v>3</v>
      </c>
      <c r="BC5" s="43">
        <f>RANK(T5,(L5:Q5,R5:Y5,AD5:AW5))</f>
        <v>4</v>
      </c>
      <c r="BD5" s="43">
        <f>RANK(X5,(L5:Q5,R5:Y5,AD5:AW5))</f>
        <v>11</v>
      </c>
      <c r="BE5" s="43">
        <f>RANK(V5,(L5:Q5,R5:Y5,AD5:AW5))</f>
        <v>11</v>
      </c>
      <c r="BG5" s="42">
        <v>4</v>
      </c>
      <c r="BI5" s="45">
        <f>County!AY129</f>
        <v>0</v>
      </c>
    </row>
    <row r="6" spans="1:61" s="35" customFormat="1">
      <c r="A6" s="40" t="s">
        <v>648</v>
      </c>
      <c r="B6" s="40"/>
      <c r="C6" s="38">
        <f t="shared" si="0"/>
        <v>700644</v>
      </c>
      <c r="D6" s="37">
        <f t="shared" si="1"/>
        <v>1</v>
      </c>
      <c r="E6" s="37" t="str">
        <f t="shared" si="1"/>
        <v/>
      </c>
      <c r="F6" s="37" t="str">
        <f t="shared" si="1"/>
        <v/>
      </c>
      <c r="G6" s="69">
        <f t="shared" si="2"/>
        <v>1</v>
      </c>
      <c r="H6" s="69">
        <f t="shared" si="3"/>
        <v>2</v>
      </c>
      <c r="I6" s="69" t="str">
        <f t="shared" si="4"/>
        <v>-</v>
      </c>
      <c r="J6" s="38">
        <f t="shared" si="23"/>
        <v>90008</v>
      </c>
      <c r="K6" s="39">
        <f t="shared" si="24"/>
        <v>0.1284646696467821</v>
      </c>
      <c r="L6" s="38">
        <f>County!N206</f>
        <v>385878</v>
      </c>
      <c r="M6" s="39">
        <f t="shared" si="25"/>
        <v>0.55074759792419548</v>
      </c>
      <c r="N6" s="64">
        <f>County!O206</f>
        <v>295870</v>
      </c>
      <c r="O6" s="65">
        <f t="shared" si="5"/>
        <v>0.42228292827741337</v>
      </c>
      <c r="P6" s="64">
        <f>County!P206</f>
        <v>0</v>
      </c>
      <c r="Q6" s="65">
        <f t="shared" si="6"/>
        <v>0</v>
      </c>
      <c r="R6" s="64">
        <f>County!Q206</f>
        <v>0</v>
      </c>
      <c r="S6" s="65">
        <f t="shared" si="7"/>
        <v>0</v>
      </c>
      <c r="T6" s="64">
        <f>County!R206</f>
        <v>18896</v>
      </c>
      <c r="U6" s="65">
        <f t="shared" si="8"/>
        <v>2.6969473798391194E-2</v>
      </c>
      <c r="V6" s="64">
        <f>County!S206</f>
        <v>0</v>
      </c>
      <c r="W6" s="65">
        <f t="shared" si="9"/>
        <v>0</v>
      </c>
      <c r="X6" s="64">
        <f>County!T206</f>
        <v>0</v>
      </c>
      <c r="Y6" s="65">
        <f t="shared" si="10"/>
        <v>0</v>
      </c>
      <c r="Z6" s="64">
        <f>County!U206</f>
        <v>0</v>
      </c>
      <c r="AA6" s="65">
        <f t="shared" si="11"/>
        <v>0</v>
      </c>
      <c r="AB6" s="64">
        <f>County!V206</f>
        <v>0</v>
      </c>
      <c r="AC6" s="65">
        <f t="shared" si="12"/>
        <v>0</v>
      </c>
      <c r="AD6" s="64">
        <f>County!W206</f>
        <v>0</v>
      </c>
      <c r="AE6" s="65">
        <f t="shared" si="13"/>
        <v>0</v>
      </c>
      <c r="AF6" s="64">
        <f>County!X206</f>
        <v>0</v>
      </c>
      <c r="AG6" s="65">
        <f t="shared" si="14"/>
        <v>0</v>
      </c>
      <c r="AH6" s="38">
        <f>County!Y206</f>
        <v>0</v>
      </c>
      <c r="AI6" s="39">
        <f t="shared" si="15"/>
        <v>0</v>
      </c>
      <c r="AJ6" s="38">
        <f>County!Z206</f>
        <v>0</v>
      </c>
      <c r="AK6" s="39">
        <f t="shared" si="16"/>
        <v>0</v>
      </c>
      <c r="AL6" s="38">
        <f>County!AA206</f>
        <v>0</v>
      </c>
      <c r="AM6" s="39">
        <f t="shared" si="17"/>
        <v>0</v>
      </c>
      <c r="AN6" s="38">
        <f>County!AB206</f>
        <v>0</v>
      </c>
      <c r="AO6" s="39">
        <f t="shared" si="18"/>
        <v>0</v>
      </c>
      <c r="AP6" s="38">
        <f>County!AC206</f>
        <v>0</v>
      </c>
      <c r="AQ6" s="39">
        <f t="shared" si="19"/>
        <v>0</v>
      </c>
      <c r="AR6" s="38">
        <f>County!AD206</f>
        <v>0</v>
      </c>
      <c r="AS6" s="39">
        <f t="shared" si="20"/>
        <v>0</v>
      </c>
      <c r="AT6" s="38">
        <f>County!AE206</f>
        <v>0</v>
      </c>
      <c r="AU6" s="39">
        <f t="shared" si="21"/>
        <v>0</v>
      </c>
      <c r="AV6" s="38">
        <f>County!AF206</f>
        <v>0</v>
      </c>
      <c r="AW6" s="39">
        <f t="shared" si="22"/>
        <v>0</v>
      </c>
      <c r="AX6" s="54"/>
      <c r="AY6" s="35" t="str">
        <f t="shared" si="26"/>
        <v>Arkansas</v>
      </c>
      <c r="AZ6" s="35" t="s">
        <v>721</v>
      </c>
      <c r="BA6" s="35">
        <f t="shared" si="27"/>
        <v>1</v>
      </c>
      <c r="BB6" s="36">
        <f>RANK(R6,(L6:Q6,R6:Y6,AD6:AW6))</f>
        <v>7</v>
      </c>
      <c r="BC6" s="36">
        <f>RANK(T6,(L6:Q6,R6:Y6,AD6:AW6))</f>
        <v>3</v>
      </c>
      <c r="BD6" s="36">
        <f>RANK(X6,(L6:Q6,R6:Y6,AD6:AW6))</f>
        <v>7</v>
      </c>
      <c r="BE6" s="36">
        <f>RANK(V6,(L6:Q6,R6:Y6,AD6:AW6))</f>
        <v>7</v>
      </c>
      <c r="BG6" s="35">
        <v>5</v>
      </c>
      <c r="BI6" s="38">
        <f>County!AY206</f>
        <v>0</v>
      </c>
    </row>
    <row r="7" spans="1:61" s="42" customFormat="1">
      <c r="A7" s="47" t="s">
        <v>722</v>
      </c>
      <c r="B7" s="47"/>
      <c r="C7" s="45">
        <f t="shared" si="0"/>
        <v>8311905</v>
      </c>
      <c r="D7" s="44">
        <f t="shared" si="1"/>
        <v>1</v>
      </c>
      <c r="E7" s="44" t="str">
        <f t="shared" si="1"/>
        <v/>
      </c>
      <c r="F7" s="44" t="str">
        <f t="shared" si="1"/>
        <v/>
      </c>
      <c r="G7" s="68">
        <f t="shared" si="2"/>
        <v>1</v>
      </c>
      <c r="H7" s="68">
        <f t="shared" si="3"/>
        <v>2</v>
      </c>
      <c r="I7" s="68" t="str">
        <f t="shared" si="4"/>
        <v>-</v>
      </c>
      <c r="J7" s="45">
        <f t="shared" si="23"/>
        <v>834978</v>
      </c>
      <c r="K7" s="46">
        <f t="shared" si="24"/>
        <v>0.10045567171424601</v>
      </c>
      <c r="L7" s="45">
        <f>County!N266</f>
        <v>4410056</v>
      </c>
      <c r="M7" s="46">
        <f t="shared" si="25"/>
        <v>0.53057103034743536</v>
      </c>
      <c r="N7" s="63">
        <f>County!O266</f>
        <v>3575078</v>
      </c>
      <c r="O7" s="89">
        <f t="shared" si="5"/>
        <v>0.43011535863318939</v>
      </c>
      <c r="P7" s="63">
        <f>County!P266</f>
        <v>0</v>
      </c>
      <c r="Q7" s="89">
        <f t="shared" si="6"/>
        <v>0</v>
      </c>
      <c r="R7" s="63">
        <f>County!Q266</f>
        <v>93926</v>
      </c>
      <c r="S7" s="89">
        <f t="shared" si="7"/>
        <v>1.1300177275847114E-2</v>
      </c>
      <c r="T7" s="63">
        <f>County!R266</f>
        <v>82918</v>
      </c>
      <c r="U7" s="89">
        <f t="shared" si="8"/>
        <v>9.9758118024688685E-3</v>
      </c>
      <c r="V7" s="63">
        <f>County!S266</f>
        <v>54699</v>
      </c>
      <c r="W7" s="89">
        <f t="shared" si="9"/>
        <v>6.5808018739386461E-3</v>
      </c>
      <c r="X7" s="63">
        <f>County!T266</f>
        <v>46543</v>
      </c>
      <c r="Y7" s="89">
        <f t="shared" si="10"/>
        <v>5.5995587052546916E-3</v>
      </c>
      <c r="Z7" s="63">
        <f>County!U266</f>
        <v>0</v>
      </c>
      <c r="AA7" s="89">
        <f t="shared" si="11"/>
        <v>0</v>
      </c>
      <c r="AB7" s="63">
        <f>County!V266</f>
        <v>0</v>
      </c>
      <c r="AC7" s="89">
        <f t="shared" si="12"/>
        <v>0</v>
      </c>
      <c r="AD7" s="63">
        <f>County!W266</f>
        <v>48685</v>
      </c>
      <c r="AE7" s="89">
        <f t="shared" si="13"/>
        <v>5.8572613618659017E-3</v>
      </c>
      <c r="AF7" s="63">
        <f>County!X266</f>
        <v>0</v>
      </c>
      <c r="AG7" s="89">
        <f t="shared" si="14"/>
        <v>0</v>
      </c>
      <c r="AH7" s="45">
        <f>County!Y266</f>
        <v>0</v>
      </c>
      <c r="AI7" s="46">
        <f t="shared" si="15"/>
        <v>0</v>
      </c>
      <c r="AJ7" s="45">
        <f>County!Z266</f>
        <v>0</v>
      </c>
      <c r="AK7" s="46">
        <f t="shared" si="16"/>
        <v>0</v>
      </c>
      <c r="AL7" s="45">
        <f>County!AA266</f>
        <v>0</v>
      </c>
      <c r="AM7" s="46">
        <f t="shared" si="17"/>
        <v>0</v>
      </c>
      <c r="AN7" s="45">
        <f>County!AB266</f>
        <v>0</v>
      </c>
      <c r="AO7" s="46">
        <f t="shared" si="18"/>
        <v>0</v>
      </c>
      <c r="AP7" s="45">
        <f>County!AC266</f>
        <v>0</v>
      </c>
      <c r="AQ7" s="46">
        <f t="shared" si="19"/>
        <v>0</v>
      </c>
      <c r="AR7" s="45">
        <f>County!AD266</f>
        <v>0</v>
      </c>
      <c r="AS7" s="46">
        <f t="shared" si="20"/>
        <v>0</v>
      </c>
      <c r="AT7" s="45">
        <f>County!AE266</f>
        <v>0</v>
      </c>
      <c r="AU7" s="46">
        <f t="shared" si="21"/>
        <v>0</v>
      </c>
      <c r="AV7" s="45">
        <f>County!AF266</f>
        <v>0</v>
      </c>
      <c r="AW7" s="46">
        <f t="shared" si="22"/>
        <v>0</v>
      </c>
      <c r="AX7" s="53"/>
      <c r="AY7" s="42" t="str">
        <f t="shared" si="26"/>
        <v>California</v>
      </c>
      <c r="AZ7" s="42" t="s">
        <v>723</v>
      </c>
      <c r="BA7" s="42">
        <f t="shared" si="27"/>
        <v>1</v>
      </c>
      <c r="BB7" s="43">
        <f>RANK(R7,(L7:Q7,R7:Y7,AD7:AW7))</f>
        <v>3</v>
      </c>
      <c r="BC7" s="43">
        <f>RANK(T7,(L7:Q7,R7:Y7,AD7:AW7))</f>
        <v>4</v>
      </c>
      <c r="BD7" s="43">
        <f>RANK(X7,(L7:Q7,R7:Y7,AD7:AW7))</f>
        <v>7</v>
      </c>
      <c r="BE7" s="43">
        <f>RANK(V7,(L7:Q7,R7:Y7,AD7:AW7))</f>
        <v>5</v>
      </c>
      <c r="BG7" s="42">
        <v>6</v>
      </c>
      <c r="BI7" s="45">
        <f>County!AY266</f>
        <v>0</v>
      </c>
    </row>
    <row r="8" spans="1:61" s="35" customFormat="1">
      <c r="A8" s="35" t="s">
        <v>193</v>
      </c>
      <c r="C8" s="38">
        <f t="shared" si="0"/>
        <v>1323783</v>
      </c>
      <c r="D8" s="37" t="str">
        <f t="shared" si="1"/>
        <v/>
      </c>
      <c r="E8" s="37">
        <f t="shared" si="1"/>
        <v>1</v>
      </c>
      <c r="F8" s="37" t="str">
        <f t="shared" si="1"/>
        <v/>
      </c>
      <c r="G8" s="69">
        <f t="shared" si="2"/>
        <v>2</v>
      </c>
      <c r="H8" s="69">
        <f t="shared" si="3"/>
        <v>1</v>
      </c>
      <c r="I8" s="69" t="str">
        <f t="shared" si="4"/>
        <v>-</v>
      </c>
      <c r="J8" s="38">
        <f t="shared" si="23"/>
        <v>363531</v>
      </c>
      <c r="K8" s="39">
        <f t="shared" si="24"/>
        <v>0.27461525038469298</v>
      </c>
      <c r="L8" s="38">
        <f>County!N331</f>
        <v>463435</v>
      </c>
      <c r="M8" s="39">
        <f t="shared" si="25"/>
        <v>0.35008381283035062</v>
      </c>
      <c r="N8" s="64">
        <f>County!O331</f>
        <v>826966</v>
      </c>
      <c r="O8" s="65">
        <f t="shared" si="5"/>
        <v>0.62469906321504354</v>
      </c>
      <c r="P8" s="64">
        <f>County!P331</f>
        <v>0</v>
      </c>
      <c r="Q8" s="65">
        <f t="shared" si="6"/>
        <v>0</v>
      </c>
      <c r="R8" s="64">
        <f>County!Q331</f>
        <v>14112</v>
      </c>
      <c r="S8" s="65">
        <f t="shared" si="7"/>
        <v>1.0660357475507693E-2</v>
      </c>
      <c r="T8" s="64">
        <f>County!R331</f>
        <v>0</v>
      </c>
      <c r="U8" s="65">
        <f t="shared" si="8"/>
        <v>0</v>
      </c>
      <c r="V8" s="64">
        <f>County!S331</f>
        <v>9868</v>
      </c>
      <c r="W8" s="65">
        <f t="shared" si="9"/>
        <v>7.454393960339421E-3</v>
      </c>
      <c r="X8" s="64">
        <f>County!T331</f>
        <v>3912</v>
      </c>
      <c r="Y8" s="65">
        <f t="shared" si="10"/>
        <v>2.9551671233125068E-3</v>
      </c>
      <c r="Z8" s="64">
        <f>County!U331</f>
        <v>0</v>
      </c>
      <c r="AA8" s="65">
        <f t="shared" si="11"/>
        <v>0</v>
      </c>
      <c r="AB8" s="64">
        <f>County!V331</f>
        <v>0</v>
      </c>
      <c r="AC8" s="65">
        <f t="shared" si="12"/>
        <v>0</v>
      </c>
      <c r="AD8" s="64">
        <f>County!W331</f>
        <v>0</v>
      </c>
      <c r="AE8" s="65">
        <f t="shared" si="13"/>
        <v>0</v>
      </c>
      <c r="AF8" s="64">
        <f>County!X331</f>
        <v>357</v>
      </c>
      <c r="AG8" s="65">
        <f t="shared" si="14"/>
        <v>2.6968166232683153E-4</v>
      </c>
      <c r="AH8" s="38">
        <f>County!Y331</f>
        <v>0</v>
      </c>
      <c r="AI8" s="39">
        <f t="shared" si="15"/>
        <v>0</v>
      </c>
      <c r="AJ8" s="38">
        <f>County!Z331</f>
        <v>3230</v>
      </c>
      <c r="AK8" s="39">
        <f t="shared" si="16"/>
        <v>2.439976944861809E-3</v>
      </c>
      <c r="AL8" s="38">
        <f>County!AA331</f>
        <v>1903</v>
      </c>
      <c r="AM8" s="39">
        <f t="shared" si="17"/>
        <v>1.4375467882575921E-3</v>
      </c>
      <c r="AN8" s="38">
        <f>County!AB331</f>
        <v>0</v>
      </c>
      <c r="AO8" s="39">
        <f t="shared" si="18"/>
        <v>0</v>
      </c>
      <c r="AP8" s="38">
        <f>County!AC331</f>
        <v>0</v>
      </c>
      <c r="AQ8" s="39">
        <f t="shared" si="19"/>
        <v>0</v>
      </c>
      <c r="AR8" s="38">
        <f>County!AD331</f>
        <v>0</v>
      </c>
      <c r="AS8" s="39">
        <f t="shared" si="20"/>
        <v>0</v>
      </c>
      <c r="AT8" s="38">
        <f>County!AE331</f>
        <v>0</v>
      </c>
      <c r="AU8" s="39">
        <f t="shared" si="21"/>
        <v>0</v>
      </c>
      <c r="AV8" s="38">
        <f>County!AF331</f>
        <v>0</v>
      </c>
      <c r="AW8" s="39">
        <f t="shared" si="22"/>
        <v>0</v>
      </c>
      <c r="AX8" s="54"/>
      <c r="AY8" s="35" t="str">
        <f t="shared" si="26"/>
        <v>Colorado</v>
      </c>
      <c r="AZ8" s="35" t="s">
        <v>1274</v>
      </c>
      <c r="BA8" s="35">
        <f t="shared" si="27"/>
        <v>1</v>
      </c>
      <c r="BB8" s="36">
        <f>RANK(R8,(L8:Q8,R8:Y8,AD8:AW8))</f>
        <v>3</v>
      </c>
      <c r="BC8" s="36">
        <f>RANK(T8,(L8:Q8,R8:Y8,AD8:AW8))</f>
        <v>17</v>
      </c>
      <c r="BD8" s="36">
        <f>RANK(X8,(L8:Q8,R8:Y8,AD8:AW8))</f>
        <v>5</v>
      </c>
      <c r="BE8" s="36">
        <f>RANK(V8,(L8:Q8,R8:Y8,AD8:AW8))</f>
        <v>4</v>
      </c>
      <c r="BG8" s="35">
        <v>8</v>
      </c>
      <c r="BI8" s="38">
        <f>County!AY331</f>
        <v>0</v>
      </c>
    </row>
    <row r="9" spans="1:61" s="42" customFormat="1">
      <c r="A9" s="42" t="s">
        <v>1537</v>
      </c>
      <c r="C9" s="45">
        <f t="shared" si="0"/>
        <v>964457</v>
      </c>
      <c r="D9" s="44">
        <f t="shared" si="1"/>
        <v>1</v>
      </c>
      <c r="E9" s="44" t="str">
        <f t="shared" si="1"/>
        <v/>
      </c>
      <c r="F9" s="44" t="str">
        <f t="shared" si="1"/>
        <v/>
      </c>
      <c r="G9" s="68">
        <f t="shared" si="2"/>
        <v>1</v>
      </c>
      <c r="H9" s="68">
        <f t="shared" si="3"/>
        <v>2</v>
      </c>
      <c r="I9" s="68" t="str">
        <f t="shared" si="4"/>
        <v>-</v>
      </c>
      <c r="J9" s="45">
        <f t="shared" si="23"/>
        <v>316129</v>
      </c>
      <c r="K9" s="46">
        <f t="shared" si="24"/>
        <v>0.32777925817325188</v>
      </c>
      <c r="L9" s="45">
        <f>County!N341</f>
        <v>628306</v>
      </c>
      <c r="M9" s="46">
        <f t="shared" si="25"/>
        <v>0.65146087383885443</v>
      </c>
      <c r="N9" s="63">
        <f>County!O341</f>
        <v>312177</v>
      </c>
      <c r="O9" s="89">
        <f t="shared" si="5"/>
        <v>0.3236816156656025</v>
      </c>
      <c r="P9" s="63">
        <f>County!P341</f>
        <v>0</v>
      </c>
      <c r="Q9" s="89">
        <f t="shared" si="6"/>
        <v>0</v>
      </c>
      <c r="R9" s="63">
        <f>County!Q341</f>
        <v>5196</v>
      </c>
      <c r="S9" s="89">
        <f t="shared" si="7"/>
        <v>5.3874874670410394E-3</v>
      </c>
      <c r="T9" s="63">
        <f>County!R341</f>
        <v>0</v>
      </c>
      <c r="U9" s="89">
        <f t="shared" si="8"/>
        <v>0</v>
      </c>
      <c r="V9" s="63">
        <f>County!S341</f>
        <v>12261</v>
      </c>
      <c r="W9" s="89">
        <f t="shared" si="9"/>
        <v>1.2712852931753308E-2</v>
      </c>
      <c r="X9" s="63">
        <f>County!T341</f>
        <v>0</v>
      </c>
      <c r="Y9" s="89">
        <f t="shared" si="10"/>
        <v>0</v>
      </c>
      <c r="Z9" s="63">
        <f>County!U341</f>
        <v>0</v>
      </c>
      <c r="AA9" s="89">
        <f t="shared" si="11"/>
        <v>0</v>
      </c>
      <c r="AB9" s="63">
        <f>County!V341</f>
        <v>0</v>
      </c>
      <c r="AC9" s="89">
        <f t="shared" si="12"/>
        <v>0</v>
      </c>
      <c r="AD9" s="63">
        <f>County!W341</f>
        <v>0</v>
      </c>
      <c r="AE9" s="89">
        <f t="shared" si="13"/>
        <v>0</v>
      </c>
      <c r="AF9" s="63">
        <f>County!X341</f>
        <v>0</v>
      </c>
      <c r="AG9" s="89">
        <f t="shared" si="14"/>
        <v>0</v>
      </c>
      <c r="AH9" s="45">
        <f>County!Y341</f>
        <v>0</v>
      </c>
      <c r="AI9" s="46">
        <f t="shared" si="15"/>
        <v>0</v>
      </c>
      <c r="AJ9" s="45">
        <f>County!Z341</f>
        <v>6517</v>
      </c>
      <c r="AK9" s="46">
        <f t="shared" si="16"/>
        <v>6.7571700967487408E-3</v>
      </c>
      <c r="AL9" s="45">
        <f>County!AA341</f>
        <v>0</v>
      </c>
      <c r="AM9" s="46">
        <f t="shared" si="17"/>
        <v>0</v>
      </c>
      <c r="AN9" s="45">
        <f>County!AB341</f>
        <v>0</v>
      </c>
      <c r="AO9" s="46">
        <f t="shared" si="18"/>
        <v>0</v>
      </c>
      <c r="AP9" s="45">
        <f>County!AC341</f>
        <v>0</v>
      </c>
      <c r="AQ9" s="46">
        <f t="shared" si="19"/>
        <v>0</v>
      </c>
      <c r="AR9" s="45">
        <f>County!AD341</f>
        <v>0</v>
      </c>
      <c r="AS9" s="46">
        <f t="shared" si="20"/>
        <v>0</v>
      </c>
      <c r="AT9" s="45">
        <f>County!AE341</f>
        <v>0</v>
      </c>
      <c r="AU9" s="46">
        <f t="shared" si="21"/>
        <v>0</v>
      </c>
      <c r="AV9" s="45">
        <f>County!AF341</f>
        <v>0</v>
      </c>
      <c r="AW9" s="46">
        <f t="shared" si="22"/>
        <v>0</v>
      </c>
      <c r="AX9" s="53"/>
      <c r="AY9" s="42" t="str">
        <f t="shared" si="26"/>
        <v>Connecticut</v>
      </c>
      <c r="AZ9" s="42" t="s">
        <v>2022</v>
      </c>
      <c r="BA9" s="42">
        <f t="shared" si="27"/>
        <v>1</v>
      </c>
      <c r="BB9" s="43">
        <f>RANK(R9,(L9:Q9,R9:Y9,AD9:AW9))</f>
        <v>5</v>
      </c>
      <c r="BC9" s="43">
        <f>RANK(T9,(L9:Q9,R9:Y9,AD9:AW9))</f>
        <v>11</v>
      </c>
      <c r="BD9" s="43">
        <f>RANK(X9,(L9:Q9,R9:Y9,AD9:AW9))</f>
        <v>11</v>
      </c>
      <c r="BE9" s="43">
        <f>RANK(V9,(L9:Q9,R9:Y9,AD9:AW9))</f>
        <v>3</v>
      </c>
      <c r="BG9" s="42">
        <v>9</v>
      </c>
      <c r="BI9" s="45">
        <f>County!AY341</f>
        <v>0</v>
      </c>
    </row>
    <row r="10" spans="1:61" s="35" customFormat="1">
      <c r="A10" s="35" t="s">
        <v>1928</v>
      </c>
      <c r="C10" s="38">
        <f t="shared" si="0"/>
        <v>3900162</v>
      </c>
      <c r="D10" s="37">
        <f t="shared" si="1"/>
        <v>1</v>
      </c>
      <c r="E10" s="37" t="str">
        <f t="shared" si="1"/>
        <v/>
      </c>
      <c r="F10" s="37" t="str">
        <f t="shared" si="1"/>
        <v/>
      </c>
      <c r="G10" s="69">
        <f t="shared" si="2"/>
        <v>1</v>
      </c>
      <c r="H10" s="69">
        <f t="shared" si="3"/>
        <v>2</v>
      </c>
      <c r="I10" s="69" t="str">
        <f t="shared" si="4"/>
        <v>-</v>
      </c>
      <c r="J10" s="38">
        <f t="shared" si="23"/>
        <v>972652</v>
      </c>
      <c r="K10" s="39">
        <f t="shared" si="24"/>
        <v>0.24938758954115239</v>
      </c>
      <c r="L10" s="38">
        <f>County!N410</f>
        <v>2436407</v>
      </c>
      <c r="M10" s="39">
        <f t="shared" si="25"/>
        <v>0.62469379477057618</v>
      </c>
      <c r="N10" s="64">
        <f>County!O410</f>
        <v>1463755</v>
      </c>
      <c r="O10" s="65">
        <f t="shared" si="5"/>
        <v>0.37530620522942382</v>
      </c>
      <c r="P10" s="64">
        <f>County!P410</f>
        <v>0</v>
      </c>
      <c r="Q10" s="65">
        <f t="shared" si="6"/>
        <v>0</v>
      </c>
      <c r="R10" s="64">
        <f>County!Q410</f>
        <v>0</v>
      </c>
      <c r="S10" s="65">
        <f t="shared" si="7"/>
        <v>0</v>
      </c>
      <c r="T10" s="64">
        <f>County!R410</f>
        <v>0</v>
      </c>
      <c r="U10" s="65">
        <f t="shared" si="8"/>
        <v>0</v>
      </c>
      <c r="V10" s="64">
        <f>County!S410</f>
        <v>0</v>
      </c>
      <c r="W10" s="65">
        <f t="shared" si="9"/>
        <v>0</v>
      </c>
      <c r="X10" s="64">
        <f>County!T410</f>
        <v>0</v>
      </c>
      <c r="Y10" s="65">
        <f t="shared" si="10"/>
        <v>0</v>
      </c>
      <c r="Z10" s="64">
        <f>County!U410</f>
        <v>0</v>
      </c>
      <c r="AA10" s="65">
        <f t="shared" si="11"/>
        <v>0</v>
      </c>
      <c r="AB10" s="64">
        <f>County!V410</f>
        <v>0</v>
      </c>
      <c r="AC10" s="65">
        <f t="shared" si="12"/>
        <v>0</v>
      </c>
      <c r="AD10" s="64">
        <f>County!W410</f>
        <v>0</v>
      </c>
      <c r="AE10" s="65">
        <f t="shared" si="13"/>
        <v>0</v>
      </c>
      <c r="AF10" s="64">
        <f>County!X410</f>
        <v>0</v>
      </c>
      <c r="AG10" s="65">
        <f t="shared" si="14"/>
        <v>0</v>
      </c>
      <c r="AH10" s="38">
        <f>County!Y410</f>
        <v>0</v>
      </c>
      <c r="AI10" s="39">
        <f t="shared" si="15"/>
        <v>0</v>
      </c>
      <c r="AJ10" s="38">
        <f>County!Z410</f>
        <v>0</v>
      </c>
      <c r="AK10" s="39">
        <f t="shared" si="16"/>
        <v>0</v>
      </c>
      <c r="AL10" s="38">
        <f>County!AA410</f>
        <v>0</v>
      </c>
      <c r="AM10" s="39">
        <f t="shared" si="17"/>
        <v>0</v>
      </c>
      <c r="AN10" s="38">
        <f>County!AB410</f>
        <v>0</v>
      </c>
      <c r="AO10" s="39">
        <f t="shared" si="18"/>
        <v>0</v>
      </c>
      <c r="AP10" s="38">
        <f>County!AC410</f>
        <v>0</v>
      </c>
      <c r="AQ10" s="39">
        <f t="shared" si="19"/>
        <v>0</v>
      </c>
      <c r="AR10" s="38">
        <f>County!AD410</f>
        <v>0</v>
      </c>
      <c r="AS10" s="39">
        <f t="shared" si="20"/>
        <v>0</v>
      </c>
      <c r="AT10" s="38">
        <f>County!AE410</f>
        <v>0</v>
      </c>
      <c r="AU10" s="39">
        <f t="shared" si="21"/>
        <v>0</v>
      </c>
      <c r="AV10" s="38">
        <f>County!AF410</f>
        <v>0</v>
      </c>
      <c r="AW10" s="39">
        <f t="shared" si="22"/>
        <v>0</v>
      </c>
      <c r="AX10" s="54"/>
      <c r="AY10" s="35" t="str">
        <f t="shared" si="26"/>
        <v>Florida</v>
      </c>
      <c r="AZ10" s="35" t="s">
        <v>984</v>
      </c>
      <c r="BA10" s="35">
        <f t="shared" si="27"/>
        <v>1</v>
      </c>
      <c r="BB10" s="36">
        <f>RANK(R10,(L10:Q10,R10:Y10,AD10:AW10))</f>
        <v>5</v>
      </c>
      <c r="BC10" s="36">
        <f>RANK(T10,(L10:Q10,R10:Y10,AD10:AW10))</f>
        <v>5</v>
      </c>
      <c r="BD10" s="36">
        <f>RANK(X10,(L10:Q10,R10:Y10,AD10:AW10))</f>
        <v>5</v>
      </c>
      <c r="BE10" s="36">
        <f>RANK(V10,(L10:Q10,R10:Y10,AD10:AW10))</f>
        <v>5</v>
      </c>
      <c r="BG10" s="35">
        <v>12</v>
      </c>
      <c r="BI10" s="38">
        <f>County!AY410</f>
        <v>0</v>
      </c>
    </row>
    <row r="11" spans="1:61" s="42" customFormat="1">
      <c r="A11" s="42" t="s">
        <v>563</v>
      </c>
      <c r="C11" s="45">
        <f t="shared" si="0"/>
        <v>1753953</v>
      </c>
      <c r="D11" s="44" t="str">
        <f t="shared" si="1"/>
        <v/>
      </c>
      <c r="E11" s="44">
        <f t="shared" si="1"/>
        <v>1</v>
      </c>
      <c r="F11" s="44" t="str">
        <f t="shared" si="1"/>
        <v/>
      </c>
      <c r="G11" s="68">
        <f t="shared" si="2"/>
        <v>2</v>
      </c>
      <c r="H11" s="68">
        <f t="shared" si="3"/>
        <v>1</v>
      </c>
      <c r="I11" s="68" t="str">
        <f t="shared" si="4"/>
        <v>-</v>
      </c>
      <c r="J11" s="45">
        <f t="shared" si="23"/>
        <v>126636</v>
      </c>
      <c r="K11" s="46">
        <f t="shared" si="24"/>
        <v>7.2200338321494362E-2</v>
      </c>
      <c r="L11" s="45">
        <f>County!N571</f>
        <v>791904</v>
      </c>
      <c r="M11" s="46">
        <f t="shared" si="25"/>
        <v>0.45149670487179533</v>
      </c>
      <c r="N11" s="63">
        <f>County!O571</f>
        <v>918540</v>
      </c>
      <c r="O11" s="89">
        <f t="shared" si="5"/>
        <v>0.52369704319328969</v>
      </c>
      <c r="P11" s="63">
        <f>County!P571</f>
        <v>0</v>
      </c>
      <c r="Q11" s="89">
        <f t="shared" si="6"/>
        <v>0</v>
      </c>
      <c r="R11" s="63">
        <f>County!Q571</f>
        <v>43467</v>
      </c>
      <c r="S11" s="89">
        <f t="shared" si="7"/>
        <v>2.4782306025303985E-2</v>
      </c>
      <c r="T11" s="63">
        <f>County!R571</f>
        <v>0</v>
      </c>
      <c r="U11" s="89">
        <f t="shared" si="8"/>
        <v>0</v>
      </c>
      <c r="V11" s="63">
        <f>County!S571</f>
        <v>0</v>
      </c>
      <c r="W11" s="89">
        <f t="shared" si="9"/>
        <v>0</v>
      </c>
      <c r="X11" s="63">
        <f>County!T571</f>
        <v>0</v>
      </c>
      <c r="Y11" s="89">
        <f t="shared" si="10"/>
        <v>0</v>
      </c>
      <c r="Z11" s="63">
        <f>County!U571</f>
        <v>0</v>
      </c>
      <c r="AA11" s="89">
        <f t="shared" si="11"/>
        <v>0</v>
      </c>
      <c r="AB11" s="63">
        <f>County!V571</f>
        <v>0</v>
      </c>
      <c r="AC11" s="89">
        <f t="shared" si="12"/>
        <v>0</v>
      </c>
      <c r="AD11" s="63">
        <f>County!W571</f>
        <v>0</v>
      </c>
      <c r="AE11" s="89">
        <f t="shared" si="13"/>
        <v>0</v>
      </c>
      <c r="AF11" s="63">
        <f>County!X571</f>
        <v>42</v>
      </c>
      <c r="AG11" s="89">
        <f t="shared" si="14"/>
        <v>2.3945909611032907E-5</v>
      </c>
      <c r="AH11" s="45">
        <f>County!Y571</f>
        <v>0</v>
      </c>
      <c r="AI11" s="46">
        <f t="shared" si="15"/>
        <v>0</v>
      </c>
      <c r="AJ11" s="45">
        <f>County!Z571</f>
        <v>0</v>
      </c>
      <c r="AK11" s="46">
        <f t="shared" si="16"/>
        <v>0</v>
      </c>
      <c r="AL11" s="45">
        <f>County!AA571</f>
        <v>0</v>
      </c>
      <c r="AM11" s="46">
        <f t="shared" si="17"/>
        <v>0</v>
      </c>
      <c r="AN11" s="45">
        <f>County!AB571</f>
        <v>0</v>
      </c>
      <c r="AO11" s="46">
        <f t="shared" si="18"/>
        <v>0</v>
      </c>
      <c r="AP11" s="45">
        <f>County!AC571</f>
        <v>0</v>
      </c>
      <c r="AQ11" s="46">
        <f t="shared" si="19"/>
        <v>0</v>
      </c>
      <c r="AR11" s="45">
        <f>County!AD571</f>
        <v>0</v>
      </c>
      <c r="AS11" s="46">
        <f t="shared" si="20"/>
        <v>0</v>
      </c>
      <c r="AT11" s="45">
        <f>County!AE571</f>
        <v>0</v>
      </c>
      <c r="AU11" s="46">
        <f t="shared" si="21"/>
        <v>0</v>
      </c>
      <c r="AV11" s="45">
        <f>County!AF571</f>
        <v>0</v>
      </c>
      <c r="AW11" s="46">
        <f t="shared" si="22"/>
        <v>0</v>
      </c>
      <c r="AX11" s="53"/>
      <c r="AY11" s="42" t="str">
        <f t="shared" si="26"/>
        <v>Georgia</v>
      </c>
      <c r="AZ11" s="42" t="s">
        <v>564</v>
      </c>
      <c r="BA11" s="42">
        <f t="shared" si="27"/>
        <v>1</v>
      </c>
      <c r="BB11" s="43">
        <f>RANK(R11,(L11:Q11,R11:Y11,AD11:AW11))</f>
        <v>3</v>
      </c>
      <c r="BC11" s="43">
        <f>RANK(T11,(L11:Q11,R11:Y11,AD11:AW11))</f>
        <v>9</v>
      </c>
      <c r="BD11" s="43">
        <f>RANK(X11,(L11:Q11,R11:Y11,AD11:AW11))</f>
        <v>9</v>
      </c>
      <c r="BE11" s="43">
        <f>RANK(V11,(L11:Q11,R11:Y11,AD11:AW11))</f>
        <v>9</v>
      </c>
      <c r="BG11" s="42">
        <v>13</v>
      </c>
      <c r="BI11" s="45">
        <f>County!AY571</f>
        <v>0</v>
      </c>
    </row>
    <row r="12" spans="1:61" s="35" customFormat="1">
      <c r="A12" s="35" t="s">
        <v>902</v>
      </c>
      <c r="C12" s="38">
        <f t="shared" si="0"/>
        <v>398124</v>
      </c>
      <c r="D12" s="37">
        <f t="shared" si="1"/>
        <v>1</v>
      </c>
      <c r="E12" s="37" t="str">
        <f t="shared" si="1"/>
        <v/>
      </c>
      <c r="F12" s="37" t="str">
        <f t="shared" si="1"/>
        <v/>
      </c>
      <c r="G12" s="69">
        <f t="shared" si="2"/>
        <v>1</v>
      </c>
      <c r="H12" s="69">
        <f t="shared" si="3"/>
        <v>2</v>
      </c>
      <c r="I12" s="69" t="str">
        <f t="shared" si="4"/>
        <v>-</v>
      </c>
      <c r="J12" s="38">
        <f t="shared" si="23"/>
        <v>244288</v>
      </c>
      <c r="K12" s="39">
        <f t="shared" si="24"/>
        <v>0.61359777355798695</v>
      </c>
      <c r="L12" s="38">
        <f>County!N578</f>
        <v>315252</v>
      </c>
      <c r="M12" s="39">
        <f t="shared" si="25"/>
        <v>0.79184374717424721</v>
      </c>
      <c r="N12" s="64">
        <f>County!O578</f>
        <v>70964</v>
      </c>
      <c r="O12" s="65">
        <f t="shared" si="5"/>
        <v>0.17824597361626027</v>
      </c>
      <c r="P12" s="64">
        <f>County!P578</f>
        <v>0</v>
      </c>
      <c r="Q12" s="65">
        <f t="shared" si="6"/>
        <v>0</v>
      </c>
      <c r="R12" s="64">
        <f>County!Q578</f>
        <v>11908</v>
      </c>
      <c r="S12" s="65">
        <f t="shared" si="7"/>
        <v>2.9910279209492519E-2</v>
      </c>
      <c r="T12" s="64">
        <f>County!R578</f>
        <v>0</v>
      </c>
      <c r="U12" s="65">
        <f t="shared" si="8"/>
        <v>0</v>
      </c>
      <c r="V12" s="64">
        <f>County!S578</f>
        <v>0</v>
      </c>
      <c r="W12" s="65">
        <f t="shared" si="9"/>
        <v>0</v>
      </c>
      <c r="X12" s="64">
        <f>County!T578</f>
        <v>0</v>
      </c>
      <c r="Y12" s="65">
        <f t="shared" si="10"/>
        <v>0</v>
      </c>
      <c r="Z12" s="64">
        <f>County!U578</f>
        <v>0</v>
      </c>
      <c r="AA12" s="65">
        <f t="shared" si="11"/>
        <v>0</v>
      </c>
      <c r="AB12" s="64">
        <f>County!V578</f>
        <v>0</v>
      </c>
      <c r="AC12" s="65">
        <f t="shared" si="12"/>
        <v>0</v>
      </c>
      <c r="AD12" s="64">
        <f>County!W578</f>
        <v>0</v>
      </c>
      <c r="AE12" s="65">
        <f t="shared" si="13"/>
        <v>0</v>
      </c>
      <c r="AF12" s="64">
        <f>County!X578</f>
        <v>0</v>
      </c>
      <c r="AG12" s="65">
        <f t="shared" si="14"/>
        <v>0</v>
      </c>
      <c r="AH12" s="38">
        <f>County!Y578</f>
        <v>0</v>
      </c>
      <c r="AI12" s="39">
        <f t="shared" si="15"/>
        <v>0</v>
      </c>
      <c r="AJ12" s="38">
        <f>County!Z578</f>
        <v>0</v>
      </c>
      <c r="AK12" s="39">
        <f t="shared" si="16"/>
        <v>0</v>
      </c>
      <c r="AL12" s="38">
        <f>County!AA578</f>
        <v>0</v>
      </c>
      <c r="AM12" s="39">
        <f t="shared" si="17"/>
        <v>0</v>
      </c>
      <c r="AN12" s="38">
        <f>County!AB578</f>
        <v>0</v>
      </c>
      <c r="AO12" s="39">
        <f t="shared" si="18"/>
        <v>0</v>
      </c>
      <c r="AP12" s="38">
        <f>County!AC578</f>
        <v>0</v>
      </c>
      <c r="AQ12" s="39">
        <f t="shared" si="19"/>
        <v>0</v>
      </c>
      <c r="AR12" s="38">
        <f>County!AD578</f>
        <v>0</v>
      </c>
      <c r="AS12" s="39">
        <f t="shared" si="20"/>
        <v>0</v>
      </c>
      <c r="AT12" s="38">
        <f>County!AE578</f>
        <v>0</v>
      </c>
      <c r="AU12" s="39">
        <f t="shared" si="21"/>
        <v>0</v>
      </c>
      <c r="AV12" s="38">
        <f>County!AF578</f>
        <v>0</v>
      </c>
      <c r="AW12" s="39">
        <f t="shared" si="22"/>
        <v>0</v>
      </c>
      <c r="AX12" s="54"/>
      <c r="AY12" s="35" t="str">
        <f t="shared" si="26"/>
        <v>Hawaii</v>
      </c>
      <c r="AZ12" s="35" t="s">
        <v>824</v>
      </c>
      <c r="BA12" s="35">
        <f t="shared" si="27"/>
        <v>1</v>
      </c>
      <c r="BB12" s="36">
        <f>RANK(R12,(L12:Q12,R12:Y12,AD12:AW12))</f>
        <v>3</v>
      </c>
      <c r="BC12" s="36">
        <f>RANK(T12,(L12:Q12,R12:Y12,AD12:AW12))</f>
        <v>7</v>
      </c>
      <c r="BD12" s="36">
        <f>RANK(X12,(L12:Q12,R12:Y12,AD12:AW12))</f>
        <v>7</v>
      </c>
      <c r="BE12" s="36">
        <f>RANK(V12,(L12:Q12,R12:Y12,AD12:AW12))</f>
        <v>7</v>
      </c>
      <c r="BG12" s="35">
        <v>15</v>
      </c>
      <c r="BI12" s="38">
        <f>County!AY578</f>
        <v>0</v>
      </c>
    </row>
    <row r="13" spans="1:61" s="42" customFormat="1">
      <c r="A13" s="42" t="s">
        <v>854</v>
      </c>
      <c r="C13" s="45">
        <f t="shared" si="0"/>
        <v>378174</v>
      </c>
      <c r="D13" s="44" t="str">
        <f t="shared" si="1"/>
        <v/>
      </c>
      <c r="E13" s="44">
        <f t="shared" si="1"/>
        <v>1</v>
      </c>
      <c r="F13" s="44" t="str">
        <f t="shared" si="1"/>
        <v/>
      </c>
      <c r="G13" s="68">
        <f t="shared" si="2"/>
        <v>2</v>
      </c>
      <c r="H13" s="68">
        <f t="shared" si="3"/>
        <v>1</v>
      </c>
      <c r="I13" s="68" t="str">
        <f t="shared" si="4"/>
        <v>-</v>
      </c>
      <c r="J13" s="45">
        <f t="shared" si="23"/>
        <v>155591</v>
      </c>
      <c r="K13" s="46">
        <f t="shared" si="24"/>
        <v>0.41142701507771556</v>
      </c>
      <c r="L13" s="45">
        <f>County!N624</f>
        <v>107375</v>
      </c>
      <c r="M13" s="46">
        <f t="shared" si="25"/>
        <v>0.28393014855595572</v>
      </c>
      <c r="N13" s="63">
        <f>County!O624</f>
        <v>262966</v>
      </c>
      <c r="O13" s="89">
        <f t="shared" si="5"/>
        <v>0.69535716363367128</v>
      </c>
      <c r="P13" s="63">
        <f>County!P624</f>
        <v>0</v>
      </c>
      <c r="Q13" s="89">
        <f t="shared" si="6"/>
        <v>0</v>
      </c>
      <c r="R13" s="63">
        <f>County!Q624</f>
        <v>0</v>
      </c>
      <c r="S13" s="89">
        <f t="shared" si="7"/>
        <v>0</v>
      </c>
      <c r="T13" s="63">
        <f>County!R624</f>
        <v>0</v>
      </c>
      <c r="U13" s="89">
        <f t="shared" si="8"/>
        <v>0</v>
      </c>
      <c r="V13" s="63">
        <f>County!S624</f>
        <v>0</v>
      </c>
      <c r="W13" s="89">
        <f t="shared" si="9"/>
        <v>0</v>
      </c>
      <c r="X13" s="63">
        <f>County!T624</f>
        <v>7833</v>
      </c>
      <c r="Y13" s="89">
        <f t="shared" si="10"/>
        <v>2.0712687810373002E-2</v>
      </c>
      <c r="Z13" s="63">
        <f>County!U624</f>
        <v>0</v>
      </c>
      <c r="AA13" s="89">
        <f t="shared" si="11"/>
        <v>0</v>
      </c>
      <c r="AB13" s="63">
        <f>County!V624</f>
        <v>0</v>
      </c>
      <c r="AC13" s="89">
        <f t="shared" si="12"/>
        <v>0</v>
      </c>
      <c r="AD13" s="63">
        <f>County!W624</f>
        <v>0</v>
      </c>
      <c r="AE13" s="89">
        <f t="shared" si="13"/>
        <v>0</v>
      </c>
      <c r="AF13" s="63">
        <f>County!X624</f>
        <v>0</v>
      </c>
      <c r="AG13" s="89">
        <f t="shared" si="14"/>
        <v>0</v>
      </c>
      <c r="AH13" s="45">
        <f>County!Y624</f>
        <v>0</v>
      </c>
      <c r="AI13" s="46">
        <f t="shared" si="15"/>
        <v>0</v>
      </c>
      <c r="AJ13" s="45">
        <f>County!Z624</f>
        <v>0</v>
      </c>
      <c r="AK13" s="46">
        <f t="shared" si="16"/>
        <v>0</v>
      </c>
      <c r="AL13" s="45">
        <f>County!AA624</f>
        <v>0</v>
      </c>
      <c r="AM13" s="46">
        <f t="shared" si="17"/>
        <v>0</v>
      </c>
      <c r="AN13" s="45">
        <f>County!AB624</f>
        <v>0</v>
      </c>
      <c r="AO13" s="46">
        <f t="shared" si="18"/>
        <v>0</v>
      </c>
      <c r="AP13" s="45">
        <f>County!AC624</f>
        <v>0</v>
      </c>
      <c r="AQ13" s="46">
        <f t="shared" si="19"/>
        <v>0</v>
      </c>
      <c r="AR13" s="45">
        <f>County!AD624</f>
        <v>0</v>
      </c>
      <c r="AS13" s="46">
        <f t="shared" si="20"/>
        <v>0</v>
      </c>
      <c r="AT13" s="45">
        <f>County!AE624</f>
        <v>0</v>
      </c>
      <c r="AU13" s="46">
        <f t="shared" si="21"/>
        <v>0</v>
      </c>
      <c r="AV13" s="45">
        <f>County!AF624</f>
        <v>0</v>
      </c>
      <c r="AW13" s="46">
        <f t="shared" si="22"/>
        <v>0</v>
      </c>
      <c r="AX13" s="53"/>
      <c r="AY13" s="42" t="str">
        <f t="shared" si="26"/>
        <v>Idaho</v>
      </c>
      <c r="AZ13" s="42" t="s">
        <v>1063</v>
      </c>
      <c r="BA13" s="42">
        <f t="shared" si="27"/>
        <v>1</v>
      </c>
      <c r="BB13" s="43">
        <f>RANK(R13,(L13:Q13,R13:Y13,AD13:AW13))</f>
        <v>7</v>
      </c>
      <c r="BC13" s="43">
        <f>RANK(T13,(L13:Q13,R13:Y13,AD13:AW13))</f>
        <v>7</v>
      </c>
      <c r="BD13" s="43">
        <f>RANK(X13,(L13:Q13,R13:Y13,AD13:AW13))</f>
        <v>3</v>
      </c>
      <c r="BE13" s="43">
        <f>RANK(V13,(L13:Q13,R13:Y13,AD13:AW13))</f>
        <v>7</v>
      </c>
      <c r="BG13" s="42">
        <v>16</v>
      </c>
      <c r="BI13" s="45">
        <f>County!AY624</f>
        <v>0</v>
      </c>
    </row>
    <row r="14" spans="1:61" s="35" customFormat="1">
      <c r="A14" s="35" t="s">
        <v>235</v>
      </c>
      <c r="C14" s="38">
        <f t="shared" si="0"/>
        <v>3394521</v>
      </c>
      <c r="D14" s="37" t="str">
        <f t="shared" si="1"/>
        <v/>
      </c>
      <c r="E14" s="37">
        <f t="shared" si="1"/>
        <v>1</v>
      </c>
      <c r="F14" s="37" t="str">
        <f t="shared" si="1"/>
        <v/>
      </c>
      <c r="G14" s="69">
        <f t="shared" si="2"/>
        <v>2</v>
      </c>
      <c r="H14" s="69">
        <f t="shared" si="3"/>
        <v>1</v>
      </c>
      <c r="I14" s="69" t="str">
        <f t="shared" si="4"/>
        <v>-</v>
      </c>
      <c r="J14" s="38">
        <f t="shared" si="23"/>
        <v>98545</v>
      </c>
      <c r="K14" s="39">
        <f t="shared" si="24"/>
        <v>2.9030605496327758E-2</v>
      </c>
      <c r="L14" s="38">
        <f>County!N728</f>
        <v>1610496</v>
      </c>
      <c r="M14" s="39">
        <f t="shared" si="25"/>
        <v>0.47443983996563877</v>
      </c>
      <c r="N14" s="64">
        <f>County!O728</f>
        <v>1709041</v>
      </c>
      <c r="O14" s="65">
        <f t="shared" si="5"/>
        <v>0.50347044546196651</v>
      </c>
      <c r="P14" s="64">
        <f>County!P728</f>
        <v>0</v>
      </c>
      <c r="Q14" s="65">
        <f t="shared" si="6"/>
        <v>0</v>
      </c>
      <c r="R14" s="64">
        <f>County!Q728</f>
        <v>0</v>
      </c>
      <c r="S14" s="65">
        <f t="shared" si="7"/>
        <v>0</v>
      </c>
      <c r="T14" s="64">
        <f>County!R728</f>
        <v>74704</v>
      </c>
      <c r="U14" s="65">
        <f t="shared" si="8"/>
        <v>2.2007228707673337E-2</v>
      </c>
      <c r="V14" s="64">
        <f>County!S728</f>
        <v>0</v>
      </c>
      <c r="W14" s="65">
        <f t="shared" si="9"/>
        <v>0</v>
      </c>
      <c r="X14" s="64">
        <f>County!T728</f>
        <v>0</v>
      </c>
      <c r="Y14" s="65">
        <f t="shared" si="10"/>
        <v>0</v>
      </c>
      <c r="Z14" s="64">
        <f>County!U728</f>
        <v>0</v>
      </c>
      <c r="AA14" s="65">
        <f t="shared" si="11"/>
        <v>0</v>
      </c>
      <c r="AB14" s="64">
        <f>County!V728</f>
        <v>0</v>
      </c>
      <c r="AC14" s="65">
        <f t="shared" si="12"/>
        <v>0</v>
      </c>
      <c r="AD14" s="64">
        <f>County!W728</f>
        <v>0</v>
      </c>
      <c r="AE14" s="65">
        <f t="shared" si="13"/>
        <v>0</v>
      </c>
      <c r="AF14" s="64">
        <f>County!X728</f>
        <v>280</v>
      </c>
      <c r="AG14" s="65">
        <f t="shared" si="14"/>
        <v>8.2485864721414299E-5</v>
      </c>
      <c r="AH14" s="38">
        <f>County!Y728</f>
        <v>0</v>
      </c>
      <c r="AI14" s="39">
        <f t="shared" si="15"/>
        <v>0</v>
      </c>
      <c r="AJ14" s="38">
        <f>County!Z728</f>
        <v>0</v>
      </c>
      <c r="AK14" s="39">
        <f t="shared" si="16"/>
        <v>0</v>
      </c>
      <c r="AL14" s="38">
        <f>County!AA728</f>
        <v>0</v>
      </c>
      <c r="AM14" s="39">
        <f t="shared" si="17"/>
        <v>0</v>
      </c>
      <c r="AN14" s="38">
        <f>County!AB728</f>
        <v>0</v>
      </c>
      <c r="AO14" s="39">
        <f t="shared" si="18"/>
        <v>0</v>
      </c>
      <c r="AP14" s="38">
        <f>County!AC728</f>
        <v>0</v>
      </c>
      <c r="AQ14" s="39">
        <f t="shared" si="19"/>
        <v>0</v>
      </c>
      <c r="AR14" s="38">
        <f>County!AD728</f>
        <v>0</v>
      </c>
      <c r="AS14" s="39">
        <f t="shared" si="20"/>
        <v>0</v>
      </c>
      <c r="AT14" s="38">
        <f>County!AE728</f>
        <v>0</v>
      </c>
      <c r="AU14" s="39">
        <f t="shared" si="21"/>
        <v>0</v>
      </c>
      <c r="AV14" s="38">
        <f>County!AF728</f>
        <v>0</v>
      </c>
      <c r="AW14" s="39">
        <f t="shared" si="22"/>
        <v>0</v>
      </c>
      <c r="AX14" s="54"/>
      <c r="AY14" s="35" t="str">
        <f t="shared" si="26"/>
        <v>Illinois</v>
      </c>
      <c r="AZ14" s="35" t="s">
        <v>342</v>
      </c>
      <c r="BA14" s="35">
        <f t="shared" si="27"/>
        <v>1</v>
      </c>
      <c r="BB14" s="36">
        <f>RANK(R14,(L14:Q14,R14:Y14,AD14:AW14))</f>
        <v>9</v>
      </c>
      <c r="BC14" s="36">
        <f>RANK(T14,(L14:Q14,R14:Y14,AD14:AW14))</f>
        <v>3</v>
      </c>
      <c r="BD14" s="36">
        <f>RANK(X14,(L14:Q14,R14:Y14,AD14:AW14))</f>
        <v>9</v>
      </c>
      <c r="BE14" s="36">
        <f>RANK(V14,(L14:Q14,R14:Y14,AD14:AW14))</f>
        <v>9</v>
      </c>
      <c r="BG14" s="35">
        <v>17</v>
      </c>
      <c r="BI14" s="38">
        <f>County!AY728</f>
        <v>0</v>
      </c>
    </row>
    <row r="15" spans="1:61" s="42" customFormat="1">
      <c r="A15" s="42" t="s">
        <v>928</v>
      </c>
      <c r="C15" s="45">
        <f t="shared" si="0"/>
        <v>1588617</v>
      </c>
      <c r="D15" s="44">
        <f t="shared" si="1"/>
        <v>1</v>
      </c>
      <c r="E15" s="44" t="str">
        <f t="shared" si="1"/>
        <v/>
      </c>
      <c r="F15" s="44" t="str">
        <f t="shared" si="1"/>
        <v/>
      </c>
      <c r="G15" s="68">
        <f t="shared" si="2"/>
        <v>1</v>
      </c>
      <c r="H15" s="68">
        <f t="shared" si="3"/>
        <v>2</v>
      </c>
      <c r="I15" s="68" t="str">
        <f t="shared" si="4"/>
        <v>-</v>
      </c>
      <c r="J15" s="45">
        <f t="shared" si="23"/>
        <v>459512</v>
      </c>
      <c r="K15" s="46">
        <f t="shared" si="24"/>
        <v>0.28925285326796829</v>
      </c>
      <c r="L15" s="45">
        <f>County!N822</f>
        <v>1012244</v>
      </c>
      <c r="M15" s="46">
        <f t="shared" si="25"/>
        <v>0.63718567785690317</v>
      </c>
      <c r="N15" s="63">
        <f>County!O822</f>
        <v>552732</v>
      </c>
      <c r="O15" s="89">
        <f t="shared" si="5"/>
        <v>0.34793282458893493</v>
      </c>
      <c r="P15" s="63">
        <f>County!P822</f>
        <v>0</v>
      </c>
      <c r="Q15" s="89">
        <f t="shared" si="6"/>
        <v>0</v>
      </c>
      <c r="R15" s="63">
        <f>County!Q822</f>
        <v>23641</v>
      </c>
      <c r="S15" s="89">
        <f t="shared" si="7"/>
        <v>1.488149755416189E-2</v>
      </c>
      <c r="T15" s="63">
        <f>County!R822</f>
        <v>0</v>
      </c>
      <c r="U15" s="89">
        <f t="shared" si="8"/>
        <v>0</v>
      </c>
      <c r="V15" s="63">
        <f>County!S822</f>
        <v>0</v>
      </c>
      <c r="W15" s="89">
        <f t="shared" si="9"/>
        <v>0</v>
      </c>
      <c r="X15" s="63">
        <f>County!T822</f>
        <v>0</v>
      </c>
      <c r="Y15" s="89">
        <f t="shared" si="10"/>
        <v>0</v>
      </c>
      <c r="Z15" s="63">
        <f>County!U822</f>
        <v>0</v>
      </c>
      <c r="AA15" s="89">
        <f t="shared" si="11"/>
        <v>0</v>
      </c>
      <c r="AB15" s="63">
        <f>County!V822</f>
        <v>0</v>
      </c>
      <c r="AC15" s="89">
        <f t="shared" si="12"/>
        <v>0</v>
      </c>
      <c r="AD15" s="63">
        <f>County!W822</f>
        <v>0</v>
      </c>
      <c r="AE15" s="89">
        <f t="shared" si="13"/>
        <v>0</v>
      </c>
      <c r="AF15" s="63">
        <f>County!X822</f>
        <v>0</v>
      </c>
      <c r="AG15" s="89">
        <f t="shared" si="14"/>
        <v>0</v>
      </c>
      <c r="AH15" s="45">
        <f>County!Y822</f>
        <v>0</v>
      </c>
      <c r="AI15" s="46">
        <f t="shared" si="15"/>
        <v>0</v>
      </c>
      <c r="AJ15" s="45">
        <f>County!Z822</f>
        <v>0</v>
      </c>
      <c r="AK15" s="46">
        <f t="shared" si="16"/>
        <v>0</v>
      </c>
      <c r="AL15" s="45">
        <f>County!AA822</f>
        <v>0</v>
      </c>
      <c r="AM15" s="46">
        <f t="shared" si="17"/>
        <v>0</v>
      </c>
      <c r="AN15" s="45">
        <f>County!AB822</f>
        <v>0</v>
      </c>
      <c r="AO15" s="46">
        <f t="shared" si="18"/>
        <v>0</v>
      </c>
      <c r="AP15" s="45">
        <f>County!AC822</f>
        <v>0</v>
      </c>
      <c r="AQ15" s="46">
        <f t="shared" si="19"/>
        <v>0</v>
      </c>
      <c r="AR15" s="45">
        <f>County!AD822</f>
        <v>0</v>
      </c>
      <c r="AS15" s="46">
        <f t="shared" si="20"/>
        <v>0</v>
      </c>
      <c r="AT15" s="45">
        <f>County!AE822</f>
        <v>0</v>
      </c>
      <c r="AU15" s="46">
        <f t="shared" si="21"/>
        <v>0</v>
      </c>
      <c r="AV15" s="45">
        <f>County!AF822</f>
        <v>0</v>
      </c>
      <c r="AW15" s="46">
        <f t="shared" si="22"/>
        <v>0</v>
      </c>
      <c r="AX15" s="53"/>
      <c r="AY15" s="42" t="str">
        <f t="shared" si="26"/>
        <v>Indiana</v>
      </c>
      <c r="AZ15" s="42" t="s">
        <v>929</v>
      </c>
      <c r="BA15" s="42">
        <f t="shared" si="27"/>
        <v>1</v>
      </c>
      <c r="BB15" s="43">
        <f>RANK(R15,(L15:Q15,R15:Y15,AD15:AW15))</f>
        <v>3</v>
      </c>
      <c r="BC15" s="43">
        <f>RANK(T15,(L15:Q15,R15:Y15,AD15:AW15))</f>
        <v>7</v>
      </c>
      <c r="BD15" s="43">
        <f>RANK(X15,(L15:Q15,R15:Y15,AD15:AW15))</f>
        <v>7</v>
      </c>
      <c r="BE15" s="43">
        <f>RANK(V15,(L15:Q15,R15:Y15,AD15:AW15))</f>
        <v>7</v>
      </c>
      <c r="BG15" s="42">
        <v>18</v>
      </c>
      <c r="BI15" s="45">
        <f>County!AY822</f>
        <v>0</v>
      </c>
    </row>
    <row r="16" spans="1:61" s="35" customFormat="1">
      <c r="A16" s="35" t="s">
        <v>485</v>
      </c>
      <c r="C16" s="38">
        <f t="shared" si="0"/>
        <v>947907</v>
      </c>
      <c r="D16" s="37" t="str">
        <f t="shared" si="1"/>
        <v/>
      </c>
      <c r="E16" s="37">
        <f t="shared" si="1"/>
        <v>1</v>
      </c>
      <c r="F16" s="37" t="str">
        <f t="shared" si="1"/>
        <v/>
      </c>
      <c r="G16" s="69">
        <f t="shared" si="2"/>
        <v>2</v>
      </c>
      <c r="H16" s="69">
        <f t="shared" si="3"/>
        <v>1</v>
      </c>
      <c r="I16" s="69" t="str">
        <f t="shared" si="4"/>
        <v>-</v>
      </c>
      <c r="J16" s="38">
        <f t="shared" si="23"/>
        <v>359431</v>
      </c>
      <c r="K16" s="39">
        <f t="shared" si="24"/>
        <v>0.37918382288557845</v>
      </c>
      <c r="L16" s="38">
        <f>County!N923</f>
        <v>289049</v>
      </c>
      <c r="M16" s="39">
        <f t="shared" si="25"/>
        <v>0.30493392284264176</v>
      </c>
      <c r="N16" s="64">
        <f>County!O923</f>
        <v>648480</v>
      </c>
      <c r="O16" s="65">
        <f t="shared" si="5"/>
        <v>0.68411774572822015</v>
      </c>
      <c r="P16" s="64">
        <f>County!P923</f>
        <v>0</v>
      </c>
      <c r="Q16" s="65">
        <f t="shared" si="6"/>
        <v>0</v>
      </c>
      <c r="R16" s="64">
        <f>County!Q923</f>
        <v>0</v>
      </c>
      <c r="S16" s="65">
        <f t="shared" si="7"/>
        <v>0</v>
      </c>
      <c r="T16" s="64">
        <f>County!R923</f>
        <v>0</v>
      </c>
      <c r="U16" s="65">
        <f t="shared" si="8"/>
        <v>0</v>
      </c>
      <c r="V16" s="64">
        <f>County!S923</f>
        <v>0</v>
      </c>
      <c r="W16" s="65">
        <f t="shared" si="9"/>
        <v>0</v>
      </c>
      <c r="X16" s="64">
        <f>County!T923</f>
        <v>7561</v>
      </c>
      <c r="Y16" s="65">
        <f t="shared" si="10"/>
        <v>7.9765209034219596E-3</v>
      </c>
      <c r="Z16" s="64">
        <f>County!U923</f>
        <v>0</v>
      </c>
      <c r="AA16" s="65">
        <f t="shared" si="11"/>
        <v>0</v>
      </c>
      <c r="AB16" s="64">
        <f>County!V923</f>
        <v>2542</v>
      </c>
      <c r="AC16" s="65">
        <f t="shared" si="12"/>
        <v>2.6816976770927948E-3</v>
      </c>
      <c r="AD16" s="64">
        <f>County!W923</f>
        <v>0</v>
      </c>
      <c r="AE16" s="65">
        <f t="shared" si="13"/>
        <v>0</v>
      </c>
      <c r="AF16" s="64">
        <f>County!X923</f>
        <v>275</v>
      </c>
      <c r="AG16" s="65">
        <f t="shared" si="14"/>
        <v>2.9011284862333542E-4</v>
      </c>
      <c r="AH16" s="38">
        <f>County!Y923</f>
        <v>0</v>
      </c>
      <c r="AI16" s="39">
        <f t="shared" si="15"/>
        <v>0</v>
      </c>
      <c r="AJ16" s="38">
        <f>County!Z923</f>
        <v>0</v>
      </c>
      <c r="AK16" s="39">
        <f t="shared" si="16"/>
        <v>0</v>
      </c>
      <c r="AL16" s="38">
        <f>County!AA923</f>
        <v>0</v>
      </c>
      <c r="AM16" s="39">
        <f t="shared" si="17"/>
        <v>0</v>
      </c>
      <c r="AN16" s="38">
        <f>County!AB923</f>
        <v>0</v>
      </c>
      <c r="AO16" s="39">
        <f t="shared" si="18"/>
        <v>0</v>
      </c>
      <c r="AP16" s="38">
        <f>County!AC923</f>
        <v>0</v>
      </c>
      <c r="AQ16" s="39">
        <f t="shared" si="19"/>
        <v>0</v>
      </c>
      <c r="AR16" s="38">
        <f>County!AD923</f>
        <v>0</v>
      </c>
      <c r="AS16" s="39">
        <f t="shared" si="20"/>
        <v>0</v>
      </c>
      <c r="AT16" s="38">
        <f>County!AE923</f>
        <v>0</v>
      </c>
      <c r="AU16" s="39">
        <f t="shared" si="21"/>
        <v>0</v>
      </c>
      <c r="AV16" s="38">
        <f>County!AF923</f>
        <v>0</v>
      </c>
      <c r="AW16" s="39">
        <f t="shared" si="22"/>
        <v>0</v>
      </c>
      <c r="AX16" s="54"/>
      <c r="AY16" s="35" t="str">
        <f t="shared" si="26"/>
        <v>Iowa</v>
      </c>
      <c r="AZ16" s="35" t="s">
        <v>486</v>
      </c>
      <c r="BA16" s="35">
        <f t="shared" si="27"/>
        <v>1</v>
      </c>
      <c r="BB16" s="36">
        <f>RANK(R16,(L16:Q16,R16:Y16,AD16:AW16))</f>
        <v>9</v>
      </c>
      <c r="BC16" s="36">
        <f>RANK(T16,(L16:Q16,R16:Y16,AD16:AW16))</f>
        <v>9</v>
      </c>
      <c r="BD16" s="36">
        <f>RANK(X16,(L16:Q16,R16:Y16,AD16:AW16))</f>
        <v>3</v>
      </c>
      <c r="BE16" s="36">
        <f>RANK(V16,(L16:Q16,R16:Y16,AD16:AW16))</f>
        <v>9</v>
      </c>
      <c r="BG16" s="35">
        <v>19</v>
      </c>
      <c r="BI16" s="38">
        <f>County!AY923</f>
        <v>0</v>
      </c>
    </row>
    <row r="17" spans="1:61" s="42" customFormat="1">
      <c r="A17" s="42" t="s">
        <v>1366</v>
      </c>
      <c r="C17" s="45">
        <f t="shared" si="0"/>
        <v>727236</v>
      </c>
      <c r="D17" s="44" t="str">
        <f t="shared" si="1"/>
        <v/>
      </c>
      <c r="E17" s="44">
        <f t="shared" si="1"/>
        <v>1</v>
      </c>
      <c r="F17" s="44" t="str">
        <f t="shared" si="1"/>
        <v/>
      </c>
      <c r="G17" s="68">
        <f t="shared" si="2"/>
        <v>2</v>
      </c>
      <c r="H17" s="68">
        <f t="shared" si="3"/>
        <v>1</v>
      </c>
      <c r="I17" s="68" t="str">
        <f t="shared" si="4"/>
        <v>-</v>
      </c>
      <c r="J17" s="45">
        <f t="shared" si="23"/>
        <v>244921</v>
      </c>
      <c r="K17" s="46">
        <f t="shared" si="24"/>
        <v>0.3367833825608193</v>
      </c>
      <c r="L17" s="45">
        <f>County!N1030</f>
        <v>229718</v>
      </c>
      <c r="M17" s="46">
        <f t="shared" si="25"/>
        <v>0.31587820184919341</v>
      </c>
      <c r="N17" s="63">
        <f>County!O1030</f>
        <v>474639</v>
      </c>
      <c r="O17" s="89">
        <f t="shared" si="5"/>
        <v>0.65266158441001265</v>
      </c>
      <c r="P17" s="63">
        <f>County!P1030</f>
        <v>0</v>
      </c>
      <c r="Q17" s="89">
        <f t="shared" si="6"/>
        <v>0</v>
      </c>
      <c r="R17" s="63">
        <f>County!Q1030</f>
        <v>11545</v>
      </c>
      <c r="S17" s="89">
        <f t="shared" si="7"/>
        <v>1.587517669642317E-2</v>
      </c>
      <c r="T17" s="63">
        <f>County!R1030</f>
        <v>11334</v>
      </c>
      <c r="U17" s="89">
        <f t="shared" si="8"/>
        <v>1.5585037044370741E-2</v>
      </c>
      <c r="V17" s="63">
        <f>County!S1030</f>
        <v>0</v>
      </c>
      <c r="W17" s="89">
        <f t="shared" si="9"/>
        <v>0</v>
      </c>
      <c r="X17" s="63">
        <f>County!T1030</f>
        <v>0</v>
      </c>
      <c r="Y17" s="89">
        <f t="shared" si="10"/>
        <v>0</v>
      </c>
      <c r="Z17" s="63">
        <f>County!U1030</f>
        <v>0</v>
      </c>
      <c r="AA17" s="89">
        <f t="shared" si="11"/>
        <v>0</v>
      </c>
      <c r="AB17" s="63">
        <f>County!V1030</f>
        <v>0</v>
      </c>
      <c r="AC17" s="89">
        <f t="shared" si="12"/>
        <v>0</v>
      </c>
      <c r="AD17" s="63">
        <f>County!W1030</f>
        <v>0</v>
      </c>
      <c r="AE17" s="89">
        <f t="shared" si="13"/>
        <v>0</v>
      </c>
      <c r="AF17" s="63">
        <f>County!X1030</f>
        <v>0</v>
      </c>
      <c r="AG17" s="89">
        <f t="shared" si="14"/>
        <v>0</v>
      </c>
      <c r="AH17" s="45">
        <f>County!Y1030</f>
        <v>0</v>
      </c>
      <c r="AI17" s="46">
        <f t="shared" si="15"/>
        <v>0</v>
      </c>
      <c r="AJ17" s="45">
        <f>County!Z1030</f>
        <v>0</v>
      </c>
      <c r="AK17" s="46">
        <f t="shared" si="16"/>
        <v>0</v>
      </c>
      <c r="AL17" s="45">
        <f>County!AA1030</f>
        <v>0</v>
      </c>
      <c r="AM17" s="46">
        <f t="shared" si="17"/>
        <v>0</v>
      </c>
      <c r="AN17" s="45">
        <f>County!AB1030</f>
        <v>0</v>
      </c>
      <c r="AO17" s="46">
        <f t="shared" si="18"/>
        <v>0</v>
      </c>
      <c r="AP17" s="45">
        <f>County!AC1030</f>
        <v>0</v>
      </c>
      <c r="AQ17" s="46">
        <f t="shared" si="19"/>
        <v>0</v>
      </c>
      <c r="AR17" s="45">
        <f>County!AD1030</f>
        <v>0</v>
      </c>
      <c r="AS17" s="46">
        <f t="shared" si="20"/>
        <v>0</v>
      </c>
      <c r="AT17" s="45">
        <f>County!AE1030</f>
        <v>0</v>
      </c>
      <c r="AU17" s="46">
        <f t="shared" si="21"/>
        <v>0</v>
      </c>
      <c r="AV17" s="45">
        <f>County!AF1030</f>
        <v>0</v>
      </c>
      <c r="AW17" s="46">
        <f t="shared" si="22"/>
        <v>0</v>
      </c>
      <c r="AX17" s="53"/>
      <c r="AY17" s="42" t="str">
        <f t="shared" si="26"/>
        <v>Kansas</v>
      </c>
      <c r="AZ17" s="42" t="s">
        <v>507</v>
      </c>
      <c r="BA17" s="42">
        <f t="shared" si="27"/>
        <v>1</v>
      </c>
      <c r="BB17" s="43">
        <f>RANK(R17,(L17:Q17,R17:Y17,AD17:AW17))</f>
        <v>3</v>
      </c>
      <c r="BC17" s="43">
        <f>RANK(T17,(L17:Q17,R17:Y17,AD17:AW17))</f>
        <v>4</v>
      </c>
      <c r="BD17" s="43">
        <f>RANK(X17,(L17:Q17,R17:Y17,AD17:AW17))</f>
        <v>9</v>
      </c>
      <c r="BE17" s="43">
        <f>RANK(V17,(L17:Q17,R17:Y17,AD17:AW17))</f>
        <v>9</v>
      </c>
      <c r="BG17" s="42">
        <v>20</v>
      </c>
      <c r="BI17" s="45">
        <f>County!AY1030</f>
        <v>0</v>
      </c>
    </row>
    <row r="18" spans="1:61" s="35" customFormat="1">
      <c r="A18" s="35" t="s">
        <v>1207</v>
      </c>
      <c r="C18" s="38">
        <f t="shared" si="0"/>
        <v>1145414</v>
      </c>
      <c r="D18" s="37" t="str">
        <f t="shared" si="1"/>
        <v/>
      </c>
      <c r="E18" s="37">
        <f t="shared" si="1"/>
        <v>1</v>
      </c>
      <c r="F18" s="37" t="str">
        <f t="shared" si="1"/>
        <v/>
      </c>
      <c r="G18" s="69">
        <f t="shared" si="2"/>
        <v>2</v>
      </c>
      <c r="H18" s="69">
        <f t="shared" si="3"/>
        <v>1</v>
      </c>
      <c r="I18" s="69" t="str">
        <f t="shared" si="4"/>
        <v>-</v>
      </c>
      <c r="J18" s="38">
        <f t="shared" si="23"/>
        <v>6766</v>
      </c>
      <c r="K18" s="39">
        <f t="shared" si="24"/>
        <v>5.9070344870937493E-3</v>
      </c>
      <c r="L18" s="38">
        <f>County!N1152</f>
        <v>563051</v>
      </c>
      <c r="M18" s="39">
        <f t="shared" si="25"/>
        <v>0.49156986032997674</v>
      </c>
      <c r="N18" s="64">
        <f>County!O1152</f>
        <v>569817</v>
      </c>
      <c r="O18" s="65">
        <f t="shared" si="5"/>
        <v>0.49747689481707053</v>
      </c>
      <c r="P18" s="64">
        <f>County!P1152</f>
        <v>0</v>
      </c>
      <c r="Q18" s="65">
        <f t="shared" si="6"/>
        <v>0</v>
      </c>
      <c r="R18" s="64">
        <f>County!Q1152</f>
        <v>0</v>
      </c>
      <c r="S18" s="65">
        <f t="shared" si="7"/>
        <v>0</v>
      </c>
      <c r="T18" s="64">
        <f>County!R1152</f>
        <v>12546</v>
      </c>
      <c r="U18" s="65">
        <f t="shared" si="8"/>
        <v>1.0953244852952732E-2</v>
      </c>
      <c r="V18" s="64">
        <f>County!S1152</f>
        <v>0</v>
      </c>
      <c r="W18" s="65">
        <f t="shared" si="9"/>
        <v>0</v>
      </c>
      <c r="X18" s="64">
        <f>County!T1152</f>
        <v>0</v>
      </c>
      <c r="Y18" s="65">
        <f t="shared" si="10"/>
        <v>0</v>
      </c>
      <c r="Z18" s="64">
        <f>County!U1152</f>
        <v>0</v>
      </c>
      <c r="AA18" s="65">
        <f t="shared" si="11"/>
        <v>0</v>
      </c>
      <c r="AB18" s="64">
        <f>County!V1152</f>
        <v>0</v>
      </c>
      <c r="AC18" s="65">
        <f t="shared" si="12"/>
        <v>0</v>
      </c>
      <c r="AD18" s="64">
        <f>County!W1152</f>
        <v>0</v>
      </c>
      <c r="AE18" s="65">
        <f t="shared" si="13"/>
        <v>0</v>
      </c>
      <c r="AF18" s="64">
        <f>County!X1152</f>
        <v>0</v>
      </c>
      <c r="AG18" s="65">
        <f t="shared" si="14"/>
        <v>0</v>
      </c>
      <c r="AH18" s="38">
        <f>County!Y1152</f>
        <v>0</v>
      </c>
      <c r="AI18" s="39">
        <f t="shared" si="15"/>
        <v>0</v>
      </c>
      <c r="AJ18" s="38">
        <f>County!Z1152</f>
        <v>0</v>
      </c>
      <c r="AK18" s="39">
        <f t="shared" si="16"/>
        <v>0</v>
      </c>
      <c r="AL18" s="38">
        <f>County!AA1152</f>
        <v>0</v>
      </c>
      <c r="AM18" s="39">
        <f t="shared" si="17"/>
        <v>0</v>
      </c>
      <c r="AN18" s="38">
        <f>County!AB1152</f>
        <v>0</v>
      </c>
      <c r="AO18" s="39">
        <f t="shared" si="18"/>
        <v>0</v>
      </c>
      <c r="AP18" s="38">
        <f>County!AC1152</f>
        <v>0</v>
      </c>
      <c r="AQ18" s="39">
        <f t="shared" si="19"/>
        <v>0</v>
      </c>
      <c r="AR18" s="38">
        <f>County!AD1152</f>
        <v>0</v>
      </c>
      <c r="AS18" s="39">
        <f t="shared" si="20"/>
        <v>0</v>
      </c>
      <c r="AT18" s="38">
        <f>County!AE1152</f>
        <v>0</v>
      </c>
      <c r="AU18" s="39">
        <f t="shared" si="21"/>
        <v>0</v>
      </c>
      <c r="AV18" s="38">
        <f>County!AF1152</f>
        <v>0</v>
      </c>
      <c r="AW18" s="39">
        <f t="shared" si="22"/>
        <v>0</v>
      </c>
      <c r="AX18" s="54"/>
      <c r="AY18" s="35" t="str">
        <f t="shared" si="26"/>
        <v>Kentucky</v>
      </c>
      <c r="AZ18" s="35" t="s">
        <v>809</v>
      </c>
      <c r="BA18" s="35">
        <f t="shared" si="27"/>
        <v>1</v>
      </c>
      <c r="BB18" s="36">
        <f>RANK(R18,(L18:Q18,R18:Y18,AD18:AW18))</f>
        <v>7</v>
      </c>
      <c r="BC18" s="36">
        <f>RANK(T18,(L18:Q18,R18:Y18,AD18:AW18))</f>
        <v>3</v>
      </c>
      <c r="BD18" s="36">
        <f>RANK(X18,(L18:Q18,R18:Y18,AD18:AW18))</f>
        <v>7</v>
      </c>
      <c r="BE18" s="36">
        <f>RANK(V18,(L18:Q18,R18:Y18,AD18:AW18))</f>
        <v>7</v>
      </c>
      <c r="BG18" s="35">
        <v>21</v>
      </c>
      <c r="BI18" s="38">
        <f>County!AY1152</f>
        <v>0</v>
      </c>
    </row>
    <row r="19" spans="1:61" s="42" customFormat="1">
      <c r="A19" s="42" t="s">
        <v>1682</v>
      </c>
      <c r="C19" s="45">
        <f t="shared" si="0"/>
        <v>969165</v>
      </c>
      <c r="D19" s="44">
        <f t="shared" si="1"/>
        <v>1</v>
      </c>
      <c r="E19" s="44" t="str">
        <f t="shared" si="1"/>
        <v/>
      </c>
      <c r="F19" s="44" t="str">
        <f t="shared" si="1"/>
        <v/>
      </c>
      <c r="G19" s="68">
        <f t="shared" si="2"/>
        <v>1</v>
      </c>
      <c r="H19" s="68">
        <f t="shared" si="3"/>
        <v>2</v>
      </c>
      <c r="I19" s="68" t="str">
        <f t="shared" si="4"/>
        <v>-</v>
      </c>
      <c r="J19" s="45">
        <f t="shared" si="23"/>
        <v>313886</v>
      </c>
      <c r="K19" s="46">
        <f t="shared" si="24"/>
        <v>0.3238726119907343</v>
      </c>
      <c r="L19" s="45">
        <f>County!N1218</f>
        <v>620502</v>
      </c>
      <c r="M19" s="46">
        <f t="shared" si="25"/>
        <v>0.64024392131370822</v>
      </c>
      <c r="N19" s="63">
        <f>County!O1218</f>
        <v>306616</v>
      </c>
      <c r="O19" s="89">
        <f t="shared" si="5"/>
        <v>0.31637130932297391</v>
      </c>
      <c r="P19" s="63">
        <f>County!P1218</f>
        <v>0</v>
      </c>
      <c r="Q19" s="89">
        <f t="shared" si="6"/>
        <v>0</v>
      </c>
      <c r="R19" s="63">
        <f>County!Q1218</f>
        <v>3227</v>
      </c>
      <c r="S19" s="89">
        <f t="shared" si="7"/>
        <v>3.3296703863635192E-3</v>
      </c>
      <c r="T19" s="63">
        <f>County!R1218</f>
        <v>0</v>
      </c>
      <c r="U19" s="89">
        <f t="shared" si="8"/>
        <v>0</v>
      </c>
      <c r="V19" s="63">
        <f>County!S1218</f>
        <v>0</v>
      </c>
      <c r="W19" s="89">
        <f t="shared" si="9"/>
        <v>0</v>
      </c>
      <c r="X19" s="63">
        <f>County!T1218</f>
        <v>2394</v>
      </c>
      <c r="Y19" s="89">
        <f t="shared" si="10"/>
        <v>2.4701676185169708E-3</v>
      </c>
      <c r="Z19" s="63">
        <f>County!U1218</f>
        <v>0</v>
      </c>
      <c r="AA19" s="89">
        <f t="shared" si="11"/>
        <v>0</v>
      </c>
      <c r="AB19" s="63">
        <f>County!V1218</f>
        <v>0</v>
      </c>
      <c r="AC19" s="89">
        <f t="shared" si="12"/>
        <v>0</v>
      </c>
      <c r="AD19" s="63">
        <f>County!W1218</f>
        <v>0</v>
      </c>
      <c r="AE19" s="89">
        <f t="shared" si="13"/>
        <v>0</v>
      </c>
      <c r="AF19" s="63">
        <f>County!X1218</f>
        <v>0</v>
      </c>
      <c r="AG19" s="89">
        <f t="shared" si="14"/>
        <v>0</v>
      </c>
      <c r="AH19" s="45">
        <f>County!Y1218</f>
        <v>0</v>
      </c>
      <c r="AI19" s="46">
        <f t="shared" si="15"/>
        <v>0</v>
      </c>
      <c r="AJ19" s="45">
        <f>County!Z1218</f>
        <v>12203</v>
      </c>
      <c r="AK19" s="46">
        <f t="shared" si="16"/>
        <v>1.2591251231730407E-2</v>
      </c>
      <c r="AL19" s="45">
        <f>County!AA1218</f>
        <v>6366</v>
      </c>
      <c r="AM19" s="46">
        <f t="shared" si="17"/>
        <v>6.568540960517559E-3</v>
      </c>
      <c r="AN19" s="45">
        <f>County!AB1218</f>
        <v>9893</v>
      </c>
      <c r="AO19" s="46">
        <f t="shared" si="18"/>
        <v>1.0207756161231575E-2</v>
      </c>
      <c r="AP19" s="45">
        <f>County!AC1218</f>
        <v>7964</v>
      </c>
      <c r="AQ19" s="46">
        <f t="shared" si="19"/>
        <v>8.2173830049578761E-3</v>
      </c>
      <c r="AR19" s="45">
        <f>County!AD1218</f>
        <v>0</v>
      </c>
      <c r="AS19" s="46">
        <f t="shared" si="20"/>
        <v>0</v>
      </c>
      <c r="AT19" s="45">
        <f>County!AE1218</f>
        <v>0</v>
      </c>
      <c r="AU19" s="46">
        <f t="shared" si="21"/>
        <v>0</v>
      </c>
      <c r="AV19" s="45">
        <f>County!AF1218</f>
        <v>0</v>
      </c>
      <c r="AW19" s="46">
        <f t="shared" si="22"/>
        <v>0</v>
      </c>
      <c r="AX19" s="53"/>
      <c r="AY19" s="42" t="str">
        <f t="shared" si="26"/>
        <v>Louisiana</v>
      </c>
      <c r="AZ19" s="42" t="s">
        <v>482</v>
      </c>
      <c r="BA19" s="42">
        <f t="shared" si="27"/>
        <v>1</v>
      </c>
      <c r="BB19" s="43">
        <f>RANK(R19,(L19:Q19,R19:Y19,AD19:AW19))</f>
        <v>7</v>
      </c>
      <c r="BC19" s="43">
        <f>RANK(T19,(L19:Q19,R19:Y19,AD19:AW19))</f>
        <v>17</v>
      </c>
      <c r="BD19" s="43">
        <f>RANK(X19,(L19:Q19,R19:Y19,AD19:AW19))</f>
        <v>8</v>
      </c>
      <c r="BE19" s="43">
        <f>RANK(V19,(L19:Q19,R19:Y19,AD19:AW19))</f>
        <v>17</v>
      </c>
      <c r="BG19" s="42">
        <v>22</v>
      </c>
      <c r="BI19" s="45">
        <f>County!AY1218</f>
        <v>0</v>
      </c>
    </row>
    <row r="20" spans="1:61" s="35" customFormat="1">
      <c r="A20" s="35" t="s">
        <v>1205</v>
      </c>
      <c r="C20" s="38">
        <f t="shared" si="0"/>
        <v>1507447</v>
      </c>
      <c r="D20" s="37">
        <f t="shared" si="1"/>
        <v>1</v>
      </c>
      <c r="E20" s="37" t="str">
        <f t="shared" si="1"/>
        <v/>
      </c>
      <c r="F20" s="37" t="str">
        <f t="shared" si="1"/>
        <v/>
      </c>
      <c r="G20" s="69">
        <f t="shared" si="2"/>
        <v>1</v>
      </c>
      <c r="H20" s="69">
        <f t="shared" si="3"/>
        <v>2</v>
      </c>
      <c r="I20" s="69" t="str">
        <f t="shared" si="4"/>
        <v>-</v>
      </c>
      <c r="J20" s="38">
        <f t="shared" si="23"/>
        <v>618173</v>
      </c>
      <c r="K20" s="39">
        <f t="shared" si="24"/>
        <v>0.41007942567798406</v>
      </c>
      <c r="L20" s="38">
        <f>County!N1244</f>
        <v>1062810</v>
      </c>
      <c r="M20" s="39">
        <f t="shared" si="25"/>
        <v>0.70503971283899203</v>
      </c>
      <c r="N20" s="64">
        <f>County!O1244</f>
        <v>444637</v>
      </c>
      <c r="O20" s="65">
        <f t="shared" si="5"/>
        <v>0.29496028716100797</v>
      </c>
      <c r="P20" s="64">
        <f>County!P1244</f>
        <v>0</v>
      </c>
      <c r="Q20" s="65">
        <f t="shared" si="6"/>
        <v>0</v>
      </c>
      <c r="R20" s="64">
        <f>County!Q1244</f>
        <v>0</v>
      </c>
      <c r="S20" s="65">
        <f t="shared" si="7"/>
        <v>0</v>
      </c>
      <c r="T20" s="64">
        <f>County!R1244</f>
        <v>0</v>
      </c>
      <c r="U20" s="65">
        <f t="shared" si="8"/>
        <v>0</v>
      </c>
      <c r="V20" s="64">
        <f>County!S1244</f>
        <v>0</v>
      </c>
      <c r="W20" s="65">
        <f t="shared" si="9"/>
        <v>0</v>
      </c>
      <c r="X20" s="64">
        <f>County!T1244</f>
        <v>0</v>
      </c>
      <c r="Y20" s="65">
        <f t="shared" si="10"/>
        <v>0</v>
      </c>
      <c r="Z20" s="64">
        <f>County!U1244</f>
        <v>0</v>
      </c>
      <c r="AA20" s="65">
        <f t="shared" si="11"/>
        <v>0</v>
      </c>
      <c r="AB20" s="64">
        <f>County!V1244</f>
        <v>0</v>
      </c>
      <c r="AC20" s="65">
        <f t="shared" si="12"/>
        <v>0</v>
      </c>
      <c r="AD20" s="64">
        <f>County!W1244</f>
        <v>0</v>
      </c>
      <c r="AE20" s="65">
        <f t="shared" si="13"/>
        <v>0</v>
      </c>
      <c r="AF20" s="64">
        <f>County!X1244</f>
        <v>0</v>
      </c>
      <c r="AG20" s="65">
        <f t="shared" si="14"/>
        <v>0</v>
      </c>
      <c r="AH20" s="38">
        <f>County!Y1244</f>
        <v>0</v>
      </c>
      <c r="AI20" s="39">
        <f t="shared" si="15"/>
        <v>0</v>
      </c>
      <c r="AJ20" s="38">
        <f>County!Z1244</f>
        <v>0</v>
      </c>
      <c r="AK20" s="39">
        <f t="shared" si="16"/>
        <v>0</v>
      </c>
      <c r="AL20" s="38">
        <f>County!AA1244</f>
        <v>0</v>
      </c>
      <c r="AM20" s="39">
        <f t="shared" si="17"/>
        <v>0</v>
      </c>
      <c r="AN20" s="38">
        <f>County!AB1244</f>
        <v>0</v>
      </c>
      <c r="AO20" s="39">
        <f t="shared" si="18"/>
        <v>0</v>
      </c>
      <c r="AP20" s="38">
        <f>County!AC1244</f>
        <v>0</v>
      </c>
      <c r="AQ20" s="39">
        <f t="shared" si="19"/>
        <v>0</v>
      </c>
      <c r="AR20" s="38">
        <f>County!AD1244</f>
        <v>0</v>
      </c>
      <c r="AS20" s="39">
        <f t="shared" si="20"/>
        <v>0</v>
      </c>
      <c r="AT20" s="38">
        <f>County!AE1244</f>
        <v>0</v>
      </c>
      <c r="AU20" s="39">
        <f t="shared" si="21"/>
        <v>0</v>
      </c>
      <c r="AV20" s="38">
        <f>County!AF1244</f>
        <v>0</v>
      </c>
      <c r="AW20" s="39">
        <f t="shared" si="22"/>
        <v>0</v>
      </c>
      <c r="AX20" s="54"/>
      <c r="AY20" s="35" t="str">
        <f t="shared" si="26"/>
        <v>Maryland</v>
      </c>
      <c r="AZ20" s="35" t="s">
        <v>1206</v>
      </c>
      <c r="BA20" s="35">
        <f t="shared" si="27"/>
        <v>1</v>
      </c>
      <c r="BB20" s="36">
        <f>RANK(R20,(L20:Q20,R20:Y20,AD20:AW20))</f>
        <v>5</v>
      </c>
      <c r="BC20" s="36">
        <f>RANK(T20,(L20:Q20,R20:Y20,AD20:AW20))</f>
        <v>5</v>
      </c>
      <c r="BD20" s="36">
        <f>RANK(X20,(L20:Q20,R20:Y20,AD20:AW20))</f>
        <v>5</v>
      </c>
      <c r="BE20" s="36">
        <f>RANK(V20,(L20:Q20,R20:Y20,AD20:AW20))</f>
        <v>5</v>
      </c>
      <c r="BG20" s="35">
        <v>24</v>
      </c>
      <c r="BI20" s="38">
        <f>County!AY1244</f>
        <v>0</v>
      </c>
    </row>
    <row r="21" spans="1:61" s="42" customFormat="1">
      <c r="A21" s="42" t="s">
        <v>965</v>
      </c>
      <c r="C21" s="45">
        <f t="shared" si="0"/>
        <v>1576857</v>
      </c>
      <c r="D21" s="44" t="str">
        <f t="shared" si="1"/>
        <v/>
      </c>
      <c r="E21" s="44">
        <f t="shared" si="1"/>
        <v>1</v>
      </c>
      <c r="F21" s="44" t="str">
        <f t="shared" si="1"/>
        <v/>
      </c>
      <c r="G21" s="68">
        <f t="shared" si="2"/>
        <v>2</v>
      </c>
      <c r="H21" s="68">
        <f t="shared" si="3"/>
        <v>1</v>
      </c>
      <c r="I21" s="68" t="str">
        <f t="shared" si="4"/>
        <v>-</v>
      </c>
      <c r="J21" s="45">
        <f t="shared" si="23"/>
        <v>140417</v>
      </c>
      <c r="K21" s="46">
        <f t="shared" si="24"/>
        <v>8.9048658185238105E-2</v>
      </c>
      <c r="L21" s="45">
        <f>County!N1361</f>
        <v>690208</v>
      </c>
      <c r="M21" s="46">
        <f t="shared" si="25"/>
        <v>0.43771121921645401</v>
      </c>
      <c r="N21" s="63">
        <f>County!O1361</f>
        <v>830625</v>
      </c>
      <c r="O21" s="89">
        <f t="shared" si="5"/>
        <v>0.52675987740169206</v>
      </c>
      <c r="P21" s="63">
        <f>County!P1361</f>
        <v>0</v>
      </c>
      <c r="Q21" s="89">
        <f t="shared" si="6"/>
        <v>0</v>
      </c>
      <c r="R21" s="63">
        <f>County!Q1361</f>
        <v>31876</v>
      </c>
      <c r="S21" s="89">
        <f t="shared" si="7"/>
        <v>2.0214895833927871E-2</v>
      </c>
      <c r="T21" s="63">
        <f>County!R1361</f>
        <v>8780</v>
      </c>
      <c r="U21" s="89">
        <f t="shared" si="8"/>
        <v>5.5680381924296243E-3</v>
      </c>
      <c r="V21" s="63">
        <f>County!S1361</f>
        <v>15368</v>
      </c>
      <c r="W21" s="89">
        <f t="shared" si="9"/>
        <v>9.7459693554964085E-3</v>
      </c>
      <c r="X21" s="63">
        <f>County!T1361</f>
        <v>0</v>
      </c>
      <c r="Y21" s="89">
        <f t="shared" si="10"/>
        <v>0</v>
      </c>
      <c r="Z21" s="63">
        <f>County!U1361</f>
        <v>0</v>
      </c>
      <c r="AA21" s="89">
        <f t="shared" si="11"/>
        <v>0</v>
      </c>
      <c r="AB21" s="63">
        <f>County!V1361</f>
        <v>0</v>
      </c>
      <c r="AC21" s="89">
        <f t="shared" si="12"/>
        <v>0</v>
      </c>
      <c r="AD21" s="63">
        <f>County!W1361</f>
        <v>0</v>
      </c>
      <c r="AE21" s="89">
        <f t="shared" si="13"/>
        <v>0</v>
      </c>
      <c r="AF21" s="63">
        <f>County!X1361</f>
        <v>0</v>
      </c>
      <c r="AG21" s="89">
        <f t="shared" si="14"/>
        <v>0</v>
      </c>
      <c r="AH21" s="45">
        <f>County!Y1361</f>
        <v>0</v>
      </c>
      <c r="AI21" s="46">
        <f t="shared" si="15"/>
        <v>0</v>
      </c>
      <c r="AJ21" s="45">
        <f>County!Z1361</f>
        <v>0</v>
      </c>
      <c r="AK21" s="46">
        <f t="shared" si="16"/>
        <v>0</v>
      </c>
      <c r="AL21" s="45">
        <f>County!AA1361</f>
        <v>0</v>
      </c>
      <c r="AM21" s="46">
        <f t="shared" si="17"/>
        <v>0</v>
      </c>
      <c r="AN21" s="45">
        <f>County!AB1361</f>
        <v>0</v>
      </c>
      <c r="AO21" s="46">
        <f t="shared" si="18"/>
        <v>0</v>
      </c>
      <c r="AP21" s="45">
        <f>County!AC1361</f>
        <v>0</v>
      </c>
      <c r="AQ21" s="46">
        <f t="shared" si="19"/>
        <v>0</v>
      </c>
      <c r="AR21" s="45">
        <f>County!AD1361</f>
        <v>0</v>
      </c>
      <c r="AS21" s="46">
        <f t="shared" si="20"/>
        <v>0</v>
      </c>
      <c r="AT21" s="45">
        <f>County!AE1361</f>
        <v>0</v>
      </c>
      <c r="AU21" s="46">
        <f t="shared" si="21"/>
        <v>0</v>
      </c>
      <c r="AV21" s="45">
        <f>County!AF1361</f>
        <v>0</v>
      </c>
      <c r="AW21" s="46">
        <f t="shared" si="22"/>
        <v>0</v>
      </c>
      <c r="AX21" s="53"/>
      <c r="AY21" s="42" t="str">
        <f t="shared" si="26"/>
        <v>Missouri</v>
      </c>
      <c r="AZ21" s="42" t="s">
        <v>1312</v>
      </c>
      <c r="BA21" s="42">
        <f t="shared" si="27"/>
        <v>1</v>
      </c>
      <c r="BB21" s="43">
        <f>RANK(R21,(L21:Q21,R21:Y21,AD21:AW21))</f>
        <v>3</v>
      </c>
      <c r="BC21" s="43">
        <f>RANK(T21,(L21:Q21,R21:Y21,AD21:AW21))</f>
        <v>5</v>
      </c>
      <c r="BD21" s="43">
        <f>RANK(X21,(L21:Q21,R21:Y21,AD21:AW21))</f>
        <v>11</v>
      </c>
      <c r="BE21" s="43">
        <f>RANK(V21,(L21:Q21,R21:Y21,AD21:AW21))</f>
        <v>4</v>
      </c>
      <c r="BG21" s="42">
        <v>29</v>
      </c>
      <c r="BI21" s="45">
        <f>County!AY1361</f>
        <v>0</v>
      </c>
    </row>
    <row r="22" spans="1:61" s="35" customFormat="1">
      <c r="A22" s="35" t="s">
        <v>972</v>
      </c>
      <c r="C22" s="38">
        <f t="shared" si="0"/>
        <v>435790</v>
      </c>
      <c r="D22" s="37">
        <f t="shared" si="1"/>
        <v>1</v>
      </c>
      <c r="E22" s="37" t="str">
        <f t="shared" si="1"/>
        <v/>
      </c>
      <c r="F22" s="37" t="str">
        <f t="shared" si="1"/>
        <v/>
      </c>
      <c r="G22" s="69">
        <f t="shared" si="2"/>
        <v>1</v>
      </c>
      <c r="H22" s="69">
        <f t="shared" si="3"/>
        <v>2</v>
      </c>
      <c r="I22" s="69" t="str">
        <f t="shared" si="4"/>
        <v>-</v>
      </c>
      <c r="J22" s="38">
        <f t="shared" si="23"/>
        <v>428</v>
      </c>
      <c r="K22" s="39">
        <f t="shared" si="24"/>
        <v>9.8212441772413308E-4</v>
      </c>
      <c r="L22" s="38">
        <f>County!N1380</f>
        <v>208650</v>
      </c>
      <c r="M22" s="39">
        <f t="shared" si="25"/>
        <v>0.47878565364051495</v>
      </c>
      <c r="N22" s="64">
        <f>County!O1380</f>
        <v>208222</v>
      </c>
      <c r="O22" s="65">
        <f t="shared" si="5"/>
        <v>0.47780352922279079</v>
      </c>
      <c r="P22" s="64">
        <f>County!P1380</f>
        <v>0</v>
      </c>
      <c r="Q22" s="65">
        <f t="shared" si="6"/>
        <v>0</v>
      </c>
      <c r="R22" s="64">
        <f>County!Q1380</f>
        <v>8044</v>
      </c>
      <c r="S22" s="65">
        <f t="shared" si="7"/>
        <v>1.8458431813488149E-2</v>
      </c>
      <c r="T22" s="64">
        <f>County!R1380</f>
        <v>0</v>
      </c>
      <c r="U22" s="65">
        <f t="shared" si="8"/>
        <v>0</v>
      </c>
      <c r="V22" s="64">
        <f>County!S1380</f>
        <v>0</v>
      </c>
      <c r="W22" s="65">
        <f t="shared" si="9"/>
        <v>0</v>
      </c>
      <c r="X22" s="64">
        <f>County!T1380</f>
        <v>2749</v>
      </c>
      <c r="Y22" s="65">
        <f t="shared" si="10"/>
        <v>6.3080841689804722E-3</v>
      </c>
      <c r="Z22" s="64">
        <f>County!U1380</f>
        <v>0</v>
      </c>
      <c r="AA22" s="65">
        <f t="shared" si="11"/>
        <v>0</v>
      </c>
      <c r="AB22" s="64">
        <f>County!V1380</f>
        <v>0</v>
      </c>
      <c r="AC22" s="65">
        <f t="shared" si="12"/>
        <v>0</v>
      </c>
      <c r="AD22" s="64">
        <f>County!W1380</f>
        <v>0</v>
      </c>
      <c r="AE22" s="65">
        <f t="shared" si="13"/>
        <v>0</v>
      </c>
      <c r="AF22" s="64">
        <f>County!X1380</f>
        <v>0</v>
      </c>
      <c r="AG22" s="65">
        <f t="shared" si="14"/>
        <v>0</v>
      </c>
      <c r="AH22" s="38">
        <f>County!Y1380</f>
        <v>0</v>
      </c>
      <c r="AI22" s="39">
        <f t="shared" si="15"/>
        <v>0</v>
      </c>
      <c r="AJ22" s="38">
        <f>County!Z1380</f>
        <v>8125</v>
      </c>
      <c r="AK22" s="39">
        <f t="shared" si="16"/>
        <v>1.8644301154225659E-2</v>
      </c>
      <c r="AL22" s="38">
        <f>County!AA1380</f>
        <v>0</v>
      </c>
      <c r="AM22" s="39">
        <f t="shared" si="17"/>
        <v>0</v>
      </c>
      <c r="AN22" s="38">
        <f>County!AB1380</f>
        <v>0</v>
      </c>
      <c r="AO22" s="39">
        <f t="shared" si="18"/>
        <v>0</v>
      </c>
      <c r="AP22" s="38">
        <f>County!AC1380</f>
        <v>0</v>
      </c>
      <c r="AQ22" s="39">
        <f t="shared" si="19"/>
        <v>0</v>
      </c>
      <c r="AR22" s="38">
        <f>County!AD1380</f>
        <v>0</v>
      </c>
      <c r="AS22" s="39">
        <f t="shared" si="20"/>
        <v>0</v>
      </c>
      <c r="AT22" s="38">
        <f>County!AE1380</f>
        <v>0</v>
      </c>
      <c r="AU22" s="39">
        <f t="shared" si="21"/>
        <v>0</v>
      </c>
      <c r="AV22" s="38">
        <f>County!AF1380</f>
        <v>0</v>
      </c>
      <c r="AW22" s="39">
        <f t="shared" si="22"/>
        <v>0</v>
      </c>
      <c r="AX22" s="54"/>
      <c r="AY22" s="35" t="str">
        <f t="shared" si="26"/>
        <v>Nevada</v>
      </c>
      <c r="AZ22" s="35" t="s">
        <v>365</v>
      </c>
      <c r="BA22" s="35">
        <f t="shared" si="27"/>
        <v>1</v>
      </c>
      <c r="BB22" s="36">
        <f>RANK(R22,(L22:Q22,R22:Y22,AD22:AW22))</f>
        <v>4</v>
      </c>
      <c r="BC22" s="36">
        <f>RANK(T22,(L22:Q22,R22:Y22,AD22:AW22))</f>
        <v>11</v>
      </c>
      <c r="BD22" s="36">
        <f>RANK(X22,(L22:Q22,R22:Y22,AD22:AW22))</f>
        <v>5</v>
      </c>
      <c r="BE22" s="36">
        <f>RANK(V22,(L22:Q22,R22:Y22,AD22:AW22))</f>
        <v>11</v>
      </c>
      <c r="BG22" s="35">
        <v>32</v>
      </c>
      <c r="BI22" s="38">
        <f>County!AY1380</f>
        <v>0</v>
      </c>
    </row>
    <row r="23" spans="1:61" s="42" customFormat="1">
      <c r="A23" s="42" t="s">
        <v>1828</v>
      </c>
      <c r="C23" s="45">
        <f t="shared" si="0"/>
        <v>314956</v>
      </c>
      <c r="D23" s="44" t="str">
        <f t="shared" si="1"/>
        <v/>
      </c>
      <c r="E23" s="44">
        <f t="shared" si="1"/>
        <v>1</v>
      </c>
      <c r="F23" s="44" t="str">
        <f t="shared" si="1"/>
        <v/>
      </c>
      <c r="G23" s="68">
        <f t="shared" si="2"/>
        <v>2</v>
      </c>
      <c r="H23" s="68">
        <f t="shared" si="3"/>
        <v>1</v>
      </c>
      <c r="I23" s="68">
        <f t="shared" si="4"/>
        <v>4</v>
      </c>
      <c r="J23" s="45">
        <f t="shared" si="23"/>
        <v>124594</v>
      </c>
      <c r="K23" s="46">
        <f t="shared" si="24"/>
        <v>0.3955917651989484</v>
      </c>
      <c r="L23" s="45">
        <f>County!N1392</f>
        <v>88883</v>
      </c>
      <c r="M23" s="46">
        <f t="shared" si="25"/>
        <v>0.28220767345279973</v>
      </c>
      <c r="N23" s="63">
        <f>County!O1392</f>
        <v>213477</v>
      </c>
      <c r="O23" s="89">
        <f t="shared" si="5"/>
        <v>0.67779943865174819</v>
      </c>
      <c r="P23" s="63">
        <f>County!P1392</f>
        <v>4733</v>
      </c>
      <c r="Q23" s="89">
        <f t="shared" si="6"/>
        <v>1.5027495904189791E-2</v>
      </c>
      <c r="R23" s="63">
        <f>County!Q1392</f>
        <v>7603</v>
      </c>
      <c r="S23" s="89">
        <f t="shared" si="7"/>
        <v>2.4139879856233885E-2</v>
      </c>
      <c r="T23" s="63">
        <f>County!R1392</f>
        <v>0</v>
      </c>
      <c r="U23" s="89">
        <f t="shared" si="8"/>
        <v>0</v>
      </c>
      <c r="V23" s="63">
        <f>County!S1392</f>
        <v>0</v>
      </c>
      <c r="W23" s="89">
        <f t="shared" si="9"/>
        <v>0</v>
      </c>
      <c r="X23" s="63">
        <f>County!T1392</f>
        <v>0</v>
      </c>
      <c r="Y23" s="89">
        <f t="shared" si="10"/>
        <v>0</v>
      </c>
      <c r="Z23" s="63">
        <f>County!U1392</f>
        <v>0</v>
      </c>
      <c r="AA23" s="89">
        <f t="shared" si="11"/>
        <v>0</v>
      </c>
      <c r="AB23" s="63">
        <f>County!V1392</f>
        <v>0</v>
      </c>
      <c r="AC23" s="89">
        <f t="shared" si="12"/>
        <v>0</v>
      </c>
      <c r="AD23" s="63">
        <f>County!W1392</f>
        <v>0</v>
      </c>
      <c r="AE23" s="89">
        <f t="shared" si="13"/>
        <v>0</v>
      </c>
      <c r="AF23" s="63">
        <f>County!X1392</f>
        <v>260</v>
      </c>
      <c r="AG23" s="89">
        <f t="shared" si="14"/>
        <v>8.2551213502838488E-4</v>
      </c>
      <c r="AH23" s="45">
        <f>County!Y1392</f>
        <v>0</v>
      </c>
      <c r="AI23" s="46">
        <f t="shared" si="15"/>
        <v>0</v>
      </c>
      <c r="AJ23" s="45">
        <f>County!Z1392</f>
        <v>0</v>
      </c>
      <c r="AK23" s="46">
        <f t="shared" si="16"/>
        <v>0</v>
      </c>
      <c r="AL23" s="45">
        <f>County!AA1392</f>
        <v>0</v>
      </c>
      <c r="AM23" s="46">
        <f t="shared" si="17"/>
        <v>0</v>
      </c>
      <c r="AN23" s="45">
        <f>County!AB1392</f>
        <v>0</v>
      </c>
      <c r="AO23" s="46">
        <f t="shared" si="18"/>
        <v>0</v>
      </c>
      <c r="AP23" s="45">
        <f>County!AC1392</f>
        <v>0</v>
      </c>
      <c r="AQ23" s="46">
        <f t="shared" si="19"/>
        <v>0</v>
      </c>
      <c r="AR23" s="45">
        <f>County!AD1392</f>
        <v>0</v>
      </c>
      <c r="AS23" s="46">
        <f t="shared" si="20"/>
        <v>0</v>
      </c>
      <c r="AT23" s="45">
        <f>County!AE1392</f>
        <v>0</v>
      </c>
      <c r="AU23" s="46">
        <f t="shared" si="21"/>
        <v>0</v>
      </c>
      <c r="AV23" s="45">
        <f>County!AF1392</f>
        <v>0</v>
      </c>
      <c r="AW23" s="46">
        <f t="shared" si="22"/>
        <v>0</v>
      </c>
      <c r="AX23" s="53"/>
      <c r="AY23" s="42" t="str">
        <f t="shared" si="26"/>
        <v>New Hampshire</v>
      </c>
      <c r="AZ23" s="42" t="s">
        <v>1480</v>
      </c>
      <c r="BA23" s="42">
        <f t="shared" si="27"/>
        <v>1</v>
      </c>
      <c r="BB23" s="43">
        <f>RANK(R23,(L23:Q23,R23:Y23,AD23:AW23))</f>
        <v>3</v>
      </c>
      <c r="BC23" s="43">
        <f>RANK(T23,(L23:Q23,R23:Y23,AD23:AW23))</f>
        <v>11</v>
      </c>
      <c r="BD23" s="43">
        <f>RANK(X23,(L23:Q23,R23:Y23,AD23:AW23))</f>
        <v>11</v>
      </c>
      <c r="BE23" s="43">
        <f>RANK(V23,(L23:Q23,R23:Y23,AD23:AW23))</f>
        <v>11</v>
      </c>
      <c r="BG23" s="42">
        <v>33</v>
      </c>
      <c r="BI23" s="45">
        <f>County!AY1392</f>
        <v>0</v>
      </c>
    </row>
    <row r="24" spans="1:61" s="35" customFormat="1">
      <c r="A24" s="35" t="s">
        <v>926</v>
      </c>
      <c r="C24" s="38">
        <f t="shared" ref="C24:C37" si="28">L24+N24+P24+R24+T24+X24+V24+AD24+AJ24+AB24+AF24+Z24+AH24+AR24+AT24+AL24+AP24+AN24+AV24</f>
        <v>4670805</v>
      </c>
      <c r="D24" s="37">
        <f t="shared" si="1"/>
        <v>1</v>
      </c>
      <c r="E24" s="37" t="str">
        <f t="shared" si="1"/>
        <v/>
      </c>
      <c r="F24" s="37" t="str">
        <f t="shared" si="1"/>
        <v/>
      </c>
      <c r="G24" s="69">
        <f t="shared" ref="G24:G37" si="29">RANK(L24,L24:AX24)</f>
        <v>1</v>
      </c>
      <c r="H24" s="69">
        <f t="shared" ref="H24:H37" si="30">RANK(N24,L24:AX24)</f>
        <v>2</v>
      </c>
      <c r="I24" s="69" t="str">
        <f t="shared" ref="I24:I37" si="31">IF(P24&gt;0,RANK(P24,L24:AX24),"-")</f>
        <v>-</v>
      </c>
      <c r="J24" s="38">
        <f t="shared" si="23"/>
        <v>492077</v>
      </c>
      <c r="K24" s="39">
        <f t="shared" si="24"/>
        <v>0.10535164709295293</v>
      </c>
      <c r="L24" s="38">
        <f>County!N1456</f>
        <v>2551065</v>
      </c>
      <c r="M24" s="39">
        <f t="shared" si="25"/>
        <v>0.54617244779004903</v>
      </c>
      <c r="N24" s="64">
        <f>County!O1456</f>
        <v>2058988</v>
      </c>
      <c r="O24" s="65">
        <f t="shared" si="5"/>
        <v>0.44082080069709612</v>
      </c>
      <c r="P24" s="64">
        <f>County!P1456</f>
        <v>0</v>
      </c>
      <c r="Q24" s="65">
        <f t="shared" si="6"/>
        <v>0</v>
      </c>
      <c r="R24" s="64">
        <f>County!Q1456</f>
        <v>8223</v>
      </c>
      <c r="S24" s="65">
        <f t="shared" si="7"/>
        <v>1.7605102332467315E-3</v>
      </c>
      <c r="T24" s="64">
        <f>County!R1456</f>
        <v>0</v>
      </c>
      <c r="U24" s="65">
        <f t="shared" si="8"/>
        <v>0</v>
      </c>
      <c r="V24" s="64">
        <f>County!S1456</f>
        <v>0</v>
      </c>
      <c r="W24" s="65">
        <f t="shared" si="9"/>
        <v>0</v>
      </c>
      <c r="X24" s="64">
        <f>County!T1456</f>
        <v>0</v>
      </c>
      <c r="Y24" s="65">
        <f t="shared" si="10"/>
        <v>0</v>
      </c>
      <c r="Z24" s="64">
        <f>County!U1456</f>
        <v>14735</v>
      </c>
      <c r="AA24" s="65">
        <f t="shared" si="11"/>
        <v>3.1547024549301458E-3</v>
      </c>
      <c r="AB24" s="64">
        <f>County!V1456</f>
        <v>3513</v>
      </c>
      <c r="AC24" s="65">
        <f t="shared" si="12"/>
        <v>7.5211874612620311E-4</v>
      </c>
      <c r="AD24" s="64">
        <f>County!W1456</f>
        <v>0</v>
      </c>
      <c r="AE24" s="65">
        <f t="shared" si="13"/>
        <v>0</v>
      </c>
      <c r="AF24" s="64">
        <f>County!X1456</f>
        <v>0</v>
      </c>
      <c r="AG24" s="65">
        <f t="shared" si="14"/>
        <v>0</v>
      </c>
      <c r="AH24" s="38">
        <f>County!Y1456</f>
        <v>0</v>
      </c>
      <c r="AI24" s="39">
        <f t="shared" si="15"/>
        <v>0</v>
      </c>
      <c r="AJ24" s="38">
        <f>County!Z1456</f>
        <v>34281</v>
      </c>
      <c r="AK24" s="39">
        <f t="shared" si="16"/>
        <v>7.3394200785517703E-3</v>
      </c>
      <c r="AL24" s="38">
        <f>County!AA1456</f>
        <v>0</v>
      </c>
      <c r="AM24" s="39">
        <f t="shared" si="17"/>
        <v>0</v>
      </c>
      <c r="AN24" s="38">
        <f>County!AB1456</f>
        <v>0</v>
      </c>
      <c r="AO24" s="39">
        <f t="shared" si="18"/>
        <v>0</v>
      </c>
      <c r="AP24" s="38">
        <f>County!AC1456</f>
        <v>0</v>
      </c>
      <c r="AQ24" s="39">
        <f t="shared" si="19"/>
        <v>0</v>
      </c>
      <c r="AR24" s="38">
        <f>County!AD1456</f>
        <v>0</v>
      </c>
      <c r="AS24" s="39">
        <f t="shared" si="20"/>
        <v>0</v>
      </c>
      <c r="AT24" s="38">
        <f>County!AE1456</f>
        <v>0</v>
      </c>
      <c r="AU24" s="39">
        <f t="shared" si="21"/>
        <v>0</v>
      </c>
      <c r="AV24" s="38">
        <f>County!AF1456</f>
        <v>0</v>
      </c>
      <c r="AW24" s="39">
        <f t="shared" si="22"/>
        <v>0</v>
      </c>
      <c r="AX24" s="54"/>
      <c r="AY24" s="35" t="str">
        <f t="shared" si="26"/>
        <v>New York</v>
      </c>
      <c r="AZ24" s="35" t="s">
        <v>927</v>
      </c>
      <c r="BA24" s="35">
        <f t="shared" si="27"/>
        <v>1</v>
      </c>
      <c r="BB24" s="36">
        <f>RANK(R24,(L24:Q24,R24:Y24,AD24:AW24))</f>
        <v>4</v>
      </c>
      <c r="BC24" s="36">
        <f>RANK(T24,(L24:Q24,R24:Y24,AD24:AW24))</f>
        <v>9</v>
      </c>
      <c r="BD24" s="36">
        <f>RANK(X24,(L24:Q24,R24:Y24,AD24:AW24))</f>
        <v>9</v>
      </c>
      <c r="BE24" s="36">
        <f>RANK(V24,(L24:Q24,R24:Y24,AD24:AW24))</f>
        <v>9</v>
      </c>
      <c r="BG24" s="35">
        <v>36</v>
      </c>
      <c r="BI24" s="38">
        <f>County!AY1456</f>
        <v>0</v>
      </c>
    </row>
    <row r="25" spans="1:61" s="42" customFormat="1">
      <c r="A25" s="42" t="s">
        <v>2046</v>
      </c>
      <c r="C25" s="45">
        <f t="shared" si="28"/>
        <v>2012143</v>
      </c>
      <c r="D25" s="44">
        <f t="shared" si="1"/>
        <v>1</v>
      </c>
      <c r="E25" s="44" t="str">
        <f t="shared" si="1"/>
        <v/>
      </c>
      <c r="F25" s="44" t="str">
        <f t="shared" si="1"/>
        <v/>
      </c>
      <c r="G25" s="68">
        <f t="shared" si="29"/>
        <v>1</v>
      </c>
      <c r="H25" s="68">
        <f t="shared" si="30"/>
        <v>2</v>
      </c>
      <c r="I25" s="68" t="str">
        <f t="shared" si="31"/>
        <v>-</v>
      </c>
      <c r="J25" s="45">
        <f t="shared" si="23"/>
        <v>83294</v>
      </c>
      <c r="K25" s="46">
        <f t="shared" si="24"/>
        <v>4.1395666212590256E-2</v>
      </c>
      <c r="L25" s="45">
        <f>County!N1558</f>
        <v>1029237</v>
      </c>
      <c r="M25" s="46">
        <f t="shared" si="25"/>
        <v>0.51151284973284705</v>
      </c>
      <c r="N25" s="63">
        <f>County!O1558</f>
        <v>945943</v>
      </c>
      <c r="O25" s="89">
        <f t="shared" si="5"/>
        <v>0.47011718352025678</v>
      </c>
      <c r="P25" s="63">
        <f>County!P1558</f>
        <v>0</v>
      </c>
      <c r="Q25" s="89">
        <f t="shared" si="6"/>
        <v>0</v>
      </c>
      <c r="R25" s="63">
        <f>County!Q1558</f>
        <v>36963</v>
      </c>
      <c r="S25" s="89">
        <f t="shared" si="7"/>
        <v>1.836996674689622E-2</v>
      </c>
      <c r="T25" s="63">
        <f>County!R1558</f>
        <v>0</v>
      </c>
      <c r="U25" s="89">
        <f t="shared" si="8"/>
        <v>0</v>
      </c>
      <c r="V25" s="63">
        <f>County!S1558</f>
        <v>0</v>
      </c>
      <c r="W25" s="89">
        <f t="shared" si="9"/>
        <v>0</v>
      </c>
      <c r="X25" s="63">
        <f>County!T1558</f>
        <v>0</v>
      </c>
      <c r="Y25" s="89">
        <f t="shared" si="10"/>
        <v>0</v>
      </c>
      <c r="Z25" s="63">
        <f>County!U1558</f>
        <v>0</v>
      </c>
      <c r="AA25" s="89">
        <f t="shared" si="11"/>
        <v>0</v>
      </c>
      <c r="AB25" s="63">
        <f>County!V1558</f>
        <v>0</v>
      </c>
      <c r="AC25" s="89">
        <f t="shared" si="12"/>
        <v>0</v>
      </c>
      <c r="AD25" s="63">
        <f>County!W1558</f>
        <v>0</v>
      </c>
      <c r="AE25" s="89">
        <f t="shared" si="13"/>
        <v>0</v>
      </c>
      <c r="AF25" s="63">
        <f>County!X1558</f>
        <v>0</v>
      </c>
      <c r="AG25" s="89">
        <f t="shared" si="14"/>
        <v>0</v>
      </c>
      <c r="AH25" s="45">
        <f>County!Y1558</f>
        <v>0</v>
      </c>
      <c r="AI25" s="46">
        <f t="shared" si="15"/>
        <v>0</v>
      </c>
      <c r="AJ25" s="45">
        <f>County!Z1558</f>
        <v>0</v>
      </c>
      <c r="AK25" s="46">
        <f t="shared" si="16"/>
        <v>0</v>
      </c>
      <c r="AL25" s="45">
        <f>County!AA1558</f>
        <v>0</v>
      </c>
      <c r="AM25" s="46">
        <f t="shared" si="17"/>
        <v>0</v>
      </c>
      <c r="AN25" s="45">
        <f>County!AB1558</f>
        <v>0</v>
      </c>
      <c r="AO25" s="46">
        <f t="shared" si="18"/>
        <v>0</v>
      </c>
      <c r="AP25" s="45">
        <f>County!AC1558</f>
        <v>0</v>
      </c>
      <c r="AQ25" s="46">
        <f t="shared" si="19"/>
        <v>0</v>
      </c>
      <c r="AR25" s="45">
        <f>County!AD1558</f>
        <v>0</v>
      </c>
      <c r="AS25" s="46">
        <f t="shared" si="20"/>
        <v>0</v>
      </c>
      <c r="AT25" s="45">
        <f>County!AE1558</f>
        <v>0</v>
      </c>
      <c r="AU25" s="46">
        <f t="shared" si="21"/>
        <v>0</v>
      </c>
      <c r="AV25" s="45">
        <f>County!AF1558</f>
        <v>0</v>
      </c>
      <c r="AW25" s="46">
        <f t="shared" si="22"/>
        <v>0</v>
      </c>
      <c r="AX25" s="53"/>
      <c r="AY25" s="42" t="str">
        <f t="shared" si="26"/>
        <v>North Carolina</v>
      </c>
      <c r="AZ25" s="42" t="s">
        <v>1697</v>
      </c>
      <c r="BA25" s="42">
        <f t="shared" si="27"/>
        <v>1</v>
      </c>
      <c r="BB25" s="43">
        <f>RANK(R25,(L25:Q25,R25:Y25,AD25:AW25))</f>
        <v>3</v>
      </c>
      <c r="BC25" s="43">
        <f>RANK(T25,(L25:Q25,R25:Y25,AD25:AW25))</f>
        <v>7</v>
      </c>
      <c r="BD25" s="43">
        <f>RANK(X25,(L25:Q25,R25:Y25,AD25:AW25))</f>
        <v>7</v>
      </c>
      <c r="BE25" s="43">
        <f>RANK(V25,(L25:Q25,R25:Y25,AD25:AW25))</f>
        <v>7</v>
      </c>
      <c r="BG25" s="42">
        <v>37</v>
      </c>
      <c r="BI25" s="45">
        <f>County!AY1558</f>
        <v>0</v>
      </c>
    </row>
    <row r="26" spans="1:61" s="35" customFormat="1">
      <c r="A26" s="35" t="s">
        <v>1694</v>
      </c>
      <c r="C26" s="38">
        <f t="shared" si="28"/>
        <v>213358</v>
      </c>
      <c r="D26" s="37">
        <f t="shared" si="1"/>
        <v>1</v>
      </c>
      <c r="E26" s="37" t="str">
        <f t="shared" si="1"/>
        <v/>
      </c>
      <c r="F26" s="37" t="str">
        <f t="shared" si="1"/>
        <v/>
      </c>
      <c r="G26" s="69">
        <f t="shared" si="29"/>
        <v>1</v>
      </c>
      <c r="H26" s="69">
        <f t="shared" si="30"/>
        <v>2</v>
      </c>
      <c r="I26" s="69" t="str">
        <f t="shared" si="31"/>
        <v>-</v>
      </c>
      <c r="J26" s="38">
        <f t="shared" si="23"/>
        <v>59734</v>
      </c>
      <c r="K26" s="39">
        <f t="shared" si="24"/>
        <v>0.27997075338164024</v>
      </c>
      <c r="L26" s="38">
        <f>County!N1613</f>
        <v>134747</v>
      </c>
      <c r="M26" s="39">
        <f t="shared" si="25"/>
        <v>0.63155353912203904</v>
      </c>
      <c r="N26" s="64">
        <f>County!O1613</f>
        <v>75013</v>
      </c>
      <c r="O26" s="65">
        <f t="shared" si="5"/>
        <v>0.35158278574039875</v>
      </c>
      <c r="P26" s="64">
        <f>County!P1613</f>
        <v>0</v>
      </c>
      <c r="Q26" s="65">
        <f t="shared" si="6"/>
        <v>0</v>
      </c>
      <c r="R26" s="64">
        <f>County!Q1613</f>
        <v>0</v>
      </c>
      <c r="S26" s="65">
        <f t="shared" si="7"/>
        <v>0</v>
      </c>
      <c r="T26" s="64">
        <f>County!R1613</f>
        <v>3598</v>
      </c>
      <c r="U26" s="65">
        <f t="shared" si="8"/>
        <v>1.686367513756222E-2</v>
      </c>
      <c r="V26" s="64">
        <f>County!S1613</f>
        <v>0</v>
      </c>
      <c r="W26" s="65">
        <f t="shared" si="9"/>
        <v>0</v>
      </c>
      <c r="X26" s="64">
        <f>County!T1613</f>
        <v>0</v>
      </c>
      <c r="Y26" s="65">
        <f t="shared" si="10"/>
        <v>0</v>
      </c>
      <c r="Z26" s="64">
        <f>County!U1613</f>
        <v>0</v>
      </c>
      <c r="AA26" s="65">
        <f t="shared" si="11"/>
        <v>0</v>
      </c>
      <c r="AB26" s="64">
        <f>County!V1613</f>
        <v>0</v>
      </c>
      <c r="AC26" s="65">
        <f t="shared" si="12"/>
        <v>0</v>
      </c>
      <c r="AD26" s="64">
        <f>County!W1613</f>
        <v>0</v>
      </c>
      <c r="AE26" s="65">
        <f t="shared" si="13"/>
        <v>0</v>
      </c>
      <c r="AF26" s="64">
        <f>County!X1613</f>
        <v>0</v>
      </c>
      <c r="AG26" s="65">
        <f t="shared" si="14"/>
        <v>0</v>
      </c>
      <c r="AH26" s="38">
        <f>County!Y1613</f>
        <v>0</v>
      </c>
      <c r="AI26" s="39">
        <f t="shared" si="15"/>
        <v>0</v>
      </c>
      <c r="AJ26" s="38">
        <f>County!Z1613</f>
        <v>0</v>
      </c>
      <c r="AK26" s="39">
        <f t="shared" si="16"/>
        <v>0</v>
      </c>
      <c r="AL26" s="38">
        <f>County!AA1613</f>
        <v>0</v>
      </c>
      <c r="AM26" s="39">
        <f t="shared" si="17"/>
        <v>0</v>
      </c>
      <c r="AN26" s="38">
        <f>County!AB1613</f>
        <v>0</v>
      </c>
      <c r="AO26" s="39">
        <f t="shared" si="18"/>
        <v>0</v>
      </c>
      <c r="AP26" s="38">
        <f>County!AC1613</f>
        <v>0</v>
      </c>
      <c r="AQ26" s="39">
        <f t="shared" si="19"/>
        <v>0</v>
      </c>
      <c r="AR26" s="38">
        <f>County!AD1613</f>
        <v>0</v>
      </c>
      <c r="AS26" s="39">
        <f t="shared" si="20"/>
        <v>0</v>
      </c>
      <c r="AT26" s="38">
        <f>County!AE1613</f>
        <v>0</v>
      </c>
      <c r="AU26" s="39">
        <f t="shared" si="21"/>
        <v>0</v>
      </c>
      <c r="AV26" s="38">
        <f>County!AF1613</f>
        <v>0</v>
      </c>
      <c r="AW26" s="39">
        <f t="shared" si="22"/>
        <v>0</v>
      </c>
      <c r="AX26" s="54"/>
      <c r="AY26" s="35" t="str">
        <f t="shared" si="26"/>
        <v>North Dakota</v>
      </c>
      <c r="AZ26" s="35" t="s">
        <v>618</v>
      </c>
      <c r="BA26" s="35">
        <f t="shared" si="27"/>
        <v>1</v>
      </c>
      <c r="BB26" s="36">
        <f>RANK(R26,(L26:Q26,R26:Y26,AD26:AW26))</f>
        <v>7</v>
      </c>
      <c r="BC26" s="36">
        <f>RANK(T26,(L26:Q26,R26:Y26,AD26:AW26))</f>
        <v>3</v>
      </c>
      <c r="BD26" s="36">
        <f>RANK(X26,(L26:Q26,R26:Y26,AD26:AW26))</f>
        <v>7</v>
      </c>
      <c r="BE26" s="36">
        <f>RANK(V26,(L26:Q26,R26:Y26,AD26:AW26))</f>
        <v>7</v>
      </c>
      <c r="BG26" s="35">
        <v>38</v>
      </c>
      <c r="BI26" s="38">
        <f>County!AY1613</f>
        <v>0</v>
      </c>
    </row>
    <row r="27" spans="1:61" s="42" customFormat="1">
      <c r="A27" s="42" t="s">
        <v>945</v>
      </c>
      <c r="C27" s="45">
        <f t="shared" si="28"/>
        <v>3404351</v>
      </c>
      <c r="D27" s="44" t="str">
        <f t="shared" si="1"/>
        <v/>
      </c>
      <c r="E27" s="44">
        <f t="shared" si="1"/>
        <v>1</v>
      </c>
      <c r="F27" s="44" t="str">
        <f t="shared" si="1"/>
        <v/>
      </c>
      <c r="G27" s="68">
        <f t="shared" si="29"/>
        <v>2</v>
      </c>
      <c r="H27" s="68">
        <f t="shared" si="30"/>
        <v>1</v>
      </c>
      <c r="I27" s="68" t="str">
        <f t="shared" si="31"/>
        <v>-</v>
      </c>
      <c r="J27" s="45">
        <f t="shared" si="23"/>
        <v>440033</v>
      </c>
      <c r="K27" s="46">
        <f t="shared" si="24"/>
        <v>0.12925606084683983</v>
      </c>
      <c r="L27" s="45">
        <f>County!N1703</f>
        <v>1482054</v>
      </c>
      <c r="M27" s="46">
        <f t="shared" si="25"/>
        <v>0.43534112669345787</v>
      </c>
      <c r="N27" s="63">
        <f>County!O1703</f>
        <v>1922087</v>
      </c>
      <c r="O27" s="89">
        <f t="shared" si="5"/>
        <v>0.56459718754029764</v>
      </c>
      <c r="P27" s="63">
        <f>County!P1703</f>
        <v>0</v>
      </c>
      <c r="Q27" s="89">
        <f t="shared" si="6"/>
        <v>0</v>
      </c>
      <c r="R27" s="63">
        <f>County!Q1703</f>
        <v>0</v>
      </c>
      <c r="S27" s="89">
        <f t="shared" si="7"/>
        <v>0</v>
      </c>
      <c r="T27" s="63">
        <f>County!R1703</f>
        <v>0</v>
      </c>
      <c r="U27" s="89">
        <f t="shared" si="8"/>
        <v>0</v>
      </c>
      <c r="V27" s="63">
        <f>County!S1703</f>
        <v>0</v>
      </c>
      <c r="W27" s="89">
        <f t="shared" si="9"/>
        <v>0</v>
      </c>
      <c r="X27" s="63">
        <f>County!T1703</f>
        <v>0</v>
      </c>
      <c r="Y27" s="89">
        <f t="shared" si="10"/>
        <v>0</v>
      </c>
      <c r="Z27" s="63">
        <f>County!U1703</f>
        <v>0</v>
      </c>
      <c r="AA27" s="89">
        <f t="shared" si="11"/>
        <v>0</v>
      </c>
      <c r="AB27" s="63">
        <f>County!V1703</f>
        <v>0</v>
      </c>
      <c r="AC27" s="89">
        <f t="shared" si="12"/>
        <v>0</v>
      </c>
      <c r="AD27" s="63">
        <f>County!W1703</f>
        <v>0</v>
      </c>
      <c r="AE27" s="89">
        <f t="shared" si="13"/>
        <v>0</v>
      </c>
      <c r="AF27" s="63">
        <f>County!X1703</f>
        <v>210</v>
      </c>
      <c r="AG27" s="89">
        <f t="shared" si="14"/>
        <v>6.1685766244432491E-5</v>
      </c>
      <c r="AH27" s="45">
        <f>County!Y1703</f>
        <v>0</v>
      </c>
      <c r="AI27" s="46">
        <f t="shared" si="15"/>
        <v>0</v>
      </c>
      <c r="AJ27" s="45">
        <f>County!Z1703</f>
        <v>0</v>
      </c>
      <c r="AK27" s="46">
        <f t="shared" si="16"/>
        <v>0</v>
      </c>
      <c r="AL27" s="45">
        <f>County!AA1703</f>
        <v>0</v>
      </c>
      <c r="AM27" s="46">
        <f t="shared" si="17"/>
        <v>0</v>
      </c>
      <c r="AN27" s="45">
        <f>County!AB1703</f>
        <v>0</v>
      </c>
      <c r="AO27" s="46">
        <f t="shared" si="18"/>
        <v>0</v>
      </c>
      <c r="AP27" s="45">
        <f>County!AC1703</f>
        <v>0</v>
      </c>
      <c r="AQ27" s="46">
        <f t="shared" si="19"/>
        <v>0</v>
      </c>
      <c r="AR27" s="45">
        <f>County!AD1703</f>
        <v>0</v>
      </c>
      <c r="AS27" s="46">
        <f t="shared" si="20"/>
        <v>0</v>
      </c>
      <c r="AT27" s="45">
        <f>County!AE1703</f>
        <v>0</v>
      </c>
      <c r="AU27" s="46">
        <f t="shared" si="21"/>
        <v>0</v>
      </c>
      <c r="AV27" s="45">
        <f>County!AF1703</f>
        <v>0</v>
      </c>
      <c r="AW27" s="46">
        <f t="shared" si="22"/>
        <v>0</v>
      </c>
      <c r="AX27" s="53"/>
      <c r="AY27" s="42" t="str">
        <f t="shared" si="26"/>
        <v>Ohio</v>
      </c>
      <c r="AZ27" s="42" t="s">
        <v>302</v>
      </c>
      <c r="BA27" s="42">
        <f t="shared" si="27"/>
        <v>1</v>
      </c>
      <c r="BB27" s="43">
        <f>RANK(R27,(L27:Q27,R27:Y27,AD27:AW27))</f>
        <v>7</v>
      </c>
      <c r="BC27" s="43">
        <f>RANK(T27,(L27:Q27,R27:Y27,AD27:AW27))</f>
        <v>7</v>
      </c>
      <c r="BD27" s="43">
        <f>RANK(X27,(L27:Q27,R27:Y27,AD27:AW27))</f>
        <v>7</v>
      </c>
      <c r="BE27" s="43">
        <f>RANK(V27,(L27:Q27,R27:Y27,AD27:AW27))</f>
        <v>7</v>
      </c>
      <c r="BG27" s="42">
        <v>39</v>
      </c>
      <c r="BI27" s="45">
        <f>County!AY1703</f>
        <v>0</v>
      </c>
    </row>
    <row r="28" spans="1:61" s="35" customFormat="1">
      <c r="A28" s="35" t="s">
        <v>1845</v>
      </c>
      <c r="C28" s="38">
        <f t="shared" si="28"/>
        <v>859713</v>
      </c>
      <c r="D28" s="37" t="str">
        <f t="shared" si="1"/>
        <v/>
      </c>
      <c r="E28" s="37">
        <f t="shared" si="1"/>
        <v>1</v>
      </c>
      <c r="F28" s="37" t="str">
        <f t="shared" si="1"/>
        <v/>
      </c>
      <c r="G28" s="69">
        <f t="shared" si="29"/>
        <v>2</v>
      </c>
      <c r="H28" s="69">
        <f t="shared" si="30"/>
        <v>1</v>
      </c>
      <c r="I28" s="69">
        <f t="shared" si="31"/>
        <v>3</v>
      </c>
      <c r="J28" s="38">
        <f t="shared" si="23"/>
        <v>301784</v>
      </c>
      <c r="K28" s="39">
        <f t="shared" si="24"/>
        <v>0.35102877355582618</v>
      </c>
      <c r="L28" s="38">
        <f>County!N1782</f>
        <v>268898</v>
      </c>
      <c r="M28" s="39">
        <f t="shared" si="25"/>
        <v>0.31277647307880652</v>
      </c>
      <c r="N28" s="64">
        <f>County!O1782</f>
        <v>570682</v>
      </c>
      <c r="O28" s="65">
        <f t="shared" si="5"/>
        <v>0.6638052466346327</v>
      </c>
      <c r="P28" s="64">
        <f>County!P1782</f>
        <v>15516</v>
      </c>
      <c r="Q28" s="65">
        <f t="shared" si="6"/>
        <v>1.804788342156045E-2</v>
      </c>
      <c r="R28" s="64">
        <f>County!Q1782</f>
        <v>0</v>
      </c>
      <c r="S28" s="65">
        <f t="shared" si="7"/>
        <v>0</v>
      </c>
      <c r="T28" s="64">
        <f>County!R1782</f>
        <v>0</v>
      </c>
      <c r="U28" s="65">
        <f t="shared" si="8"/>
        <v>0</v>
      </c>
      <c r="V28" s="64">
        <f>County!S1782</f>
        <v>0</v>
      </c>
      <c r="W28" s="65">
        <f t="shared" si="9"/>
        <v>0</v>
      </c>
      <c r="X28" s="64">
        <f>County!T1782</f>
        <v>0</v>
      </c>
      <c r="Y28" s="65">
        <f t="shared" si="10"/>
        <v>0</v>
      </c>
      <c r="Z28" s="64">
        <f>County!U1782</f>
        <v>0</v>
      </c>
      <c r="AA28" s="65">
        <f t="shared" si="11"/>
        <v>0</v>
      </c>
      <c r="AB28" s="64">
        <f>County!V1782</f>
        <v>0</v>
      </c>
      <c r="AC28" s="65">
        <f t="shared" si="12"/>
        <v>0</v>
      </c>
      <c r="AD28" s="64">
        <f>County!W1782</f>
        <v>0</v>
      </c>
      <c r="AE28" s="65">
        <f t="shared" si="13"/>
        <v>0</v>
      </c>
      <c r="AF28" s="64">
        <f>County!X1782</f>
        <v>0</v>
      </c>
      <c r="AG28" s="65">
        <f t="shared" si="14"/>
        <v>0</v>
      </c>
      <c r="AH28" s="38">
        <f>County!Y1782</f>
        <v>0</v>
      </c>
      <c r="AI28" s="39">
        <f t="shared" si="15"/>
        <v>0</v>
      </c>
      <c r="AJ28" s="38">
        <f>County!Z1782</f>
        <v>4617</v>
      </c>
      <c r="AK28" s="39">
        <f t="shared" si="16"/>
        <v>5.3703968650002966E-3</v>
      </c>
      <c r="AL28" s="38">
        <f>County!AA1782</f>
        <v>0</v>
      </c>
      <c r="AM28" s="39">
        <f t="shared" si="17"/>
        <v>0</v>
      </c>
      <c r="AN28" s="38">
        <f>County!AB1782</f>
        <v>0</v>
      </c>
      <c r="AO28" s="39">
        <f t="shared" si="18"/>
        <v>0</v>
      </c>
      <c r="AP28" s="38">
        <f>County!AC1782</f>
        <v>0</v>
      </c>
      <c r="AQ28" s="39">
        <f t="shared" si="19"/>
        <v>0</v>
      </c>
      <c r="AR28" s="38">
        <f>County!AD1782</f>
        <v>0</v>
      </c>
      <c r="AS28" s="39">
        <f t="shared" si="20"/>
        <v>0</v>
      </c>
      <c r="AT28" s="38">
        <f>County!AE1782</f>
        <v>0</v>
      </c>
      <c r="AU28" s="39">
        <f t="shared" si="21"/>
        <v>0</v>
      </c>
      <c r="AV28" s="38">
        <f>County!AF1782</f>
        <v>0</v>
      </c>
      <c r="AW28" s="39">
        <f t="shared" si="22"/>
        <v>0</v>
      </c>
      <c r="AX28" s="54"/>
      <c r="AY28" s="35" t="str">
        <f t="shared" si="26"/>
        <v>Oklahoma</v>
      </c>
      <c r="AZ28" s="35" t="s">
        <v>1846</v>
      </c>
      <c r="BA28" s="35">
        <f t="shared" si="27"/>
        <v>1</v>
      </c>
      <c r="BB28" s="36">
        <f>RANK(R28,(L28:Q28,R28:Y28,AD28:AW28))</f>
        <v>9</v>
      </c>
      <c r="BC28" s="36">
        <f>RANK(T28,(L28:Q28,R28:Y28,AD28:AW28))</f>
        <v>9</v>
      </c>
      <c r="BD28" s="36">
        <f>RANK(X28,(L28:Q28,R28:Y28,AD28:AW28))</f>
        <v>9</v>
      </c>
      <c r="BE28" s="36">
        <f>RANK(V28,(L28:Q28,R28:Y28,AD28:AW28))</f>
        <v>9</v>
      </c>
      <c r="BG28" s="35">
        <v>40</v>
      </c>
      <c r="BI28" s="38">
        <f>County!AY1782</f>
        <v>0</v>
      </c>
    </row>
    <row r="29" spans="1:61" s="42" customFormat="1">
      <c r="A29" s="42" t="s">
        <v>1503</v>
      </c>
      <c r="C29" s="45">
        <f t="shared" si="28"/>
        <v>1117747</v>
      </c>
      <c r="D29" s="44">
        <f t="shared" si="1"/>
        <v>1</v>
      </c>
      <c r="E29" s="44" t="str">
        <f t="shared" si="1"/>
        <v/>
      </c>
      <c r="F29" s="44" t="str">
        <f t="shared" si="1"/>
        <v/>
      </c>
      <c r="G29" s="68">
        <f t="shared" si="29"/>
        <v>1</v>
      </c>
      <c r="H29" s="68">
        <f t="shared" si="30"/>
        <v>2</v>
      </c>
      <c r="I29" s="68" t="str">
        <f t="shared" si="31"/>
        <v>-</v>
      </c>
      <c r="J29" s="45">
        <f t="shared" si="23"/>
        <v>304686</v>
      </c>
      <c r="K29" s="46">
        <f t="shared" si="24"/>
        <v>0.27258941424132654</v>
      </c>
      <c r="L29" s="45">
        <f>County!N1820</f>
        <v>682425</v>
      </c>
      <c r="M29" s="46">
        <f t="shared" si="25"/>
        <v>0.61053619468448583</v>
      </c>
      <c r="N29" s="63">
        <f>County!O1820</f>
        <v>377739</v>
      </c>
      <c r="O29" s="89">
        <f t="shared" si="5"/>
        <v>0.33794678044315934</v>
      </c>
      <c r="P29" s="63">
        <f>County!P1820</f>
        <v>0</v>
      </c>
      <c r="Q29" s="89">
        <f t="shared" si="6"/>
        <v>0</v>
      </c>
      <c r="R29" s="63">
        <f>County!Q1820</f>
        <v>18221</v>
      </c>
      <c r="S29" s="89">
        <f t="shared" si="7"/>
        <v>1.630154229892811E-2</v>
      </c>
      <c r="T29" s="63">
        <f>County!R1820</f>
        <v>0</v>
      </c>
      <c r="U29" s="89">
        <f t="shared" si="8"/>
        <v>0</v>
      </c>
      <c r="V29" s="63">
        <f>County!S1820</f>
        <v>0</v>
      </c>
      <c r="W29" s="89">
        <f t="shared" si="9"/>
        <v>0</v>
      </c>
      <c r="X29" s="63">
        <f>County!T1820</f>
        <v>8372</v>
      </c>
      <c r="Y29" s="89">
        <f t="shared" si="10"/>
        <v>7.4900670724233663E-3</v>
      </c>
      <c r="Z29" s="63">
        <f>County!U1820</f>
        <v>22024</v>
      </c>
      <c r="AA29" s="89">
        <f t="shared" si="11"/>
        <v>1.9703922265056403E-2</v>
      </c>
      <c r="AB29" s="63">
        <f>County!V1820</f>
        <v>0</v>
      </c>
      <c r="AC29" s="89">
        <f t="shared" si="12"/>
        <v>0</v>
      </c>
      <c r="AD29" s="63">
        <f>County!W1820</f>
        <v>0</v>
      </c>
      <c r="AE29" s="89">
        <f t="shared" si="13"/>
        <v>0</v>
      </c>
      <c r="AF29" s="63">
        <f>County!X1820</f>
        <v>1413</v>
      </c>
      <c r="AG29" s="89">
        <f t="shared" si="14"/>
        <v>1.2641501162606564E-3</v>
      </c>
      <c r="AH29" s="45">
        <f>County!Y1820</f>
        <v>7553</v>
      </c>
      <c r="AI29" s="46">
        <f t="shared" si="15"/>
        <v>6.7573431196862972E-3</v>
      </c>
      <c r="AJ29" s="45">
        <f>County!Z1820</f>
        <v>0</v>
      </c>
      <c r="AK29" s="46">
        <f t="shared" si="16"/>
        <v>0</v>
      </c>
      <c r="AL29" s="45">
        <f>County!AA1820</f>
        <v>0</v>
      </c>
      <c r="AM29" s="46">
        <f t="shared" si="17"/>
        <v>0</v>
      </c>
      <c r="AN29" s="45">
        <f>County!AB1820</f>
        <v>0</v>
      </c>
      <c r="AO29" s="46">
        <f t="shared" si="18"/>
        <v>0</v>
      </c>
      <c r="AP29" s="45">
        <f>County!AC1820</f>
        <v>0</v>
      </c>
      <c r="AQ29" s="46">
        <f t="shared" si="19"/>
        <v>0</v>
      </c>
      <c r="AR29" s="45">
        <f>County!AD1820</f>
        <v>0</v>
      </c>
      <c r="AS29" s="46">
        <f t="shared" si="20"/>
        <v>0</v>
      </c>
      <c r="AT29" s="45">
        <f>County!AE1820</f>
        <v>0</v>
      </c>
      <c r="AU29" s="46">
        <f t="shared" si="21"/>
        <v>0</v>
      </c>
      <c r="AV29" s="45">
        <f>County!AF1820</f>
        <v>0</v>
      </c>
      <c r="AW29" s="46">
        <f t="shared" si="22"/>
        <v>0</v>
      </c>
      <c r="AX29" s="53"/>
      <c r="AY29" s="42" t="str">
        <f t="shared" si="26"/>
        <v>Oregon</v>
      </c>
      <c r="AZ29" s="42" t="s">
        <v>1962</v>
      </c>
      <c r="BA29" s="42">
        <f t="shared" si="27"/>
        <v>1</v>
      </c>
      <c r="BB29" s="43">
        <f>RANK(R29,(L29:Q29,R29:Y29,AD29:AW29))</f>
        <v>3</v>
      </c>
      <c r="BC29" s="43">
        <f>RANK(T29,(L29:Q29,R29:Y29,AD29:AW29))</f>
        <v>13</v>
      </c>
      <c r="BD29" s="43">
        <f>RANK(X29,(L29:Q29,R29:Y29,AD29:AW29))</f>
        <v>4</v>
      </c>
      <c r="BE29" s="43">
        <f>RANK(V29,(L29:Q29,R29:Y29,AD29:AW29))</f>
        <v>13</v>
      </c>
      <c r="BG29" s="42">
        <v>41</v>
      </c>
      <c r="BI29" s="45">
        <f>County!AY1820</f>
        <v>0</v>
      </c>
    </row>
    <row r="30" spans="1:61" s="35" customFormat="1">
      <c r="A30" s="35" t="s">
        <v>743</v>
      </c>
      <c r="C30" s="38">
        <f t="shared" si="28"/>
        <v>2957499</v>
      </c>
      <c r="D30" s="37" t="str">
        <f t="shared" si="1"/>
        <v/>
      </c>
      <c r="E30" s="37">
        <f t="shared" si="1"/>
        <v>1</v>
      </c>
      <c r="F30" s="37" t="str">
        <f t="shared" si="1"/>
        <v/>
      </c>
      <c r="G30" s="69">
        <f t="shared" si="29"/>
        <v>2</v>
      </c>
      <c r="H30" s="69">
        <f t="shared" si="30"/>
        <v>1</v>
      </c>
      <c r="I30" s="69" t="str">
        <f t="shared" si="31"/>
        <v>-</v>
      </c>
      <c r="J30" s="38">
        <f t="shared" si="23"/>
        <v>785341</v>
      </c>
      <c r="K30" s="39">
        <f t="shared" si="24"/>
        <v>0.26554227068208647</v>
      </c>
      <c r="L30" s="38">
        <f>County!N1889</f>
        <v>1028839</v>
      </c>
      <c r="M30" s="39">
        <f t="shared" si="25"/>
        <v>0.34787467383759046</v>
      </c>
      <c r="N30" s="64">
        <f>County!O1889</f>
        <v>1814180</v>
      </c>
      <c r="O30" s="65">
        <f t="shared" si="5"/>
        <v>0.61341694451967688</v>
      </c>
      <c r="P30" s="64">
        <f>County!P1889</f>
        <v>0</v>
      </c>
      <c r="Q30" s="65">
        <f t="shared" si="6"/>
        <v>0</v>
      </c>
      <c r="R30" s="64">
        <f>County!Q1889</f>
        <v>46103</v>
      </c>
      <c r="S30" s="65">
        <f t="shared" si="7"/>
        <v>1.5588509074728344E-2</v>
      </c>
      <c r="T30" s="64">
        <f>County!R1889</f>
        <v>0</v>
      </c>
      <c r="U30" s="65">
        <f t="shared" si="8"/>
        <v>0</v>
      </c>
      <c r="V30" s="64">
        <f>County!S1889</f>
        <v>68377</v>
      </c>
      <c r="W30" s="65">
        <f t="shared" si="9"/>
        <v>2.3119872568004251E-2</v>
      </c>
      <c r="X30" s="64">
        <f>County!T1889</f>
        <v>0</v>
      </c>
      <c r="Y30" s="65">
        <f t="shared" si="10"/>
        <v>0</v>
      </c>
      <c r="Z30" s="64">
        <f>County!U1889</f>
        <v>0</v>
      </c>
      <c r="AA30" s="65">
        <f t="shared" si="11"/>
        <v>0</v>
      </c>
      <c r="AB30" s="64">
        <f>County!V1889</f>
        <v>0</v>
      </c>
      <c r="AC30" s="65">
        <f t="shared" si="12"/>
        <v>0</v>
      </c>
      <c r="AD30" s="64">
        <f>County!W1889</f>
        <v>0</v>
      </c>
      <c r="AE30" s="65">
        <f t="shared" si="13"/>
        <v>0</v>
      </c>
      <c r="AF30" s="64">
        <f>County!X1889</f>
        <v>0</v>
      </c>
      <c r="AG30" s="65">
        <f t="shared" si="14"/>
        <v>0</v>
      </c>
      <c r="AH30" s="38">
        <f>County!Y1889</f>
        <v>0</v>
      </c>
      <c r="AI30" s="39">
        <f t="shared" si="15"/>
        <v>0</v>
      </c>
      <c r="AJ30" s="38">
        <f>County!Z1889</f>
        <v>0</v>
      </c>
      <c r="AK30" s="39">
        <f t="shared" si="16"/>
        <v>0</v>
      </c>
      <c r="AL30" s="38">
        <f>County!AA1889</f>
        <v>0</v>
      </c>
      <c r="AM30" s="39">
        <f t="shared" si="17"/>
        <v>0</v>
      </c>
      <c r="AN30" s="38">
        <f>County!AB1889</f>
        <v>0</v>
      </c>
      <c r="AO30" s="39">
        <f t="shared" si="18"/>
        <v>0</v>
      </c>
      <c r="AP30" s="38">
        <f>County!AC1889</f>
        <v>0</v>
      </c>
      <c r="AQ30" s="39">
        <f t="shared" si="19"/>
        <v>0</v>
      </c>
      <c r="AR30" s="38">
        <f>County!AD1889</f>
        <v>0</v>
      </c>
      <c r="AS30" s="39">
        <f t="shared" si="20"/>
        <v>0</v>
      </c>
      <c r="AT30" s="38">
        <f>County!AE1889</f>
        <v>0</v>
      </c>
      <c r="AU30" s="39">
        <f t="shared" si="21"/>
        <v>0</v>
      </c>
      <c r="AV30" s="38">
        <f>County!AF1889</f>
        <v>0</v>
      </c>
      <c r="AW30" s="39">
        <f t="shared" si="22"/>
        <v>0</v>
      </c>
      <c r="AX30" s="54"/>
      <c r="AY30" s="35" t="str">
        <f t="shared" si="26"/>
        <v>Pennsylvania</v>
      </c>
      <c r="AZ30" s="35" t="s">
        <v>744</v>
      </c>
      <c r="BA30" s="35">
        <f t="shared" si="27"/>
        <v>1</v>
      </c>
      <c r="BB30" s="36">
        <f>RANK(R30,(L30:Q30,R30:Y30,AD30:AW30))</f>
        <v>4</v>
      </c>
      <c r="BC30" s="36">
        <f>RANK(T30,(L30:Q30,R30:Y30,AD30:AW30))</f>
        <v>9</v>
      </c>
      <c r="BD30" s="36">
        <f>RANK(X30,(L30:Q30,R30:Y30,AD30:AW30))</f>
        <v>9</v>
      </c>
      <c r="BE30" s="36">
        <f>RANK(V30,(L30:Q30,R30:Y30,AD30:AW30))</f>
        <v>3</v>
      </c>
      <c r="BG30" s="35">
        <v>42</v>
      </c>
      <c r="BI30" s="38">
        <f>County!AY1889</f>
        <v>0</v>
      </c>
    </row>
    <row r="31" spans="1:61" s="42" customFormat="1">
      <c r="A31" s="42" t="s">
        <v>1561</v>
      </c>
      <c r="C31" s="45">
        <f t="shared" si="28"/>
        <v>1068367</v>
      </c>
      <c r="D31" s="44">
        <f t="shared" si="1"/>
        <v>1</v>
      </c>
      <c r="E31" s="44" t="str">
        <f t="shared" si="1"/>
        <v/>
      </c>
      <c r="F31" s="44" t="str">
        <f t="shared" si="1"/>
        <v/>
      </c>
      <c r="G31" s="68">
        <f t="shared" si="29"/>
        <v>1</v>
      </c>
      <c r="H31" s="68">
        <f t="shared" si="30"/>
        <v>2</v>
      </c>
      <c r="I31" s="68" t="str">
        <f t="shared" si="31"/>
        <v>-</v>
      </c>
      <c r="J31" s="45">
        <f t="shared" si="23"/>
        <v>74659</v>
      </c>
      <c r="K31" s="46">
        <f t="shared" si="24"/>
        <v>6.9881417153468794E-2</v>
      </c>
      <c r="L31" s="63">
        <f>County!N1937</f>
        <v>562791</v>
      </c>
      <c r="M31" s="89">
        <f t="shared" si="25"/>
        <v>0.52677684728187968</v>
      </c>
      <c r="N31" s="63">
        <f>County!O1937</f>
        <v>488132</v>
      </c>
      <c r="O31" s="89">
        <f t="shared" si="5"/>
        <v>0.45689543012841094</v>
      </c>
      <c r="P31" s="63">
        <f>County!P1937</f>
        <v>0</v>
      </c>
      <c r="Q31" s="89">
        <f t="shared" si="6"/>
        <v>0</v>
      </c>
      <c r="R31" s="63">
        <f>County!Q1937</f>
        <v>16987</v>
      </c>
      <c r="S31" s="89">
        <f t="shared" si="7"/>
        <v>1.5899966958919546E-2</v>
      </c>
      <c r="T31" s="63">
        <f>County!R1937</f>
        <v>0</v>
      </c>
      <c r="U31" s="89">
        <f t="shared" si="8"/>
        <v>0</v>
      </c>
      <c r="V31" s="63">
        <f>County!S1937</f>
        <v>0</v>
      </c>
      <c r="W31" s="89">
        <f t="shared" si="9"/>
        <v>0</v>
      </c>
      <c r="X31" s="63">
        <f>County!T1937</f>
        <v>0</v>
      </c>
      <c r="Y31" s="89">
        <f t="shared" si="10"/>
        <v>0</v>
      </c>
      <c r="Z31" s="63">
        <f>County!U1937</f>
        <v>0</v>
      </c>
      <c r="AA31" s="89">
        <f t="shared" si="11"/>
        <v>0</v>
      </c>
      <c r="AB31" s="63">
        <f>County!V1937</f>
        <v>0</v>
      </c>
      <c r="AC31" s="89">
        <f t="shared" si="12"/>
        <v>0</v>
      </c>
      <c r="AD31" s="63">
        <f>County!W1937</f>
        <v>0</v>
      </c>
      <c r="AE31" s="89">
        <f t="shared" si="13"/>
        <v>0</v>
      </c>
      <c r="AF31" s="63">
        <f>County!X1937</f>
        <v>457</v>
      </c>
      <c r="AG31" s="89">
        <f t="shared" si="14"/>
        <v>4.2775563078979414E-4</v>
      </c>
      <c r="AH31" s="45">
        <f>County!Y1937</f>
        <v>0</v>
      </c>
      <c r="AI31" s="89">
        <f t="shared" si="15"/>
        <v>0</v>
      </c>
      <c r="AJ31" s="45">
        <f>County!Z1937</f>
        <v>0</v>
      </c>
      <c r="AK31" s="89">
        <f t="shared" si="16"/>
        <v>0</v>
      </c>
      <c r="AL31" s="45">
        <f>County!AA1937</f>
        <v>0</v>
      </c>
      <c r="AM31" s="89">
        <f t="shared" si="17"/>
        <v>0</v>
      </c>
      <c r="AN31" s="45">
        <f>County!AB1937</f>
        <v>0</v>
      </c>
      <c r="AO31" s="89">
        <f t="shared" si="18"/>
        <v>0</v>
      </c>
      <c r="AP31" s="45">
        <f>County!AC1937</f>
        <v>0</v>
      </c>
      <c r="AQ31" s="89">
        <f t="shared" si="19"/>
        <v>0</v>
      </c>
      <c r="AR31" s="45">
        <f>County!AD1937</f>
        <v>0</v>
      </c>
      <c r="AS31" s="89">
        <f t="shared" si="20"/>
        <v>0</v>
      </c>
      <c r="AT31" s="45">
        <f>County!AE1937</f>
        <v>0</v>
      </c>
      <c r="AU31" s="89">
        <f t="shared" si="21"/>
        <v>0</v>
      </c>
      <c r="AV31" s="45">
        <f>County!AF1937</f>
        <v>0</v>
      </c>
      <c r="AW31" s="89">
        <f t="shared" si="22"/>
        <v>0</v>
      </c>
      <c r="AX31" s="53"/>
      <c r="AY31" s="42" t="str">
        <f t="shared" si="26"/>
        <v>South Carolina</v>
      </c>
      <c r="AZ31" s="42" t="s">
        <v>1714</v>
      </c>
      <c r="BA31" s="42">
        <f t="shared" si="27"/>
        <v>1</v>
      </c>
      <c r="BB31" s="43">
        <f>RANK(R31,(L31:Q31,R31:Y31,AD31:AW31))</f>
        <v>3</v>
      </c>
      <c r="BC31" s="43">
        <f>RANK(T31,(L31:Q31,R31:Y31,AD31:AW31))</f>
        <v>9</v>
      </c>
      <c r="BD31" s="43">
        <f>RANK(X31,(L31:Q31,R31:Y31,AD31:AW31))</f>
        <v>9</v>
      </c>
      <c r="BE31" s="43">
        <f>RANK(V31,(L31:Q31,R31:Y31,AD31:AW31))</f>
        <v>9</v>
      </c>
      <c r="BG31" s="42">
        <v>45</v>
      </c>
      <c r="BI31" s="45">
        <f>County!AY1937</f>
        <v>0</v>
      </c>
    </row>
    <row r="32" spans="1:61" s="35" customFormat="1">
      <c r="A32" s="35" t="s">
        <v>1345</v>
      </c>
      <c r="C32" s="38">
        <f t="shared" si="28"/>
        <v>262111</v>
      </c>
      <c r="D32" s="37">
        <f t="shared" si="1"/>
        <v>1</v>
      </c>
      <c r="E32" s="37" t="str">
        <f t="shared" si="1"/>
        <v/>
      </c>
      <c r="F32" s="37" t="str">
        <f t="shared" si="1"/>
        <v/>
      </c>
      <c r="G32" s="69">
        <f t="shared" si="29"/>
        <v>1</v>
      </c>
      <c r="H32" s="69">
        <f t="shared" si="30"/>
        <v>2</v>
      </c>
      <c r="I32" s="69" t="str">
        <f t="shared" si="31"/>
        <v>-</v>
      </c>
      <c r="J32" s="38">
        <f t="shared" si="23"/>
        <v>67453</v>
      </c>
      <c r="K32" s="39">
        <f t="shared" si="24"/>
        <v>0.25734517055751188</v>
      </c>
      <c r="L32" s="38">
        <f>County!N2005</f>
        <v>162884</v>
      </c>
      <c r="M32" s="39">
        <f t="shared" si="25"/>
        <v>0.6214313783091896</v>
      </c>
      <c r="N32" s="64">
        <f>County!O2005</f>
        <v>95431</v>
      </c>
      <c r="O32" s="65">
        <f t="shared" si="5"/>
        <v>0.36408620775167772</v>
      </c>
      <c r="P32" s="64">
        <f>County!P2005</f>
        <v>0</v>
      </c>
      <c r="Q32" s="65">
        <f t="shared" si="6"/>
        <v>0</v>
      </c>
      <c r="R32" s="64">
        <f>County!Q2005</f>
        <v>3796</v>
      </c>
      <c r="S32" s="65">
        <f t="shared" si="7"/>
        <v>1.4482413939132658E-2</v>
      </c>
      <c r="T32" s="64">
        <f>County!R2005</f>
        <v>0</v>
      </c>
      <c r="U32" s="65">
        <f t="shared" si="8"/>
        <v>0</v>
      </c>
      <c r="V32" s="64">
        <f>County!S2005</f>
        <v>0</v>
      </c>
      <c r="W32" s="65">
        <f t="shared" si="9"/>
        <v>0</v>
      </c>
      <c r="X32" s="64">
        <f>County!T2005</f>
        <v>0</v>
      </c>
      <c r="Y32" s="65">
        <f t="shared" si="10"/>
        <v>0</v>
      </c>
      <c r="Z32" s="64">
        <f>County!U2005</f>
        <v>0</v>
      </c>
      <c r="AA32" s="65">
        <f t="shared" si="11"/>
        <v>0</v>
      </c>
      <c r="AB32" s="64">
        <f>County!V2005</f>
        <v>0</v>
      </c>
      <c r="AC32" s="65">
        <f t="shared" si="12"/>
        <v>0</v>
      </c>
      <c r="AD32" s="64">
        <f>County!W2005</f>
        <v>0</v>
      </c>
      <c r="AE32" s="65">
        <f t="shared" si="13"/>
        <v>0</v>
      </c>
      <c r="AF32" s="64">
        <f>County!X2005</f>
        <v>0</v>
      </c>
      <c r="AG32" s="65">
        <f t="shared" si="14"/>
        <v>0</v>
      </c>
      <c r="AH32" s="38">
        <f>County!Y2005</f>
        <v>0</v>
      </c>
      <c r="AI32" s="39">
        <f t="shared" si="15"/>
        <v>0</v>
      </c>
      <c r="AJ32" s="38">
        <f>County!Z2005</f>
        <v>0</v>
      </c>
      <c r="AK32" s="39">
        <f t="shared" si="16"/>
        <v>0</v>
      </c>
      <c r="AL32" s="38">
        <f>County!AA2005</f>
        <v>0</v>
      </c>
      <c r="AM32" s="39">
        <f t="shared" si="17"/>
        <v>0</v>
      </c>
      <c r="AN32" s="38">
        <f>County!AB2005</f>
        <v>0</v>
      </c>
      <c r="AO32" s="39">
        <f t="shared" si="18"/>
        <v>0</v>
      </c>
      <c r="AP32" s="38">
        <f>County!AC2005</f>
        <v>0</v>
      </c>
      <c r="AQ32" s="39">
        <f t="shared" si="19"/>
        <v>0</v>
      </c>
      <c r="AR32" s="38">
        <f>County!AD2005</f>
        <v>0</v>
      </c>
      <c r="AS32" s="39">
        <f t="shared" si="20"/>
        <v>0</v>
      </c>
      <c r="AT32" s="38">
        <f>County!AE2005</f>
        <v>0</v>
      </c>
      <c r="AU32" s="39">
        <f t="shared" si="21"/>
        <v>0</v>
      </c>
      <c r="AV32" s="38">
        <f>County!AF2005</f>
        <v>0</v>
      </c>
      <c r="AW32" s="39">
        <f t="shared" si="22"/>
        <v>0</v>
      </c>
      <c r="AX32" s="54"/>
      <c r="AY32" s="35" t="str">
        <f t="shared" si="26"/>
        <v>South Dakota</v>
      </c>
      <c r="AZ32" s="35" t="s">
        <v>2164</v>
      </c>
      <c r="BA32" s="35">
        <f t="shared" si="27"/>
        <v>1</v>
      </c>
      <c r="BB32" s="36">
        <f>RANK(R32,(L32:Q32,R32:Y32,AD32:AW32))</f>
        <v>3</v>
      </c>
      <c r="BC32" s="36">
        <f>RANK(T32,(L32:Q32,R32:Y32,AD32:AW32))</f>
        <v>7</v>
      </c>
      <c r="BD32" s="36">
        <f>RANK(X32,(L32:Q32,R32:Y32,AD32:AW32))</f>
        <v>7</v>
      </c>
      <c r="BE32" s="36">
        <f>RANK(V32,(L32:Q32,R32:Y32,AD32:AW32))</f>
        <v>7</v>
      </c>
      <c r="BG32" s="35">
        <v>46</v>
      </c>
      <c r="BI32" s="38">
        <f>County!AY2005</f>
        <v>0</v>
      </c>
    </row>
    <row r="33" spans="1:61" s="42" customFormat="1">
      <c r="A33" s="42" t="s">
        <v>846</v>
      </c>
      <c r="C33" s="45">
        <f t="shared" si="28"/>
        <v>494909</v>
      </c>
      <c r="D33" s="44" t="str">
        <f t="shared" si="1"/>
        <v/>
      </c>
      <c r="E33" s="44">
        <f t="shared" si="1"/>
        <v>1</v>
      </c>
      <c r="F33" s="44" t="str">
        <f t="shared" si="1"/>
        <v/>
      </c>
      <c r="G33" s="68">
        <f t="shared" si="29"/>
        <v>2</v>
      </c>
      <c r="H33" s="68">
        <f t="shared" si="30"/>
        <v>1</v>
      </c>
      <c r="I33" s="68" t="str">
        <f t="shared" si="31"/>
        <v>-</v>
      </c>
      <c r="J33" s="45">
        <f t="shared" si="23"/>
        <v>153480</v>
      </c>
      <c r="K33" s="46">
        <f t="shared" si="24"/>
        <v>0.31011761758222217</v>
      </c>
      <c r="L33" s="45">
        <f>County!N2036</f>
        <v>163172</v>
      </c>
      <c r="M33" s="46">
        <f t="shared" si="25"/>
        <v>0.329701015742288</v>
      </c>
      <c r="N33" s="63">
        <f>County!O2036</f>
        <v>316652</v>
      </c>
      <c r="O33" s="89">
        <f t="shared" si="5"/>
        <v>0.63981863332451017</v>
      </c>
      <c r="P33" s="63">
        <f>County!P2036</f>
        <v>0</v>
      </c>
      <c r="Q33" s="89">
        <f t="shared" si="6"/>
        <v>0</v>
      </c>
      <c r="R33" s="63">
        <f>County!Q2036</f>
        <v>0</v>
      </c>
      <c r="S33" s="89">
        <f t="shared" si="7"/>
        <v>0</v>
      </c>
      <c r="T33" s="63">
        <f>County!R2036</f>
        <v>0</v>
      </c>
      <c r="U33" s="89">
        <f t="shared" si="8"/>
        <v>0</v>
      </c>
      <c r="V33" s="63">
        <f>County!S2036</f>
        <v>15073</v>
      </c>
      <c r="W33" s="89">
        <f t="shared" si="9"/>
        <v>3.0456104051451882E-2</v>
      </c>
      <c r="X33" s="63">
        <f>County!T2036</f>
        <v>0</v>
      </c>
      <c r="Y33" s="89">
        <f t="shared" si="10"/>
        <v>0</v>
      </c>
      <c r="Z33" s="63">
        <f>County!U2036</f>
        <v>0</v>
      </c>
      <c r="AA33" s="89">
        <f t="shared" si="11"/>
        <v>0</v>
      </c>
      <c r="AB33" s="63">
        <f>County!V2036</f>
        <v>0</v>
      </c>
      <c r="AC33" s="89">
        <f t="shared" si="12"/>
        <v>0</v>
      </c>
      <c r="AD33" s="63">
        <f>County!W2036</f>
        <v>0</v>
      </c>
      <c r="AE33" s="89">
        <f t="shared" si="13"/>
        <v>0</v>
      </c>
      <c r="AF33" s="63">
        <f>County!X2036</f>
        <v>12</v>
      </c>
      <c r="AG33" s="89">
        <f t="shared" si="14"/>
        <v>2.424688174997828E-5</v>
      </c>
      <c r="AH33" s="45">
        <f>County!Y2036</f>
        <v>0</v>
      </c>
      <c r="AI33" s="46">
        <f t="shared" si="15"/>
        <v>0</v>
      </c>
      <c r="AJ33" s="45">
        <f>County!Z2036</f>
        <v>0</v>
      </c>
      <c r="AK33" s="46">
        <f t="shared" si="16"/>
        <v>0</v>
      </c>
      <c r="AL33" s="45">
        <f>County!AA2036</f>
        <v>0</v>
      </c>
      <c r="AM33" s="46">
        <f t="shared" si="17"/>
        <v>0</v>
      </c>
      <c r="AN33" s="45">
        <f>County!AB2036</f>
        <v>0</v>
      </c>
      <c r="AO33" s="46">
        <f t="shared" si="18"/>
        <v>0</v>
      </c>
      <c r="AP33" s="45">
        <f>County!AC2036</f>
        <v>0</v>
      </c>
      <c r="AQ33" s="46">
        <f t="shared" si="19"/>
        <v>0</v>
      </c>
      <c r="AR33" s="45">
        <f>County!AD2036</f>
        <v>0</v>
      </c>
      <c r="AS33" s="46">
        <f t="shared" si="20"/>
        <v>0</v>
      </c>
      <c r="AT33" s="45">
        <f>County!AE2036</f>
        <v>0</v>
      </c>
      <c r="AU33" s="46">
        <f t="shared" si="21"/>
        <v>0</v>
      </c>
      <c r="AV33" s="45">
        <f>County!AF2036</f>
        <v>0</v>
      </c>
      <c r="AW33" s="46">
        <f t="shared" si="22"/>
        <v>0</v>
      </c>
      <c r="AX33" s="53"/>
      <c r="AY33" s="42" t="str">
        <f t="shared" si="26"/>
        <v>Utah</v>
      </c>
      <c r="AZ33" s="42" t="s">
        <v>1081</v>
      </c>
      <c r="BA33" s="42">
        <f t="shared" si="27"/>
        <v>1</v>
      </c>
      <c r="BB33" s="43">
        <f>RANK(R33,(L33:Q33,R33:Y33,AD33:AW33))</f>
        <v>9</v>
      </c>
      <c r="BC33" s="43">
        <f>RANK(T33,(L33:Q33,R33:Y33,AD33:AW33))</f>
        <v>9</v>
      </c>
      <c r="BD33" s="43">
        <f>RANK(X33,(L33:Q33,R33:Y33,AD33:AW33))</f>
        <v>9</v>
      </c>
      <c r="BE33" s="43">
        <f>RANK(V33,(L33:Q33,R33:Y33,AD33:AW33))</f>
        <v>3</v>
      </c>
      <c r="BG33" s="42">
        <v>49</v>
      </c>
      <c r="BI33" s="45">
        <f>County!AY2036</f>
        <v>0</v>
      </c>
    </row>
    <row r="34" spans="1:61" s="35" customFormat="1">
      <c r="A34" s="35" t="s">
        <v>1143</v>
      </c>
      <c r="C34" s="38">
        <f t="shared" si="28"/>
        <v>214036</v>
      </c>
      <c r="D34" s="37">
        <f t="shared" si="1"/>
        <v>1</v>
      </c>
      <c r="E34" s="37" t="str">
        <f t="shared" si="1"/>
        <v/>
      </c>
      <c r="F34" s="37" t="str">
        <f t="shared" si="1"/>
        <v/>
      </c>
      <c r="G34" s="69">
        <f t="shared" si="29"/>
        <v>1</v>
      </c>
      <c r="H34" s="69">
        <f t="shared" si="30"/>
        <v>2</v>
      </c>
      <c r="I34" s="69">
        <f t="shared" si="31"/>
        <v>4</v>
      </c>
      <c r="J34" s="38">
        <f t="shared" si="23"/>
        <v>106516</v>
      </c>
      <c r="K34" s="39">
        <f t="shared" si="24"/>
        <v>0.49765460016072061</v>
      </c>
      <c r="L34" s="38">
        <f>County!N2052</f>
        <v>154567</v>
      </c>
      <c r="M34" s="39">
        <f t="shared" si="25"/>
        <v>0.72215421704759952</v>
      </c>
      <c r="N34" s="64">
        <f>County!O2052</f>
        <v>48051</v>
      </c>
      <c r="O34" s="65">
        <f t="shared" si="5"/>
        <v>0.22449961688687883</v>
      </c>
      <c r="P34" s="64">
        <f>County!P2052</f>
        <v>2893</v>
      </c>
      <c r="Q34" s="65">
        <f t="shared" si="6"/>
        <v>1.3516417798874955E-2</v>
      </c>
      <c r="R34" s="64">
        <f>County!Q2052</f>
        <v>4199</v>
      </c>
      <c r="S34" s="65">
        <f t="shared" si="7"/>
        <v>1.9618195069988225E-2</v>
      </c>
      <c r="T34" s="64">
        <f>County!R2052</f>
        <v>0</v>
      </c>
      <c r="U34" s="65">
        <f t="shared" si="8"/>
        <v>0</v>
      </c>
      <c r="V34" s="64">
        <f>County!S2052</f>
        <v>0</v>
      </c>
      <c r="W34" s="65">
        <f t="shared" si="9"/>
        <v>0</v>
      </c>
      <c r="X34" s="64">
        <f>County!T2052</f>
        <v>0</v>
      </c>
      <c r="Y34" s="65">
        <f t="shared" si="10"/>
        <v>0</v>
      </c>
      <c r="Z34" s="64">
        <f>County!U2052</f>
        <v>0</v>
      </c>
      <c r="AA34" s="65">
        <f t="shared" si="11"/>
        <v>0</v>
      </c>
      <c r="AB34" s="64">
        <f>County!V2052</f>
        <v>0</v>
      </c>
      <c r="AC34" s="65">
        <f t="shared" si="12"/>
        <v>0</v>
      </c>
      <c r="AD34" s="64">
        <f>County!W2052</f>
        <v>0</v>
      </c>
      <c r="AE34" s="65">
        <f t="shared" si="13"/>
        <v>0</v>
      </c>
      <c r="AF34" s="64">
        <f>County!X2052</f>
        <v>629</v>
      </c>
      <c r="AG34" s="65">
        <f t="shared" si="14"/>
        <v>2.9387579659496533E-3</v>
      </c>
      <c r="AH34" s="38">
        <f>County!Y2052</f>
        <v>0</v>
      </c>
      <c r="AI34" s="39">
        <f t="shared" si="15"/>
        <v>0</v>
      </c>
      <c r="AJ34" s="38">
        <f>County!Z2052</f>
        <v>2459</v>
      </c>
      <c r="AK34" s="39">
        <f t="shared" si="16"/>
        <v>1.1488721523482031E-2</v>
      </c>
      <c r="AL34" s="38">
        <f>County!AA2052</f>
        <v>1238</v>
      </c>
      <c r="AM34" s="39">
        <f t="shared" si="17"/>
        <v>5.7840737072268221E-3</v>
      </c>
      <c r="AN34" s="38">
        <f>County!AB2052</f>
        <v>0</v>
      </c>
      <c r="AO34" s="39">
        <f t="shared" si="18"/>
        <v>0</v>
      </c>
      <c r="AP34" s="38">
        <f>County!AC2052</f>
        <v>0</v>
      </c>
      <c r="AQ34" s="39">
        <f t="shared" si="19"/>
        <v>0</v>
      </c>
      <c r="AR34" s="38">
        <f>County!AD2052</f>
        <v>0</v>
      </c>
      <c r="AS34" s="39">
        <f t="shared" si="20"/>
        <v>0</v>
      </c>
      <c r="AT34" s="38">
        <f>County!AE2052</f>
        <v>0</v>
      </c>
      <c r="AU34" s="39">
        <f t="shared" si="21"/>
        <v>0</v>
      </c>
      <c r="AV34" s="38">
        <f>County!AF2052</f>
        <v>0</v>
      </c>
      <c r="AW34" s="39">
        <f t="shared" si="22"/>
        <v>0</v>
      </c>
      <c r="AX34" s="54"/>
      <c r="AY34" s="35" t="str">
        <f t="shared" si="26"/>
        <v>Vermont</v>
      </c>
      <c r="AZ34" s="35" t="s">
        <v>2263</v>
      </c>
      <c r="BA34" s="35">
        <f t="shared" si="27"/>
        <v>1</v>
      </c>
      <c r="BB34" s="36">
        <f>RANK(R34,(L34:Q34,R34:Y34,AD34:AW34))</f>
        <v>3</v>
      </c>
      <c r="BC34" s="36">
        <f>RANK(T34,(L34:Q34,R34:Y34,AD34:AW34))</f>
        <v>15</v>
      </c>
      <c r="BD34" s="36">
        <f>RANK(X34,(L34:Q34,R34:Y34,AD34:AW34))</f>
        <v>15</v>
      </c>
      <c r="BE34" s="36">
        <f>RANK(V34,(L34:Q34,R34:Y34,AD34:AW34))</f>
        <v>15</v>
      </c>
      <c r="BG34" s="35">
        <v>50</v>
      </c>
      <c r="BI34" s="38">
        <f>County!AY2052</f>
        <v>0</v>
      </c>
    </row>
    <row r="35" spans="1:61" s="42" customFormat="1">
      <c r="A35" s="42" t="s">
        <v>404</v>
      </c>
      <c r="C35" s="45">
        <f t="shared" si="28"/>
        <v>1888561</v>
      </c>
      <c r="D35" s="44">
        <f t="shared" si="1"/>
        <v>1</v>
      </c>
      <c r="E35" s="44" t="str">
        <f t="shared" si="1"/>
        <v/>
      </c>
      <c r="F35" s="44" t="str">
        <f t="shared" si="1"/>
        <v/>
      </c>
      <c r="G35" s="68">
        <f t="shared" si="29"/>
        <v>1</v>
      </c>
      <c r="H35" s="68">
        <f t="shared" si="30"/>
        <v>2</v>
      </c>
      <c r="I35" s="68" t="str">
        <f t="shared" si="31"/>
        <v>-</v>
      </c>
      <c r="J35" s="45">
        <f t="shared" si="23"/>
        <v>317807</v>
      </c>
      <c r="K35" s="46">
        <f t="shared" si="24"/>
        <v>0.16827997612997408</v>
      </c>
      <c r="L35" s="45">
        <f>County!N2093</f>
        <v>1103184</v>
      </c>
      <c r="M35" s="46">
        <f t="shared" si="25"/>
        <v>0.58413998806498701</v>
      </c>
      <c r="N35" s="63">
        <f>County!O2093</f>
        <v>785377</v>
      </c>
      <c r="O35" s="89">
        <f t="shared" si="5"/>
        <v>0.41586001193501293</v>
      </c>
      <c r="P35" s="63">
        <f>County!P2093</f>
        <v>0</v>
      </c>
      <c r="Q35" s="89">
        <f t="shared" si="6"/>
        <v>0</v>
      </c>
      <c r="R35" s="63">
        <f>County!Q2093</f>
        <v>0</v>
      </c>
      <c r="S35" s="89">
        <f t="shared" si="7"/>
        <v>0</v>
      </c>
      <c r="T35" s="63">
        <f>County!R2093</f>
        <v>0</v>
      </c>
      <c r="U35" s="89">
        <f t="shared" si="8"/>
        <v>0</v>
      </c>
      <c r="V35" s="63">
        <f>County!S2093</f>
        <v>0</v>
      </c>
      <c r="W35" s="89">
        <f t="shared" si="9"/>
        <v>0</v>
      </c>
      <c r="X35" s="63">
        <f>County!T2093</f>
        <v>0</v>
      </c>
      <c r="Y35" s="89">
        <f t="shared" si="10"/>
        <v>0</v>
      </c>
      <c r="Z35" s="63">
        <f>County!U2093</f>
        <v>0</v>
      </c>
      <c r="AA35" s="89">
        <f t="shared" si="11"/>
        <v>0</v>
      </c>
      <c r="AB35" s="63">
        <f>County!V2093</f>
        <v>0</v>
      </c>
      <c r="AC35" s="89">
        <f t="shared" si="12"/>
        <v>0</v>
      </c>
      <c r="AD35" s="63">
        <f>County!W2093</f>
        <v>0</v>
      </c>
      <c r="AE35" s="89">
        <f t="shared" si="13"/>
        <v>0</v>
      </c>
      <c r="AF35" s="63">
        <f>County!X2093</f>
        <v>0</v>
      </c>
      <c r="AG35" s="89">
        <f t="shared" si="14"/>
        <v>0</v>
      </c>
      <c r="AH35" s="45">
        <f>County!Y2093</f>
        <v>0</v>
      </c>
      <c r="AI35" s="46">
        <f t="shared" si="15"/>
        <v>0</v>
      </c>
      <c r="AJ35" s="45">
        <f>County!Z2093</f>
        <v>0</v>
      </c>
      <c r="AK35" s="46">
        <f t="shared" si="16"/>
        <v>0</v>
      </c>
      <c r="AL35" s="45">
        <f>County!AA2093</f>
        <v>0</v>
      </c>
      <c r="AM35" s="46">
        <f t="shared" si="17"/>
        <v>0</v>
      </c>
      <c r="AN35" s="45">
        <f>County!AB2093</f>
        <v>0</v>
      </c>
      <c r="AO35" s="46">
        <f t="shared" si="18"/>
        <v>0</v>
      </c>
      <c r="AP35" s="45">
        <f>County!AC2093</f>
        <v>0</v>
      </c>
      <c r="AQ35" s="46">
        <f t="shared" si="19"/>
        <v>0</v>
      </c>
      <c r="AR35" s="45">
        <f>County!AD2093</f>
        <v>0</v>
      </c>
      <c r="AS35" s="46">
        <f t="shared" si="20"/>
        <v>0</v>
      </c>
      <c r="AT35" s="45">
        <f>County!AE2093</f>
        <v>0</v>
      </c>
      <c r="AU35" s="46">
        <f t="shared" si="21"/>
        <v>0</v>
      </c>
      <c r="AV35" s="45">
        <f>County!AF2093</f>
        <v>0</v>
      </c>
      <c r="AW35" s="46">
        <f t="shared" si="22"/>
        <v>0</v>
      </c>
      <c r="AX35" s="53"/>
      <c r="AY35" s="42" t="str">
        <f t="shared" si="26"/>
        <v>Washington</v>
      </c>
      <c r="AZ35" s="42" t="s">
        <v>1262</v>
      </c>
      <c r="BA35" s="42">
        <f t="shared" si="27"/>
        <v>1</v>
      </c>
      <c r="BB35" s="43">
        <f>RANK(R35,(L35:Q35,R35:Y35,AD35:AW35))</f>
        <v>5</v>
      </c>
      <c r="BC35" s="43">
        <f>RANK(T35,(L35:Q35,R35:Y35,AD35:AW35))</f>
        <v>5</v>
      </c>
      <c r="BD35" s="43">
        <f>RANK(X35,(L35:Q35,R35:Y35,AD35:AW35))</f>
        <v>5</v>
      </c>
      <c r="BE35" s="43">
        <f>RANK(V35,(L35:Q35,R35:Y35,AD35:AW35))</f>
        <v>5</v>
      </c>
      <c r="BG35" s="42">
        <v>53</v>
      </c>
      <c r="BI35" s="45">
        <f>County!AY2093</f>
        <v>0</v>
      </c>
    </row>
    <row r="36" spans="1:61" s="35" customFormat="1">
      <c r="A36" s="160" t="s">
        <v>1520</v>
      </c>
      <c r="B36" s="160"/>
      <c r="C36" s="161">
        <f t="shared" si="28"/>
        <v>1760836</v>
      </c>
      <c r="D36" s="159">
        <f t="shared" ref="D36:F36" si="32">IF(G36=1,1,"")</f>
        <v>1</v>
      </c>
      <c r="E36" s="159" t="str">
        <f t="shared" si="32"/>
        <v/>
      </c>
      <c r="F36" s="159" t="str">
        <f t="shared" si="32"/>
        <v/>
      </c>
      <c r="G36" s="162">
        <f t="shared" si="29"/>
        <v>1</v>
      </c>
      <c r="H36" s="162">
        <f t="shared" si="30"/>
        <v>2</v>
      </c>
      <c r="I36" s="162">
        <f t="shared" si="31"/>
        <v>5</v>
      </c>
      <c r="J36" s="161">
        <f t="shared" si="23"/>
        <v>37787</v>
      </c>
      <c r="K36" s="163">
        <f t="shared" si="24"/>
        <v>2.1459693009456871E-2</v>
      </c>
      <c r="L36" s="161">
        <f>County!N2167</f>
        <v>890059</v>
      </c>
      <c r="M36" s="163">
        <f t="shared" si="25"/>
        <v>0.50547524017001011</v>
      </c>
      <c r="N36" s="164">
        <f>County!O2167</f>
        <v>852272</v>
      </c>
      <c r="O36" s="165">
        <f t="shared" si="5"/>
        <v>0.48401554716055328</v>
      </c>
      <c r="P36" s="164">
        <f>County!P2167</f>
        <v>4266</v>
      </c>
      <c r="Q36" s="165">
        <f t="shared" si="6"/>
        <v>2.42271284776095E-3</v>
      </c>
      <c r="R36" s="164">
        <f>County!Q2167</f>
        <v>5591</v>
      </c>
      <c r="S36" s="165">
        <f t="shared" si="7"/>
        <v>3.1751963271991258E-3</v>
      </c>
      <c r="T36" s="164">
        <f>County!R2167</f>
        <v>0</v>
      </c>
      <c r="U36" s="165">
        <f t="shared" si="8"/>
        <v>0</v>
      </c>
      <c r="V36" s="164">
        <f>County!S2167</f>
        <v>7942</v>
      </c>
      <c r="W36" s="165">
        <f t="shared" si="9"/>
        <v>4.5103575801494289E-3</v>
      </c>
      <c r="X36" s="164">
        <f>County!T2167</f>
        <v>0</v>
      </c>
      <c r="Y36" s="165">
        <f t="shared" si="10"/>
        <v>0</v>
      </c>
      <c r="Z36" s="164">
        <f>County!U2167</f>
        <v>0</v>
      </c>
      <c r="AA36" s="165">
        <f t="shared" si="11"/>
        <v>0</v>
      </c>
      <c r="AB36" s="164">
        <f>County!V2167</f>
        <v>0</v>
      </c>
      <c r="AC36" s="165">
        <f t="shared" si="12"/>
        <v>0</v>
      </c>
      <c r="AD36" s="164">
        <f>County!W2167</f>
        <v>0</v>
      </c>
      <c r="AE36" s="165">
        <f t="shared" si="13"/>
        <v>0</v>
      </c>
      <c r="AF36" s="164">
        <f>County!X2167</f>
        <v>706</v>
      </c>
      <c r="AG36" s="165">
        <f t="shared" si="14"/>
        <v>4.0094591432705828E-4</v>
      </c>
      <c r="AH36" s="161">
        <f>County!Y2167</f>
        <v>0</v>
      </c>
      <c r="AI36" s="163">
        <f t="shared" si="15"/>
        <v>0</v>
      </c>
      <c r="AJ36" s="161">
        <f>County!Z2167</f>
        <v>0</v>
      </c>
      <c r="AK36" s="163">
        <f t="shared" si="16"/>
        <v>0</v>
      </c>
      <c r="AL36" s="161">
        <f>County!AA2167</f>
        <v>0</v>
      </c>
      <c r="AM36" s="163">
        <f t="shared" si="17"/>
        <v>0</v>
      </c>
      <c r="AN36" s="161">
        <f>County!AB2167</f>
        <v>0</v>
      </c>
      <c r="AO36" s="163">
        <f t="shared" si="18"/>
        <v>0</v>
      </c>
      <c r="AP36" s="161">
        <f>County!AC2167</f>
        <v>0</v>
      </c>
      <c r="AQ36" s="163">
        <f t="shared" si="19"/>
        <v>0</v>
      </c>
      <c r="AR36" s="161">
        <f>County!AD2167</f>
        <v>0</v>
      </c>
      <c r="AS36" s="163">
        <f t="shared" si="20"/>
        <v>0</v>
      </c>
      <c r="AT36" s="161">
        <f>County!AE2167</f>
        <v>0</v>
      </c>
      <c r="AU36" s="163">
        <f t="shared" si="21"/>
        <v>0</v>
      </c>
      <c r="AV36" s="161">
        <f>County!AF2167</f>
        <v>0</v>
      </c>
      <c r="AW36" s="163">
        <f t="shared" si="22"/>
        <v>0</v>
      </c>
      <c r="AX36" s="166"/>
      <c r="AY36" s="160" t="str">
        <f t="shared" si="26"/>
        <v>Wisconsin</v>
      </c>
      <c r="AZ36" s="160" t="s">
        <v>912</v>
      </c>
      <c r="BA36" s="160">
        <f t="shared" si="27"/>
        <v>1</v>
      </c>
      <c r="BB36" s="167">
        <f>RANK(R36,(L36:Q36,R36:Y36,AD36:AW36))</f>
        <v>4</v>
      </c>
      <c r="BC36" s="167">
        <f>RANK(T36,(L36:Q36,R36:Y36,AD36:AW36))</f>
        <v>13</v>
      </c>
      <c r="BD36" s="167">
        <f>RANK(X36,(L36:Q36,R36:Y36,AD36:AW36))</f>
        <v>13</v>
      </c>
      <c r="BE36" s="167">
        <f>RANK(V36,(L36:Q36,R36:Y36,AD36:AW36))</f>
        <v>3</v>
      </c>
      <c r="BF36" s="160"/>
      <c r="BG36" s="160">
        <v>55</v>
      </c>
      <c r="BI36" s="38">
        <f>County!AY2167</f>
        <v>0</v>
      </c>
    </row>
    <row r="37" spans="1:61" s="42" customFormat="1">
      <c r="A37" s="41" t="s">
        <v>554</v>
      </c>
      <c r="B37" s="67"/>
      <c r="C37" s="45">
        <f t="shared" si="28"/>
        <v>53792040</v>
      </c>
      <c r="D37" s="44">
        <f>SUM(D3:D36)</f>
        <v>18</v>
      </c>
      <c r="E37" s="44">
        <f>SUM(E3:E36)</f>
        <v>16</v>
      </c>
      <c r="F37" s="44">
        <f>SUM(F3:F36)</f>
        <v>0</v>
      </c>
      <c r="G37" s="68">
        <f t="shared" si="29"/>
        <v>1</v>
      </c>
      <c r="H37" s="68">
        <f t="shared" si="30"/>
        <v>2</v>
      </c>
      <c r="I37" s="68">
        <f t="shared" si="31"/>
        <v>10</v>
      </c>
      <c r="J37" s="45">
        <f>ABS(N37-L37)</f>
        <v>1206755</v>
      </c>
      <c r="K37" s="46">
        <f t="shared" si="24"/>
        <v>2.2433709522821591E-2</v>
      </c>
      <c r="L37" s="45">
        <f>SUM(L3:L36)</f>
        <v>26921681</v>
      </c>
      <c r="M37" s="46">
        <f t="shared" si="25"/>
        <v>0.50047704084098688</v>
      </c>
      <c r="N37" s="45">
        <f>SUM(N3:N36)</f>
        <v>25714926</v>
      </c>
      <c r="O37" s="46">
        <f t="shared" si="5"/>
        <v>0.47804333131816529</v>
      </c>
      <c r="P37" s="45">
        <f>SUM(P3:P36)</f>
        <v>27408</v>
      </c>
      <c r="Q37" s="46">
        <f t="shared" si="6"/>
        <v>5.0951776508197121E-4</v>
      </c>
      <c r="R37" s="45">
        <f>SUM(R3:R36)</f>
        <v>422678</v>
      </c>
      <c r="S37" s="46">
        <f t="shared" si="7"/>
        <v>7.8576309803457915E-3</v>
      </c>
      <c r="T37" s="45">
        <f>SUM(T3:T36)</f>
        <v>231064</v>
      </c>
      <c r="U37" s="46">
        <f t="shared" si="8"/>
        <v>4.2955054316586617E-3</v>
      </c>
      <c r="V37" s="45">
        <f>SUM(V3:V36)</f>
        <v>183588</v>
      </c>
      <c r="W37" s="46">
        <f t="shared" si="9"/>
        <v>3.4129213169829587E-3</v>
      </c>
      <c r="X37" s="45">
        <f>SUM(X3:X36)</f>
        <v>79364</v>
      </c>
      <c r="Y37" s="46">
        <f t="shared" si="10"/>
        <v>1.4753855774943653E-3</v>
      </c>
      <c r="Z37" s="45">
        <f>SUM(Z3:Z36)</f>
        <v>43885</v>
      </c>
      <c r="AA37" s="46">
        <f t="shared" si="11"/>
        <v>8.1582702570863648E-4</v>
      </c>
      <c r="AB37" s="45">
        <f>SUM(AB3:AB36)</f>
        <v>6055</v>
      </c>
      <c r="AC37" s="46">
        <f t="shared" si="12"/>
        <v>1.1256312272224664E-4</v>
      </c>
      <c r="AD37" s="45">
        <f>SUM(AD3:AD36)</f>
        <v>48685</v>
      </c>
      <c r="AE37" s="46">
        <f t="shared" si="13"/>
        <v>9.0505955899794835E-4</v>
      </c>
      <c r="AF37" s="45">
        <f>SUM(AF3:AF36)</f>
        <v>6357</v>
      </c>
      <c r="AG37" s="46">
        <f t="shared" si="14"/>
        <v>1.1817733627503251E-4</v>
      </c>
      <c r="AH37" s="45">
        <f>SUM(AH3:AH36)</f>
        <v>7553</v>
      </c>
      <c r="AI37" s="46">
        <f t="shared" si="15"/>
        <v>1.4041110915295274E-4</v>
      </c>
      <c r="AJ37" s="45">
        <f>SUM(AJ3:AJ36)</f>
        <v>71432</v>
      </c>
      <c r="AK37" s="46">
        <f t="shared" si="16"/>
        <v>1.3279288162337773E-3</v>
      </c>
      <c r="AL37" s="45">
        <f>SUM(AL3:AL36)</f>
        <v>9507</v>
      </c>
      <c r="AM37" s="46">
        <f t="shared" si="17"/>
        <v>1.7673618624614349E-4</v>
      </c>
      <c r="AN37" s="45">
        <f>SUM(AN3:AN36)</f>
        <v>9893</v>
      </c>
      <c r="AO37" s="46">
        <f t="shared" si="18"/>
        <v>1.8391196913149232E-4</v>
      </c>
      <c r="AP37" s="45">
        <f>SUM(AP3:AP36)</f>
        <v>7964</v>
      </c>
      <c r="AQ37" s="46">
        <f t="shared" si="19"/>
        <v>1.4805164481585008E-4</v>
      </c>
      <c r="AR37" s="45">
        <f>SUM(AR3:AR36)</f>
        <v>0</v>
      </c>
      <c r="AS37" s="46">
        <f t="shared" si="20"/>
        <v>0</v>
      </c>
      <c r="AT37" s="45">
        <f>SUM(AT3:AT36)</f>
        <v>0</v>
      </c>
      <c r="AU37" s="46">
        <f t="shared" si="21"/>
        <v>0</v>
      </c>
      <c r="AV37" s="45">
        <f>SUM(AV3:AV36)</f>
        <v>0</v>
      </c>
      <c r="AW37" s="46">
        <f t="shared" si="22"/>
        <v>0</v>
      </c>
      <c r="AX37" s="53"/>
      <c r="AY37" s="42" t="str">
        <f t="shared" si="26"/>
        <v>Total</v>
      </c>
      <c r="BA37" s="42">
        <f t="shared" si="27"/>
        <v>34</v>
      </c>
      <c r="BB37" s="43">
        <f>RANK(R37,(L37:Q37,R37:Y37,AD37:AW37))</f>
        <v>3</v>
      </c>
      <c r="BC37" s="43">
        <f>RANK(T37,(L37:Q37,R37:Y37,AD37:AW37))</f>
        <v>4</v>
      </c>
      <c r="BD37" s="43">
        <f>RANK(X37,(L37:Q37,R37:Y37,AD37:AW37))</f>
        <v>6</v>
      </c>
      <c r="BE37" s="43">
        <f>RANK(V37,(L37:Q37,R37:Y37,AD37:AW37))</f>
        <v>5</v>
      </c>
      <c r="BI37" s="45">
        <f>SUM(BI3:BI36)</f>
        <v>0</v>
      </c>
    </row>
    <row r="38" spans="1:61">
      <c r="C38" s="1"/>
      <c r="J38" s="1"/>
      <c r="K38" s="1"/>
      <c r="L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61">
      <c r="O39" s="1"/>
      <c r="P39" s="1"/>
      <c r="Q39" s="1"/>
      <c r="R39" s="1"/>
      <c r="T39" s="1"/>
      <c r="V39" s="1"/>
      <c r="X39" s="88"/>
      <c r="Y39" s="1"/>
    </row>
    <row r="40" spans="1:61">
      <c r="L40" s="30"/>
      <c r="N40" s="1"/>
      <c r="P40" s="2"/>
      <c r="V40" s="1"/>
      <c r="W40" s="1"/>
      <c r="X40" s="1"/>
      <c r="AC40" s="57"/>
    </row>
    <row r="41" spans="1:61">
      <c r="K41" s="23"/>
      <c r="N41" s="1"/>
      <c r="AC41" s="9"/>
    </row>
    <row r="42" spans="1:61">
      <c r="P42" s="1"/>
    </row>
    <row r="45" spans="1:61">
      <c r="L45" s="1"/>
      <c r="N45" s="1"/>
    </row>
  </sheetData>
  <mergeCells count="41"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H2:AI2"/>
    <mergeCell ref="T2:U2"/>
    <mergeCell ref="X2:Y2"/>
    <mergeCell ref="V2:W2"/>
    <mergeCell ref="Z2:AA2"/>
    <mergeCell ref="AD2:AE2"/>
    <mergeCell ref="AF2:AG2"/>
    <mergeCell ref="L2:M2"/>
    <mergeCell ref="N2:O2"/>
    <mergeCell ref="P2:Q2"/>
    <mergeCell ref="R2:S2"/>
    <mergeCell ref="AB2:AC2"/>
    <mergeCell ref="AL2:AM2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  <mergeCell ref="AP1:AQ1"/>
    <mergeCell ref="AV2:AW2"/>
    <mergeCell ref="AT2:AU2"/>
  </mergeCells>
  <phoneticPr fontId="8" type="noConversion"/>
  <conditionalFormatting sqref="G3:G37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7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7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7">
    <cfRule type="cellIs" dxfId="43" priority="7" stopIfTrue="1" operator="between">
      <formula>0.01</formula>
      <formula>-0.01</formula>
    </cfRule>
  </conditionalFormatting>
  <conditionalFormatting sqref="J3:J37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L2170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L1219" sqref="L1219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57" customWidth="1"/>
    <col min="32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4" bestFit="1" customWidth="1"/>
    <col min="47" max="47" width="4" style="96" bestFit="1" customWidth="1"/>
    <col min="48" max="48" width="6" style="98" bestFit="1" customWidth="1"/>
    <col min="49" max="49" width="5.28515625" customWidth="1"/>
    <col min="50" max="50" width="13.42578125" style="7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6">
      <c r="C1" s="25" t="s">
        <v>959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1926</v>
      </c>
      <c r="H1" s="2" t="s">
        <v>176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1488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59" t="str">
        <f>Candidates!F5</f>
        <v>Libertarian</v>
      </c>
      <c r="R1" s="59" t="str">
        <f>Candidates!F6</f>
        <v>Reform</v>
      </c>
      <c r="S1" s="59" t="str">
        <f>Candidates!F7</f>
        <v>Constitution</v>
      </c>
      <c r="T1" s="59" t="str">
        <f>Candidates!F8</f>
        <v>Natural Law</v>
      </c>
      <c r="U1" s="59" t="str">
        <f>Candidates!F9</f>
        <v>Green</v>
      </c>
      <c r="V1" s="59" t="str">
        <f>Candidates!F10</f>
        <v>Soc. Workers</v>
      </c>
      <c r="W1" s="59" t="str">
        <f>Candidates!F11</f>
        <v>Peace &amp; Free</v>
      </c>
      <c r="X1" s="59" t="str">
        <f>Candidates!F12</f>
        <v>Write-ins</v>
      </c>
      <c r="Y1" s="59" t="str">
        <f>Candidates!F13</f>
        <v>Socialist</v>
      </c>
      <c r="Z1" s="59" t="str">
        <f>Candidates!F14</f>
        <v>State1</v>
      </c>
      <c r="AA1" s="59" t="str">
        <f>Candidates!F15</f>
        <v>State2</v>
      </c>
      <c r="AB1" s="59" t="str">
        <f>Candidates!F16</f>
        <v>State3</v>
      </c>
      <c r="AC1" s="59" t="str">
        <f>Candidates!F17</f>
        <v>State4</v>
      </c>
      <c r="AD1" s="59" t="str">
        <f>Candidates!F18</f>
        <v>State5</v>
      </c>
      <c r="AE1" s="59" t="str">
        <f>Candidates!F19</f>
        <v>State6</v>
      </c>
      <c r="AG1" s="23" t="str">
        <f>LEFT(Q1,1)</f>
        <v>L</v>
      </c>
      <c r="AH1" s="23" t="str">
        <f>LEFT(R1,1)</f>
        <v>R</v>
      </c>
      <c r="AI1" s="23" t="str">
        <f>LEFT(T1,1)</f>
        <v>N</v>
      </c>
      <c r="AJ1" s="23" t="str">
        <f>LEFT(S1,1)</f>
        <v>C</v>
      </c>
      <c r="AK1" s="2" t="str">
        <f>Q1</f>
        <v>Libertarian</v>
      </c>
      <c r="AL1" s="2" t="str">
        <f>R1</f>
        <v>Reform</v>
      </c>
      <c r="AM1" s="2" t="str">
        <f>T1</f>
        <v>Natural Law</v>
      </c>
      <c r="AN1" s="2" t="str">
        <f>S1</f>
        <v>Constitution</v>
      </c>
      <c r="AR1" t="s">
        <v>1892</v>
      </c>
      <c r="AT1" s="102" t="s">
        <v>1300</v>
      </c>
      <c r="AU1" s="103" t="s">
        <v>1301</v>
      </c>
      <c r="AV1" s="104" t="s">
        <v>443</v>
      </c>
      <c r="AX1" s="7" t="s">
        <v>233</v>
      </c>
      <c r="AY1" s="1" t="s">
        <v>558</v>
      </c>
      <c r="AZ1" s="1" t="s">
        <v>559</v>
      </c>
      <c r="BA1" s="1" t="s">
        <v>1323</v>
      </c>
      <c r="BD1" t="s">
        <v>1512</v>
      </c>
    </row>
    <row r="2" spans="1:56">
      <c r="C2" s="130"/>
      <c r="D2" s="22"/>
      <c r="E2" s="19"/>
      <c r="F2" s="20"/>
      <c r="G2" s="129"/>
      <c r="I2" s="130"/>
      <c r="J2" s="18"/>
      <c r="K2" s="19"/>
      <c r="L2" s="20"/>
      <c r="N2" s="3"/>
      <c r="O2" s="4"/>
      <c r="P2" s="21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G2" s="23"/>
      <c r="AH2" s="23"/>
      <c r="AI2" s="23"/>
      <c r="AJ2" s="23"/>
      <c r="AT2" s="102"/>
      <c r="AU2" s="103"/>
      <c r="AV2" s="104"/>
    </row>
    <row r="3" spans="1:56" hidden="1" outlineLevel="1">
      <c r="A3" t="s">
        <v>1532</v>
      </c>
      <c r="B3" t="s">
        <v>1673</v>
      </c>
      <c r="C3" s="1">
        <f t="shared" ref="C3:C34" si="0">SUM(N3:AE3)</f>
        <v>13082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7026</v>
      </c>
      <c r="H3" s="2">
        <f>IF(C3&gt;0,G3/C3,0)</f>
        <v>0.53707384192019569</v>
      </c>
      <c r="I3" s="2"/>
      <c r="J3" s="2">
        <f t="shared" ref="J3:J34" si="1">IF($C3=0,"-",N3/$C3)</f>
        <v>0.23092799266167252</v>
      </c>
      <c r="K3" s="2">
        <f t="shared" ref="K3:K34" si="2">IF($C3=0,"-",O3/$C3)</f>
        <v>0.76800183458186821</v>
      </c>
      <c r="L3" s="2">
        <f t="shared" ref="L3:L34" si="3">IF($C3=0,"-",P3/$C3)</f>
        <v>0</v>
      </c>
      <c r="M3" s="2">
        <f t="shared" ref="M3:M34" si="4">IF(C3=0,"-",(1-J3-K3-L3))</f>
        <v>1.0701727564592645E-3</v>
      </c>
      <c r="N3" s="110">
        <v>3021</v>
      </c>
      <c r="O3" s="110">
        <v>10047</v>
      </c>
      <c r="P3" s="59"/>
      <c r="Q3" s="59"/>
      <c r="R3" s="59"/>
      <c r="S3" s="59"/>
      <c r="T3" s="59"/>
      <c r="U3" s="59"/>
      <c r="V3" s="59"/>
      <c r="W3" s="59"/>
      <c r="X3" s="110">
        <v>14</v>
      </c>
      <c r="Y3" s="59"/>
      <c r="Z3" s="59"/>
      <c r="AA3" s="59"/>
      <c r="AB3" s="59"/>
      <c r="AC3" s="59"/>
      <c r="AD3" s="59"/>
      <c r="AE3" s="59"/>
      <c r="AG3" s="7">
        <f>IF(Q3&gt;0,RANK(Q3,(N3:P3,Q3:AE3)),0)</f>
        <v>0</v>
      </c>
      <c r="AH3" s="7">
        <f>IF(R3&gt;0,RANK(R3,(N3:P3,Q3:AE3)),0)</f>
        <v>0</v>
      </c>
      <c r="AI3" s="7">
        <f>IF(T3&gt;0,RANK(T3,(N3:P3,Q3:AE3)),0)</f>
        <v>0</v>
      </c>
      <c r="AJ3" s="7">
        <f>IF(S3&gt;0,RANK(S3,(N3:P3,Q3:AE3)),0)</f>
        <v>0</v>
      </c>
      <c r="AK3" s="2">
        <f t="shared" ref="AK3:AK34" si="5">IF($C3=0,"-",Q3/$C3)</f>
        <v>0</v>
      </c>
      <c r="AL3" s="2">
        <f t="shared" ref="AL3:AL34" si="6">IF($C3=0,"-",R3/$C3)</f>
        <v>0</v>
      </c>
      <c r="AM3" s="2">
        <f t="shared" ref="AM3:AM34" si="7">IF($C3=0,"-",T3/$C3)</f>
        <v>0</v>
      </c>
      <c r="AN3" s="2">
        <f t="shared" ref="AN3:AN34" si="8">IF($C3=0,"-",S3/$C3)</f>
        <v>0</v>
      </c>
      <c r="AP3" t="s">
        <v>1532</v>
      </c>
      <c r="AQ3" t="s">
        <v>1673</v>
      </c>
      <c r="AR3">
        <v>2</v>
      </c>
      <c r="AT3" s="95">
        <v>1</v>
      </c>
      <c r="AU3" s="97">
        <v>1</v>
      </c>
      <c r="AV3" s="101">
        <f>1000*AT3+AU3</f>
        <v>1001</v>
      </c>
      <c r="AX3" s="7" t="s">
        <v>1006</v>
      </c>
    </row>
    <row r="4" spans="1:56" hidden="1" outlineLevel="1">
      <c r="A4" t="s">
        <v>1533</v>
      </c>
      <c r="B4" t="s">
        <v>1673</v>
      </c>
      <c r="C4" s="1">
        <f t="shared" si="0"/>
        <v>38256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21684</v>
      </c>
      <c r="H4" s="2">
        <f t="shared" ref="H4:H67" si="10">IF(C4&gt;0,G4/C4,0)</f>
        <v>0.5668130489335006</v>
      </c>
      <c r="I4" s="2"/>
      <c r="J4" s="2">
        <f t="shared" si="1"/>
        <v>0.21614910079464658</v>
      </c>
      <c r="K4" s="2">
        <f t="shared" si="2"/>
        <v>0.78296214972814726</v>
      </c>
      <c r="L4" s="2">
        <f t="shared" si="3"/>
        <v>0</v>
      </c>
      <c r="M4" s="2">
        <f t="shared" si="4"/>
        <v>8.8874947720618547E-4</v>
      </c>
      <c r="N4" s="110">
        <v>8269</v>
      </c>
      <c r="O4" s="110">
        <v>29953</v>
      </c>
      <c r="P4" s="59"/>
      <c r="Q4" s="59"/>
      <c r="R4" s="59"/>
      <c r="S4" s="59"/>
      <c r="T4" s="59"/>
      <c r="U4" s="59"/>
      <c r="V4" s="59"/>
      <c r="W4" s="59"/>
      <c r="X4" s="110">
        <v>34</v>
      </c>
      <c r="Y4" s="59"/>
      <c r="Z4" s="59"/>
      <c r="AA4" s="59"/>
      <c r="AB4" s="59"/>
      <c r="AC4" s="59"/>
      <c r="AD4" s="59"/>
      <c r="AE4" s="59"/>
      <c r="AG4" s="7">
        <f>IF(Q4&gt;0,RANK(Q4,(N4:P4,Q4:AE4)),0)</f>
        <v>0</v>
      </c>
      <c r="AH4" s="7">
        <f>IF(R4&gt;0,RANK(R4,(N4:P4,Q4:AE4)),0)</f>
        <v>0</v>
      </c>
      <c r="AI4" s="7">
        <f>IF(T4&gt;0,RANK(T4,(N4:P4,Q4:AE4)),0)</f>
        <v>0</v>
      </c>
      <c r="AJ4" s="7">
        <f>IF(S4&gt;0,RANK(S4,(N4:P4,Q4:AE4)),0)</f>
        <v>0</v>
      </c>
      <c r="AK4" s="2">
        <f t="shared" si="5"/>
        <v>0</v>
      </c>
      <c r="AL4" s="2">
        <f t="shared" si="6"/>
        <v>0</v>
      </c>
      <c r="AM4" s="2">
        <f t="shared" si="7"/>
        <v>0</v>
      </c>
      <c r="AN4" s="2">
        <f t="shared" si="8"/>
        <v>0</v>
      </c>
      <c r="AP4" t="s">
        <v>1533</v>
      </c>
      <c r="AQ4" t="s">
        <v>1673</v>
      </c>
      <c r="AR4">
        <v>1</v>
      </c>
      <c r="AT4" s="95">
        <v>1</v>
      </c>
      <c r="AU4" s="97">
        <v>3</v>
      </c>
      <c r="AV4" s="101">
        <f t="shared" ref="AV4:AV67" si="11">1000*AT4+AU4</f>
        <v>1003</v>
      </c>
      <c r="AX4" s="7" t="s">
        <v>1006</v>
      </c>
    </row>
    <row r="5" spans="1:56" hidden="1" outlineLevel="1">
      <c r="A5" t="s">
        <v>1534</v>
      </c>
      <c r="B5" t="s">
        <v>1673</v>
      </c>
      <c r="C5" s="1">
        <f t="shared" si="0"/>
        <v>8741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9"/>
        <v>958</v>
      </c>
      <c r="H5" s="2">
        <f t="shared" si="10"/>
        <v>0.10959844411394577</v>
      </c>
      <c r="I5" s="2"/>
      <c r="J5" s="2">
        <f t="shared" si="1"/>
        <v>0.44502917286351679</v>
      </c>
      <c r="K5" s="2">
        <f t="shared" si="2"/>
        <v>0.55462761697746255</v>
      </c>
      <c r="L5" s="2">
        <f t="shared" si="3"/>
        <v>0</v>
      </c>
      <c r="M5" s="2">
        <f t="shared" si="4"/>
        <v>3.4321015902072372E-4</v>
      </c>
      <c r="N5" s="110">
        <v>3890</v>
      </c>
      <c r="O5" s="110">
        <v>4848</v>
      </c>
      <c r="P5" s="59"/>
      <c r="Q5" s="59"/>
      <c r="R5" s="59"/>
      <c r="S5" s="59"/>
      <c r="T5" s="59"/>
      <c r="U5" s="59"/>
      <c r="V5" s="59"/>
      <c r="W5" s="59"/>
      <c r="X5" s="110">
        <v>3</v>
      </c>
      <c r="Y5" s="59"/>
      <c r="Z5" s="59"/>
      <c r="AA5" s="59"/>
      <c r="AB5" s="59"/>
      <c r="AC5" s="59"/>
      <c r="AD5" s="59"/>
      <c r="AE5" s="59"/>
      <c r="AG5" s="7">
        <f>IF(Q5&gt;0,RANK(Q5,(N5:P5,Q5:AE5)),0)</f>
        <v>0</v>
      </c>
      <c r="AH5" s="7">
        <f>IF(R5&gt;0,RANK(R5,(N5:P5,Q5:AE5)),0)</f>
        <v>0</v>
      </c>
      <c r="AI5" s="7">
        <f>IF(T5&gt;0,RANK(T5,(N5:P5,Q5:AE5)),0)</f>
        <v>0</v>
      </c>
      <c r="AJ5" s="7">
        <f>IF(S5&gt;0,RANK(S5,(N5:P5,Q5:AE5)),0)</f>
        <v>0</v>
      </c>
      <c r="AK5" s="2">
        <f t="shared" si="5"/>
        <v>0</v>
      </c>
      <c r="AL5" s="2">
        <f t="shared" si="6"/>
        <v>0</v>
      </c>
      <c r="AM5" s="2">
        <f t="shared" si="7"/>
        <v>0</v>
      </c>
      <c r="AN5" s="2">
        <f t="shared" si="8"/>
        <v>0</v>
      </c>
      <c r="AP5" t="s">
        <v>1534</v>
      </c>
      <c r="AQ5" t="s">
        <v>1673</v>
      </c>
      <c r="AR5">
        <v>2</v>
      </c>
      <c r="AT5" s="95">
        <v>1</v>
      </c>
      <c r="AU5" s="97">
        <v>5</v>
      </c>
      <c r="AV5" s="101">
        <f t="shared" si="11"/>
        <v>1005</v>
      </c>
      <c r="AX5" s="7" t="s">
        <v>1006</v>
      </c>
    </row>
    <row r="6" spans="1:56" hidden="1" outlineLevel="1">
      <c r="A6" t="s">
        <v>1544</v>
      </c>
      <c r="B6" t="s">
        <v>1673</v>
      </c>
      <c r="C6" s="1">
        <f t="shared" si="0"/>
        <v>5639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9"/>
        <v>2125</v>
      </c>
      <c r="H6" s="2">
        <f t="shared" si="10"/>
        <v>0.37683986522433055</v>
      </c>
      <c r="I6" s="2"/>
      <c r="J6" s="2">
        <f t="shared" si="1"/>
        <v>0.31158006738783472</v>
      </c>
      <c r="K6" s="2">
        <f t="shared" si="2"/>
        <v>0.68841993261216528</v>
      </c>
      <c r="L6" s="2">
        <f t="shared" si="3"/>
        <v>0</v>
      </c>
      <c r="M6" s="2">
        <f t="shared" si="4"/>
        <v>0</v>
      </c>
      <c r="N6" s="110">
        <v>1757</v>
      </c>
      <c r="O6" s="110">
        <v>3882</v>
      </c>
      <c r="P6" s="59"/>
      <c r="Q6" s="59"/>
      <c r="R6" s="59"/>
      <c r="S6" s="59"/>
      <c r="T6" s="59"/>
      <c r="U6" s="59"/>
      <c r="V6" s="59"/>
      <c r="W6" s="59"/>
      <c r="X6" s="110">
        <v>0</v>
      </c>
      <c r="Y6" s="59"/>
      <c r="Z6" s="59"/>
      <c r="AA6" s="59"/>
      <c r="AB6" s="59"/>
      <c r="AC6" s="59"/>
      <c r="AD6" s="59"/>
      <c r="AE6" s="59"/>
      <c r="AG6" s="7">
        <f>IF(Q6&gt;0,RANK(Q6,(N6:P6,Q6:AE6)),0)</f>
        <v>0</v>
      </c>
      <c r="AH6" s="7">
        <f>IF(R6&gt;0,RANK(R6,(N6:P6,Q6:AE6)),0)</f>
        <v>0</v>
      </c>
      <c r="AI6" s="7">
        <f>IF(T6&gt;0,RANK(T6,(N6:P6,Q6:AE6)),0)</f>
        <v>0</v>
      </c>
      <c r="AJ6" s="7">
        <f>IF(S6&gt;0,RANK(S6,(N6:P6,Q6:AE6)),0)</f>
        <v>0</v>
      </c>
      <c r="AK6" s="2">
        <f t="shared" si="5"/>
        <v>0</v>
      </c>
      <c r="AL6" s="2">
        <f t="shared" si="6"/>
        <v>0</v>
      </c>
      <c r="AM6" s="2">
        <f t="shared" si="7"/>
        <v>0</v>
      </c>
      <c r="AN6" s="2">
        <f t="shared" si="8"/>
        <v>0</v>
      </c>
      <c r="AP6" t="s">
        <v>1544</v>
      </c>
      <c r="AQ6" t="s">
        <v>1673</v>
      </c>
      <c r="AR6">
        <v>6</v>
      </c>
      <c r="AT6" s="95">
        <v>1</v>
      </c>
      <c r="AU6" s="97">
        <v>7</v>
      </c>
      <c r="AV6" s="101">
        <f t="shared" si="11"/>
        <v>1007</v>
      </c>
      <c r="AX6" s="7" t="s">
        <v>1006</v>
      </c>
    </row>
    <row r="7" spans="1:56" hidden="1" outlineLevel="1">
      <c r="A7" t="s">
        <v>2175</v>
      </c>
      <c r="B7" t="s">
        <v>1673</v>
      </c>
      <c r="C7" s="1">
        <f t="shared" si="0"/>
        <v>13412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9"/>
        <v>6720</v>
      </c>
      <c r="H7" s="2">
        <f t="shared" si="10"/>
        <v>0.5010438413361169</v>
      </c>
      <c r="I7" s="2"/>
      <c r="J7" s="2">
        <f t="shared" si="1"/>
        <v>0.24947807933194155</v>
      </c>
      <c r="K7" s="2">
        <f t="shared" si="2"/>
        <v>0.75052192066805845</v>
      </c>
      <c r="L7" s="2">
        <f t="shared" si="3"/>
        <v>0</v>
      </c>
      <c r="M7" s="2">
        <f t="shared" si="4"/>
        <v>0</v>
      </c>
      <c r="N7" s="110">
        <v>3346</v>
      </c>
      <c r="O7" s="110">
        <v>10066</v>
      </c>
      <c r="P7" s="59"/>
      <c r="Q7" s="59"/>
      <c r="R7" s="59"/>
      <c r="S7" s="59"/>
      <c r="T7" s="59"/>
      <c r="U7" s="59"/>
      <c r="V7" s="59"/>
      <c r="W7" s="59"/>
      <c r="X7" s="110">
        <v>0</v>
      </c>
      <c r="Y7" s="59"/>
      <c r="Z7" s="59"/>
      <c r="AA7" s="59"/>
      <c r="AB7" s="59"/>
      <c r="AC7" s="59"/>
      <c r="AD7" s="59"/>
      <c r="AE7" s="59"/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0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0</v>
      </c>
      <c r="AN7" s="2">
        <f t="shared" si="8"/>
        <v>0</v>
      </c>
      <c r="AP7" t="s">
        <v>2175</v>
      </c>
      <c r="AQ7" t="s">
        <v>1673</v>
      </c>
      <c r="AR7">
        <v>4</v>
      </c>
      <c r="AT7" s="95">
        <v>1</v>
      </c>
      <c r="AU7" s="97">
        <v>9</v>
      </c>
      <c r="AV7" s="101">
        <f t="shared" si="11"/>
        <v>1009</v>
      </c>
      <c r="AX7" s="7" t="s">
        <v>1006</v>
      </c>
    </row>
    <row r="8" spans="1:56" hidden="1" outlineLevel="1">
      <c r="A8" t="s">
        <v>1485</v>
      </c>
      <c r="B8" t="s">
        <v>1673</v>
      </c>
      <c r="C8" s="1">
        <f t="shared" si="0"/>
        <v>3825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1109</v>
      </c>
      <c r="H8" s="2">
        <f t="shared" si="10"/>
        <v>0.28993464052287582</v>
      </c>
      <c r="I8" s="2"/>
      <c r="J8" s="2">
        <f t="shared" si="1"/>
        <v>0.64496732026143788</v>
      </c>
      <c r="K8" s="2">
        <f t="shared" si="2"/>
        <v>0.35503267973856212</v>
      </c>
      <c r="L8" s="2">
        <f t="shared" si="3"/>
        <v>0</v>
      </c>
      <c r="M8" s="2">
        <f t="shared" si="4"/>
        <v>0</v>
      </c>
      <c r="N8" s="110">
        <v>2467</v>
      </c>
      <c r="O8" s="110">
        <v>1358</v>
      </c>
      <c r="P8" s="59"/>
      <c r="Q8" s="59"/>
      <c r="R8" s="59"/>
      <c r="S8" s="59"/>
      <c r="T8" s="59"/>
      <c r="U8" s="59"/>
      <c r="V8" s="59"/>
      <c r="W8" s="59"/>
      <c r="X8" s="110">
        <v>0</v>
      </c>
      <c r="Y8" s="59"/>
      <c r="Z8" s="59"/>
      <c r="AA8" s="59"/>
      <c r="AB8" s="59"/>
      <c r="AC8" s="59"/>
      <c r="AD8" s="59"/>
      <c r="AE8" s="59"/>
      <c r="AG8" s="7">
        <f>IF(Q8&gt;0,RANK(Q8,(N8:P8,Q8:AE8)),0)</f>
        <v>0</v>
      </c>
      <c r="AH8" s="7">
        <f>IF(R8&gt;0,RANK(R8,(N8:P8,Q8:AE8)),0)</f>
        <v>0</v>
      </c>
      <c r="AI8" s="7">
        <f>IF(T8&gt;0,RANK(T8,(N8:P8,Q8:AE8)),0)</f>
        <v>0</v>
      </c>
      <c r="AJ8" s="7">
        <f>IF(S8&gt;0,RANK(S8,(N8:P8,Q8:AE8)),0)</f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P8" t="s">
        <v>1485</v>
      </c>
      <c r="AQ8" t="s">
        <v>1673</v>
      </c>
      <c r="AR8">
        <v>2</v>
      </c>
      <c r="AT8" s="95">
        <v>1</v>
      </c>
      <c r="AU8" s="97">
        <v>11</v>
      </c>
      <c r="AV8" s="101">
        <f t="shared" si="11"/>
        <v>1011</v>
      </c>
      <c r="AX8" s="7" t="s">
        <v>1006</v>
      </c>
    </row>
    <row r="9" spans="1:56" hidden="1" outlineLevel="1">
      <c r="A9" t="s">
        <v>1486</v>
      </c>
      <c r="B9" t="s">
        <v>1673</v>
      </c>
      <c r="C9" s="1">
        <f t="shared" si="0"/>
        <v>6828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9"/>
        <v>1341</v>
      </c>
      <c r="H9" s="2">
        <f t="shared" si="10"/>
        <v>0.19639718804920914</v>
      </c>
      <c r="I9" s="2"/>
      <c r="J9" s="2">
        <f t="shared" si="1"/>
        <v>0.40158172231985939</v>
      </c>
      <c r="K9" s="2">
        <f t="shared" si="2"/>
        <v>0.59797891036906858</v>
      </c>
      <c r="L9" s="2">
        <f t="shared" si="3"/>
        <v>0</v>
      </c>
      <c r="M9" s="2">
        <f t="shared" si="4"/>
        <v>4.393673110719698E-4</v>
      </c>
      <c r="N9" s="110">
        <v>2742</v>
      </c>
      <c r="O9" s="110">
        <v>4083</v>
      </c>
      <c r="P9" s="59"/>
      <c r="Q9" s="59"/>
      <c r="R9" s="59"/>
      <c r="S9" s="59"/>
      <c r="T9" s="59"/>
      <c r="U9" s="59"/>
      <c r="V9" s="59"/>
      <c r="W9" s="59"/>
      <c r="X9" s="110">
        <v>3</v>
      </c>
      <c r="Y9" s="59"/>
      <c r="Z9" s="59"/>
      <c r="AA9" s="59"/>
      <c r="AB9" s="59"/>
      <c r="AC9" s="59"/>
      <c r="AD9" s="59"/>
      <c r="AE9" s="59"/>
      <c r="AG9" s="7">
        <f>IF(Q9&gt;0,RANK(Q9,(N9:P9,Q9:AE9)),0)</f>
        <v>0</v>
      </c>
      <c r="AH9" s="7">
        <f>IF(R9&gt;0,RANK(R9,(N9:P9,Q9:AE9)),0)</f>
        <v>0</v>
      </c>
      <c r="AI9" s="7">
        <f>IF(T9&gt;0,RANK(T9,(N9:P9,Q9:AE9)),0)</f>
        <v>0</v>
      </c>
      <c r="AJ9" s="7">
        <f>IF(S9&gt;0,RANK(S9,(N9:P9,Q9:AE9)),0)</f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P9" t="s">
        <v>1486</v>
      </c>
      <c r="AQ9" t="s">
        <v>1673</v>
      </c>
      <c r="AR9">
        <v>2</v>
      </c>
      <c r="AT9" s="95">
        <v>1</v>
      </c>
      <c r="AU9" s="97">
        <v>13</v>
      </c>
      <c r="AV9" s="101">
        <f t="shared" si="11"/>
        <v>1013</v>
      </c>
      <c r="AX9" s="7" t="s">
        <v>1006</v>
      </c>
    </row>
    <row r="10" spans="1:56" hidden="1" outlineLevel="1">
      <c r="A10" t="s">
        <v>1277</v>
      </c>
      <c r="B10" t="s">
        <v>1673</v>
      </c>
      <c r="C10" s="1">
        <f t="shared" si="0"/>
        <v>31385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9"/>
        <v>9046</v>
      </c>
      <c r="H10" s="2">
        <f t="shared" si="10"/>
        <v>0.2882268599649514</v>
      </c>
      <c r="I10" s="2"/>
      <c r="J10" s="2">
        <f t="shared" si="1"/>
        <v>0.35539270352079017</v>
      </c>
      <c r="K10" s="2">
        <f t="shared" si="2"/>
        <v>0.64361956348574156</v>
      </c>
      <c r="L10" s="2">
        <f t="shared" si="3"/>
        <v>0</v>
      </c>
      <c r="M10" s="2">
        <f t="shared" si="4"/>
        <v>9.8773299346821553E-4</v>
      </c>
      <c r="N10" s="110">
        <v>11154</v>
      </c>
      <c r="O10" s="110">
        <v>20200</v>
      </c>
      <c r="P10" s="59"/>
      <c r="Q10" s="59"/>
      <c r="R10" s="59"/>
      <c r="S10" s="59"/>
      <c r="T10" s="59"/>
      <c r="U10" s="59"/>
      <c r="V10" s="59"/>
      <c r="W10" s="59"/>
      <c r="X10" s="110">
        <v>31</v>
      </c>
      <c r="Y10" s="59"/>
      <c r="Z10" s="59"/>
      <c r="AA10" s="59"/>
      <c r="AB10" s="59"/>
      <c r="AC10" s="59"/>
      <c r="AD10" s="59"/>
      <c r="AE10" s="59"/>
      <c r="AG10" s="7">
        <f>IF(Q10&gt;0,RANK(Q10,(N10:P10,Q10:AE10)),0)</f>
        <v>0</v>
      </c>
      <c r="AH10" s="7">
        <f>IF(R10&gt;0,RANK(R10,(N10:P10,Q10:AE10)),0)</f>
        <v>0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P10" t="s">
        <v>1277</v>
      </c>
      <c r="AQ10" t="s">
        <v>1673</v>
      </c>
      <c r="AR10">
        <v>3</v>
      </c>
      <c r="AT10" s="95">
        <v>1</v>
      </c>
      <c r="AU10" s="97">
        <v>15</v>
      </c>
      <c r="AV10" s="101">
        <f t="shared" si="11"/>
        <v>1015</v>
      </c>
      <c r="AX10" s="7" t="s">
        <v>1006</v>
      </c>
    </row>
    <row r="11" spans="1:56" hidden="1" outlineLevel="1">
      <c r="A11" t="s">
        <v>1542</v>
      </c>
      <c r="B11" t="s">
        <v>1673</v>
      </c>
      <c r="C11" s="1">
        <f t="shared" si="0"/>
        <v>9410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9"/>
        <v>978</v>
      </c>
      <c r="H11" s="2">
        <f t="shared" si="10"/>
        <v>0.10393198724760892</v>
      </c>
      <c r="I11" s="2"/>
      <c r="J11" s="2">
        <f t="shared" si="1"/>
        <v>0.44771519659936238</v>
      </c>
      <c r="K11" s="2">
        <f t="shared" si="2"/>
        <v>0.55164718384697131</v>
      </c>
      <c r="L11" s="2">
        <f t="shared" si="3"/>
        <v>0</v>
      </c>
      <c r="M11" s="2">
        <f t="shared" si="4"/>
        <v>6.3761955366625767E-4</v>
      </c>
      <c r="N11" s="110">
        <v>4213</v>
      </c>
      <c r="O11" s="110">
        <v>5191</v>
      </c>
      <c r="P11" s="59"/>
      <c r="Q11" s="59"/>
      <c r="R11" s="59"/>
      <c r="S11" s="59"/>
      <c r="T11" s="59"/>
      <c r="U11" s="59"/>
      <c r="V11" s="59"/>
      <c r="W11" s="59"/>
      <c r="X11" s="110">
        <v>6</v>
      </c>
      <c r="Y11" s="59"/>
      <c r="Z11" s="59"/>
      <c r="AA11" s="59"/>
      <c r="AB11" s="59"/>
      <c r="AC11" s="59"/>
      <c r="AD11" s="59"/>
      <c r="AE11" s="59"/>
      <c r="AG11" s="7">
        <f>IF(Q11&gt;0,RANK(Q11,(N11:P11,Q11:AE11)),0)</f>
        <v>0</v>
      </c>
      <c r="AH11" s="7">
        <f>IF(R11&gt;0,RANK(R11,(N11:P11,Q11:AE11)),0)</f>
        <v>0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P11" t="s">
        <v>1542</v>
      </c>
      <c r="AQ11" t="s">
        <v>1673</v>
      </c>
      <c r="AR11">
        <v>3</v>
      </c>
      <c r="AT11" s="95">
        <v>1</v>
      </c>
      <c r="AU11" s="97">
        <v>17</v>
      </c>
      <c r="AV11" s="101">
        <f t="shared" si="11"/>
        <v>1017</v>
      </c>
      <c r="AX11" s="7" t="s">
        <v>1006</v>
      </c>
    </row>
    <row r="12" spans="1:56" hidden="1" outlineLevel="1">
      <c r="A12" t="s">
        <v>725</v>
      </c>
      <c r="B12" t="s">
        <v>1673</v>
      </c>
      <c r="C12" s="1">
        <f t="shared" si="0"/>
        <v>5857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9"/>
        <v>555</v>
      </c>
      <c r="H12" s="2">
        <f t="shared" si="10"/>
        <v>9.4758408741676625E-2</v>
      </c>
      <c r="I12" s="2"/>
      <c r="J12" s="2">
        <f t="shared" si="1"/>
        <v>0.45262079562916169</v>
      </c>
      <c r="K12" s="2">
        <f t="shared" si="2"/>
        <v>0.54737920437083831</v>
      </c>
      <c r="L12" s="2">
        <f t="shared" si="3"/>
        <v>0</v>
      </c>
      <c r="M12" s="2">
        <f t="shared" si="4"/>
        <v>0</v>
      </c>
      <c r="N12" s="110">
        <v>2651</v>
      </c>
      <c r="O12" s="110">
        <v>3206</v>
      </c>
      <c r="P12" s="59"/>
      <c r="Q12" s="59"/>
      <c r="R12" s="59"/>
      <c r="S12" s="59"/>
      <c r="T12" s="59"/>
      <c r="U12" s="59"/>
      <c r="V12" s="59"/>
      <c r="W12" s="59"/>
      <c r="X12" s="110">
        <v>0</v>
      </c>
      <c r="Y12" s="59"/>
      <c r="Z12" s="59"/>
      <c r="AA12" s="59"/>
      <c r="AB12" s="59"/>
      <c r="AC12" s="59"/>
      <c r="AD12" s="59"/>
      <c r="AE12" s="59"/>
      <c r="AG12" s="7">
        <f>IF(Q12&gt;0,RANK(Q12,(N12:P12,Q12:AE12)),0)</f>
        <v>0</v>
      </c>
      <c r="AH12" s="7">
        <f>IF(R12&gt;0,RANK(R12,(N12:P12,Q12:AE12)),0)</f>
        <v>0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P12" t="s">
        <v>725</v>
      </c>
      <c r="AQ12" t="s">
        <v>1673</v>
      </c>
      <c r="AR12">
        <v>3</v>
      </c>
      <c r="AT12" s="95">
        <v>1</v>
      </c>
      <c r="AU12" s="97">
        <v>19</v>
      </c>
      <c r="AV12" s="101">
        <f t="shared" si="11"/>
        <v>1019</v>
      </c>
      <c r="AX12" s="7" t="s">
        <v>1006</v>
      </c>
    </row>
    <row r="13" spans="1:56" hidden="1" outlineLevel="1">
      <c r="A13" t="s">
        <v>832</v>
      </c>
      <c r="B13" t="s">
        <v>1673</v>
      </c>
      <c r="C13" s="1">
        <f t="shared" si="0"/>
        <v>12665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9"/>
        <v>6512</v>
      </c>
      <c r="H13" s="2">
        <f t="shared" si="10"/>
        <v>0.51417291748914329</v>
      </c>
      <c r="I13" s="2"/>
      <c r="J13" s="2">
        <f t="shared" si="1"/>
        <v>0.24247927358863008</v>
      </c>
      <c r="K13" s="2">
        <f t="shared" si="2"/>
        <v>0.75665219107777337</v>
      </c>
      <c r="L13" s="2">
        <f t="shared" si="3"/>
        <v>0</v>
      </c>
      <c r="M13" s="2">
        <f t="shared" si="4"/>
        <v>8.6853533359654289E-4</v>
      </c>
      <c r="N13" s="110">
        <v>3071</v>
      </c>
      <c r="O13" s="110">
        <v>9583</v>
      </c>
      <c r="P13" s="59"/>
      <c r="Q13" s="59"/>
      <c r="R13" s="59"/>
      <c r="S13" s="59"/>
      <c r="T13" s="59"/>
      <c r="U13" s="59"/>
      <c r="V13" s="59"/>
      <c r="W13" s="59"/>
      <c r="X13" s="110">
        <v>11</v>
      </c>
      <c r="Y13" s="59"/>
      <c r="Z13" s="59"/>
      <c r="AA13" s="59"/>
      <c r="AB13" s="59"/>
      <c r="AC13" s="59"/>
      <c r="AD13" s="59"/>
      <c r="AE13" s="59"/>
      <c r="AG13" s="7">
        <f>IF(Q13&gt;0,RANK(Q13,(N13:P13,Q13:AE13)),0)</f>
        <v>0</v>
      </c>
      <c r="AH13" s="7">
        <f>IF(R13&gt;0,RANK(R13,(N13:P13,Q13:AE13)),0)</f>
        <v>0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P13" t="s">
        <v>832</v>
      </c>
      <c r="AQ13" t="s">
        <v>1673</v>
      </c>
      <c r="AR13">
        <v>6</v>
      </c>
      <c r="AT13" s="95">
        <v>1</v>
      </c>
      <c r="AU13" s="97">
        <v>21</v>
      </c>
      <c r="AV13" s="101">
        <f t="shared" si="11"/>
        <v>1021</v>
      </c>
      <c r="AX13" s="7" t="s">
        <v>1006</v>
      </c>
    </row>
    <row r="14" spans="1:56" hidden="1" outlineLevel="1">
      <c r="A14" t="s">
        <v>1600</v>
      </c>
      <c r="B14" t="s">
        <v>1673</v>
      </c>
      <c r="C14" s="1">
        <f t="shared" si="0"/>
        <v>5342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9"/>
        <v>58</v>
      </c>
      <c r="H14" s="2">
        <f t="shared" si="10"/>
        <v>1.0857356795207787E-2</v>
      </c>
      <c r="I14" s="2"/>
      <c r="J14" s="2">
        <f t="shared" si="1"/>
        <v>0.49438412579558216</v>
      </c>
      <c r="K14" s="2">
        <f t="shared" si="2"/>
        <v>0.50524148259078994</v>
      </c>
      <c r="L14" s="2">
        <f t="shared" si="3"/>
        <v>0</v>
      </c>
      <c r="M14" s="2">
        <f t="shared" si="4"/>
        <v>3.743916136279557E-4</v>
      </c>
      <c r="N14" s="110">
        <v>2641</v>
      </c>
      <c r="O14" s="110">
        <v>2699</v>
      </c>
      <c r="P14" s="59"/>
      <c r="Q14" s="59"/>
      <c r="R14" s="59"/>
      <c r="S14" s="59"/>
      <c r="T14" s="59"/>
      <c r="U14" s="59"/>
      <c r="V14" s="59"/>
      <c r="W14" s="59"/>
      <c r="X14" s="110">
        <v>2</v>
      </c>
      <c r="Y14" s="59"/>
      <c r="Z14" s="59"/>
      <c r="AA14" s="59"/>
      <c r="AB14" s="59"/>
      <c r="AC14" s="59"/>
      <c r="AD14" s="59"/>
      <c r="AE14" s="59"/>
      <c r="AG14" s="7">
        <f>IF(Q14&gt;0,RANK(Q14,(N14:P14,Q14:AE14)),0)</f>
        <v>0</v>
      </c>
      <c r="AH14" s="7">
        <f>IF(R14&gt;0,RANK(R14,(N14:P14,Q14:AE14)),0)</f>
        <v>0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P14" t="s">
        <v>1600</v>
      </c>
      <c r="AQ14" t="s">
        <v>1673</v>
      </c>
      <c r="AR14">
        <v>7</v>
      </c>
      <c r="AT14" s="95">
        <v>1</v>
      </c>
      <c r="AU14" s="97">
        <v>23</v>
      </c>
      <c r="AV14" s="101">
        <f t="shared" si="11"/>
        <v>1023</v>
      </c>
      <c r="AX14" s="7" t="s">
        <v>1006</v>
      </c>
    </row>
    <row r="15" spans="1:56" hidden="1" outlineLevel="1">
      <c r="A15" t="s">
        <v>1910</v>
      </c>
      <c r="B15" t="s">
        <v>1673</v>
      </c>
      <c r="C15" s="1">
        <f t="shared" si="0"/>
        <v>8372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9"/>
        <v>1518</v>
      </c>
      <c r="H15" s="2">
        <f t="shared" si="10"/>
        <v>0.18131868131868131</v>
      </c>
      <c r="I15" s="2"/>
      <c r="J15" s="2">
        <f t="shared" si="1"/>
        <v>0.40898232202580026</v>
      </c>
      <c r="K15" s="2">
        <f t="shared" si="2"/>
        <v>0.59030100334448166</v>
      </c>
      <c r="L15" s="2">
        <f t="shared" si="3"/>
        <v>0</v>
      </c>
      <c r="M15" s="2">
        <f t="shared" si="4"/>
        <v>7.1667462971813922E-4</v>
      </c>
      <c r="N15" s="110">
        <v>3424</v>
      </c>
      <c r="O15" s="110">
        <v>4942</v>
      </c>
      <c r="P15" s="59"/>
      <c r="Q15" s="59"/>
      <c r="R15" s="59"/>
      <c r="S15" s="59"/>
      <c r="T15" s="59"/>
      <c r="U15" s="59"/>
      <c r="V15" s="59"/>
      <c r="W15" s="59"/>
      <c r="X15" s="110">
        <v>6</v>
      </c>
      <c r="Y15" s="59"/>
      <c r="Z15" s="59"/>
      <c r="AA15" s="59"/>
      <c r="AB15" s="59"/>
      <c r="AC15" s="59"/>
      <c r="AD15" s="59"/>
      <c r="AE15" s="59"/>
      <c r="AG15" s="7">
        <f>IF(Q15&gt;0,RANK(Q15,(N15:P15,Q15:AE15)),0)</f>
        <v>0</v>
      </c>
      <c r="AH15" s="7">
        <f>IF(R15&gt;0,RANK(R15,(N15:P15,Q15:AE15)),0)</f>
        <v>0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P15" t="s">
        <v>1910</v>
      </c>
      <c r="AQ15" t="s">
        <v>1673</v>
      </c>
      <c r="AT15" s="95">
        <v>1</v>
      </c>
      <c r="AU15" s="97">
        <v>25</v>
      </c>
      <c r="AV15" s="101">
        <f t="shared" si="11"/>
        <v>1025</v>
      </c>
      <c r="AX15" s="7" t="s">
        <v>1006</v>
      </c>
    </row>
    <row r="16" spans="1:56" hidden="1" outlineLevel="1">
      <c r="A16" t="s">
        <v>1911</v>
      </c>
      <c r="B16" t="s">
        <v>1673</v>
      </c>
      <c r="C16" s="1">
        <f t="shared" si="0"/>
        <v>4670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9"/>
        <v>1782</v>
      </c>
      <c r="H16" s="2">
        <f t="shared" si="10"/>
        <v>0.38158458244111348</v>
      </c>
      <c r="I16" s="2"/>
      <c r="J16" s="2">
        <f t="shared" si="1"/>
        <v>0.30920770877944326</v>
      </c>
      <c r="K16" s="2">
        <f t="shared" si="2"/>
        <v>0.69079229122055674</v>
      </c>
      <c r="L16" s="2">
        <f t="shared" si="3"/>
        <v>0</v>
      </c>
      <c r="M16" s="2">
        <f t="shared" si="4"/>
        <v>0</v>
      </c>
      <c r="N16" s="110">
        <v>1444</v>
      </c>
      <c r="O16" s="110">
        <v>3226</v>
      </c>
      <c r="P16" s="59"/>
      <c r="Q16" s="59"/>
      <c r="R16" s="59"/>
      <c r="S16" s="59"/>
      <c r="T16" s="59"/>
      <c r="U16" s="59"/>
      <c r="V16" s="59"/>
      <c r="W16" s="59"/>
      <c r="X16" s="110">
        <v>0</v>
      </c>
      <c r="Y16" s="59"/>
      <c r="Z16" s="59"/>
      <c r="AA16" s="59"/>
      <c r="AB16" s="59"/>
      <c r="AC16" s="59"/>
      <c r="AD16" s="59"/>
      <c r="AE16" s="59"/>
      <c r="AG16" s="7">
        <f>IF(Q16&gt;0,RANK(Q16,(N16:P16,Q16:AE16)),0)</f>
        <v>0</v>
      </c>
      <c r="AH16" s="7">
        <f>IF(R16&gt;0,RANK(R16,(N16:P16,Q16:AE16)),0)</f>
        <v>0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P16" t="s">
        <v>1911</v>
      </c>
      <c r="AQ16" t="s">
        <v>1673</v>
      </c>
      <c r="AR16">
        <v>3</v>
      </c>
      <c r="AT16" s="95">
        <v>1</v>
      </c>
      <c r="AU16" s="97">
        <v>27</v>
      </c>
      <c r="AV16" s="101">
        <f t="shared" si="11"/>
        <v>1027</v>
      </c>
      <c r="AX16" s="7" t="s">
        <v>1006</v>
      </c>
    </row>
    <row r="17" spans="1:50" hidden="1" outlineLevel="1">
      <c r="A17" t="s">
        <v>247</v>
      </c>
      <c r="B17" t="s">
        <v>1673</v>
      </c>
      <c r="C17" s="1">
        <f t="shared" si="0"/>
        <v>4048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9"/>
        <v>1384</v>
      </c>
      <c r="H17" s="2">
        <f t="shared" si="10"/>
        <v>0.34189723320158105</v>
      </c>
      <c r="I17" s="2"/>
      <c r="J17" s="2">
        <f t="shared" si="1"/>
        <v>0.32905138339920947</v>
      </c>
      <c r="K17" s="2">
        <f t="shared" si="2"/>
        <v>0.67094861660079053</v>
      </c>
      <c r="L17" s="2">
        <f t="shared" si="3"/>
        <v>0</v>
      </c>
      <c r="M17" s="2">
        <f t="shared" si="4"/>
        <v>0</v>
      </c>
      <c r="N17" s="110">
        <v>1332</v>
      </c>
      <c r="O17" s="110">
        <v>2716</v>
      </c>
      <c r="P17" s="59"/>
      <c r="Q17" s="59"/>
      <c r="R17" s="59"/>
      <c r="S17" s="59"/>
      <c r="T17" s="59"/>
      <c r="U17" s="59"/>
      <c r="V17" s="59"/>
      <c r="W17" s="59"/>
      <c r="X17" s="110">
        <v>0</v>
      </c>
      <c r="Y17" s="59"/>
      <c r="Z17" s="59"/>
      <c r="AA17" s="59"/>
      <c r="AB17" s="59"/>
      <c r="AC17" s="59"/>
      <c r="AD17" s="59"/>
      <c r="AE17" s="59"/>
      <c r="AG17" s="7">
        <f>IF(Q17&gt;0,RANK(Q17,(N17:P17,Q17:AE17)),0)</f>
        <v>0</v>
      </c>
      <c r="AH17" s="7">
        <f>IF(R17&gt;0,RANK(R17,(N17:P17,Q17:AE17)),0)</f>
        <v>0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P17" t="s">
        <v>247</v>
      </c>
      <c r="AQ17" t="s">
        <v>1673</v>
      </c>
      <c r="AR17">
        <v>3</v>
      </c>
      <c r="AT17" s="95">
        <v>1</v>
      </c>
      <c r="AU17" s="97">
        <v>29</v>
      </c>
      <c r="AV17" s="101">
        <f t="shared" si="11"/>
        <v>1029</v>
      </c>
      <c r="AX17" s="7" t="s">
        <v>1006</v>
      </c>
    </row>
    <row r="18" spans="1:50" hidden="1" outlineLevel="1">
      <c r="A18" t="s">
        <v>1290</v>
      </c>
      <c r="B18" t="s">
        <v>1673</v>
      </c>
      <c r="C18" s="1">
        <f t="shared" si="0"/>
        <v>12796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9"/>
        <v>5364</v>
      </c>
      <c r="H18" s="2">
        <f t="shared" si="10"/>
        <v>0.41919349796811506</v>
      </c>
      <c r="I18" s="2"/>
      <c r="J18" s="2">
        <f t="shared" si="1"/>
        <v>0.29016880275085966</v>
      </c>
      <c r="K18" s="2">
        <f t="shared" si="2"/>
        <v>0.70936230071897466</v>
      </c>
      <c r="L18" s="2">
        <f t="shared" si="3"/>
        <v>0</v>
      </c>
      <c r="M18" s="2">
        <f t="shared" si="4"/>
        <v>4.6889653016568555E-4</v>
      </c>
      <c r="N18" s="110">
        <v>3713</v>
      </c>
      <c r="O18" s="110">
        <v>9077</v>
      </c>
      <c r="P18" s="59"/>
      <c r="Q18" s="59"/>
      <c r="R18" s="59"/>
      <c r="S18" s="59"/>
      <c r="T18" s="59"/>
      <c r="U18" s="59"/>
      <c r="V18" s="59"/>
      <c r="W18" s="59"/>
      <c r="X18" s="110">
        <v>6</v>
      </c>
      <c r="Y18" s="59"/>
      <c r="Z18" s="59"/>
      <c r="AA18" s="59"/>
      <c r="AB18" s="59"/>
      <c r="AC18" s="59"/>
      <c r="AD18" s="59"/>
      <c r="AE18" s="59"/>
      <c r="AG18" s="7">
        <f>IF(Q18&gt;0,RANK(Q18,(N18:P18,Q18:AE18)),0)</f>
        <v>0</v>
      </c>
      <c r="AH18" s="7">
        <f>IF(R18&gt;0,RANK(R18,(N18:P18,Q18:AE18)),0)</f>
        <v>0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P18" t="s">
        <v>1290</v>
      </c>
      <c r="AQ18" t="s">
        <v>1673</v>
      </c>
      <c r="AR18">
        <v>2</v>
      </c>
      <c r="AT18" s="95">
        <v>1</v>
      </c>
      <c r="AU18" s="97">
        <v>31</v>
      </c>
      <c r="AV18" s="101">
        <f t="shared" si="11"/>
        <v>1031</v>
      </c>
      <c r="AX18" s="7" t="s">
        <v>1006</v>
      </c>
    </row>
    <row r="19" spans="1:50" hidden="1" outlineLevel="1">
      <c r="A19" t="s">
        <v>1211</v>
      </c>
      <c r="B19" t="s">
        <v>1673</v>
      </c>
      <c r="C19" s="1">
        <f t="shared" si="0"/>
        <v>17429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9"/>
        <v>1379</v>
      </c>
      <c r="H19" s="2">
        <f t="shared" si="10"/>
        <v>7.912100522118308E-2</v>
      </c>
      <c r="I19" s="2"/>
      <c r="J19" s="2">
        <f t="shared" si="1"/>
        <v>0.45986574100636868</v>
      </c>
      <c r="K19" s="2">
        <f t="shared" si="2"/>
        <v>0.53898674622755183</v>
      </c>
      <c r="L19" s="2">
        <f t="shared" si="3"/>
        <v>0</v>
      </c>
      <c r="M19" s="2">
        <f t="shared" si="4"/>
        <v>1.1475127660794948E-3</v>
      </c>
      <c r="N19" s="110">
        <v>8015</v>
      </c>
      <c r="O19" s="110">
        <v>9394</v>
      </c>
      <c r="P19" s="59"/>
      <c r="Q19" s="59"/>
      <c r="R19" s="59"/>
      <c r="S19" s="59"/>
      <c r="T19" s="59"/>
      <c r="U19" s="59"/>
      <c r="V19" s="59"/>
      <c r="W19" s="59"/>
      <c r="X19" s="110">
        <v>20</v>
      </c>
      <c r="Y19" s="59"/>
      <c r="Z19" s="59"/>
      <c r="AA19" s="59"/>
      <c r="AB19" s="59"/>
      <c r="AC19" s="59"/>
      <c r="AD19" s="59"/>
      <c r="AE19" s="59"/>
      <c r="AG19" s="7">
        <f>IF(Q19&gt;0,RANK(Q19,(N19:P19,Q19:AE19)),0)</f>
        <v>0</v>
      </c>
      <c r="AH19" s="7">
        <f>IF(R19&gt;0,RANK(R19,(N19:P19,Q19:AE19)),0)</f>
        <v>0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P19" t="s">
        <v>1211</v>
      </c>
      <c r="AQ19" t="s">
        <v>1673</v>
      </c>
      <c r="AR19">
        <v>5</v>
      </c>
      <c r="AT19" s="95">
        <v>1</v>
      </c>
      <c r="AU19" s="97">
        <v>33</v>
      </c>
      <c r="AV19" s="101">
        <f t="shared" si="11"/>
        <v>1033</v>
      </c>
      <c r="AX19" s="7" t="s">
        <v>1006</v>
      </c>
    </row>
    <row r="20" spans="1:50" hidden="1" outlineLevel="1">
      <c r="A20" t="s">
        <v>565</v>
      </c>
      <c r="B20" t="s">
        <v>1673</v>
      </c>
      <c r="C20" s="1">
        <f t="shared" si="0"/>
        <v>5125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9"/>
        <v>653</v>
      </c>
      <c r="H20" s="2">
        <f t="shared" si="10"/>
        <v>0.12741463414634147</v>
      </c>
      <c r="I20" s="2"/>
      <c r="J20" s="2">
        <f t="shared" si="1"/>
        <v>0.43629268292682927</v>
      </c>
      <c r="K20" s="2">
        <f t="shared" si="2"/>
        <v>0.56370731707317068</v>
      </c>
      <c r="L20" s="2">
        <f t="shared" si="3"/>
        <v>0</v>
      </c>
      <c r="M20" s="2">
        <f t="shared" si="4"/>
        <v>1.1102230246251565E-16</v>
      </c>
      <c r="N20" s="110">
        <v>2236</v>
      </c>
      <c r="O20" s="110">
        <v>2889</v>
      </c>
      <c r="P20" s="59"/>
      <c r="Q20" s="59"/>
      <c r="R20" s="59"/>
      <c r="S20" s="59"/>
      <c r="T20" s="59"/>
      <c r="U20" s="59"/>
      <c r="V20" s="59"/>
      <c r="W20" s="59"/>
      <c r="X20" s="110">
        <v>0</v>
      </c>
      <c r="Y20" s="59"/>
      <c r="Z20" s="59"/>
      <c r="AA20" s="59"/>
      <c r="AB20" s="59"/>
      <c r="AC20" s="59"/>
      <c r="AD20" s="59"/>
      <c r="AE20" s="59"/>
      <c r="AG20" s="7">
        <f>IF(Q20&gt;0,RANK(Q20,(N20:P20,Q20:AE20)),0)</f>
        <v>0</v>
      </c>
      <c r="AH20" s="7">
        <f>IF(R20&gt;0,RANK(R20,(N20:P20,Q20:AE20)),0)</f>
        <v>0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P20" t="s">
        <v>565</v>
      </c>
      <c r="AQ20" t="s">
        <v>1673</v>
      </c>
      <c r="AR20">
        <v>2</v>
      </c>
      <c r="AT20" s="95">
        <v>1</v>
      </c>
      <c r="AU20" s="97">
        <v>35</v>
      </c>
      <c r="AV20" s="101">
        <f t="shared" si="11"/>
        <v>1035</v>
      </c>
      <c r="AX20" s="7" t="s">
        <v>1006</v>
      </c>
    </row>
    <row r="21" spans="1:50" hidden="1" outlineLevel="1">
      <c r="A21" t="s">
        <v>1144</v>
      </c>
      <c r="B21" t="s">
        <v>1673</v>
      </c>
      <c r="C21" s="1">
        <f t="shared" si="0"/>
        <v>3913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9"/>
        <v>482</v>
      </c>
      <c r="H21" s="2">
        <f t="shared" si="10"/>
        <v>0.12317914643496039</v>
      </c>
      <c r="I21" s="2"/>
      <c r="J21" s="2">
        <f t="shared" si="1"/>
        <v>0.43777153079478659</v>
      </c>
      <c r="K21" s="2">
        <f t="shared" si="2"/>
        <v>0.56095067722974701</v>
      </c>
      <c r="L21" s="2">
        <f t="shared" si="3"/>
        <v>0</v>
      </c>
      <c r="M21" s="2">
        <f t="shared" si="4"/>
        <v>1.2777919754664024E-3</v>
      </c>
      <c r="N21" s="110">
        <v>1713</v>
      </c>
      <c r="O21" s="110">
        <v>2195</v>
      </c>
      <c r="P21" s="59"/>
      <c r="Q21" s="59"/>
      <c r="R21" s="59"/>
      <c r="S21" s="59"/>
      <c r="T21" s="59"/>
      <c r="U21" s="59"/>
      <c r="V21" s="59"/>
      <c r="W21" s="59"/>
      <c r="X21" s="110">
        <v>5</v>
      </c>
      <c r="Y21" s="59"/>
      <c r="Z21" s="59"/>
      <c r="AA21" s="59"/>
      <c r="AB21" s="59"/>
      <c r="AC21" s="59"/>
      <c r="AD21" s="59"/>
      <c r="AE21" s="59"/>
      <c r="AG21" s="7">
        <f>IF(Q21&gt;0,RANK(Q21,(N21:P21,Q21:AE21)),0)</f>
        <v>0</v>
      </c>
      <c r="AH21" s="7">
        <f>IF(R21&gt;0,RANK(R21,(N21:P21,Q21:AE21)),0)</f>
        <v>0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P21" t="s">
        <v>1144</v>
      </c>
      <c r="AQ21" t="s">
        <v>1673</v>
      </c>
      <c r="AT21" s="95">
        <v>1</v>
      </c>
      <c r="AU21" s="97">
        <v>37</v>
      </c>
      <c r="AV21" s="101">
        <f t="shared" si="11"/>
        <v>1037</v>
      </c>
      <c r="AX21" s="7" t="s">
        <v>1006</v>
      </c>
    </row>
    <row r="22" spans="1:50" hidden="1" outlineLevel="1">
      <c r="A22" t="s">
        <v>1367</v>
      </c>
      <c r="B22" t="s">
        <v>1673</v>
      </c>
      <c r="C22" s="1">
        <f t="shared" si="0"/>
        <v>10178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9"/>
        <v>4722</v>
      </c>
      <c r="H22" s="2">
        <f t="shared" si="10"/>
        <v>0.46394183533110633</v>
      </c>
      <c r="I22" s="2"/>
      <c r="J22" s="2">
        <f t="shared" si="1"/>
        <v>0.26802908233444683</v>
      </c>
      <c r="K22" s="2">
        <f t="shared" si="2"/>
        <v>0.73197091766555311</v>
      </c>
      <c r="L22" s="2">
        <f t="shared" si="3"/>
        <v>0</v>
      </c>
      <c r="M22" s="2">
        <f t="shared" si="4"/>
        <v>0</v>
      </c>
      <c r="N22" s="110">
        <v>2728</v>
      </c>
      <c r="O22" s="110">
        <v>7450</v>
      </c>
      <c r="P22" s="59"/>
      <c r="Q22" s="59"/>
      <c r="R22" s="59"/>
      <c r="S22" s="59"/>
      <c r="T22" s="59"/>
      <c r="U22" s="59"/>
      <c r="V22" s="59"/>
      <c r="W22" s="59"/>
      <c r="X22" s="110">
        <v>0</v>
      </c>
      <c r="Y22" s="59"/>
      <c r="Z22" s="59"/>
      <c r="AA22" s="59"/>
      <c r="AB22" s="59"/>
      <c r="AC22" s="59"/>
      <c r="AD22" s="59"/>
      <c r="AE22" s="59"/>
      <c r="AG22" s="7">
        <f>IF(Q22&gt;0,RANK(Q22,(N22:P22,Q22:AE22)),0)</f>
        <v>0</v>
      </c>
      <c r="AH22" s="7">
        <f>IF(R22&gt;0,RANK(R22,(N22:P22,Q22:AE22)),0)</f>
        <v>0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P22" t="s">
        <v>1367</v>
      </c>
      <c r="AQ22" t="s">
        <v>1673</v>
      </c>
      <c r="AR22">
        <v>2</v>
      </c>
      <c r="AT22" s="95">
        <v>1</v>
      </c>
      <c r="AU22" s="97">
        <v>39</v>
      </c>
      <c r="AV22" s="101">
        <f t="shared" si="11"/>
        <v>1039</v>
      </c>
      <c r="AX22" s="7" t="s">
        <v>1006</v>
      </c>
    </row>
    <row r="23" spans="1:50" hidden="1" outlineLevel="1">
      <c r="A23" t="s">
        <v>1767</v>
      </c>
      <c r="B23" t="s">
        <v>1673</v>
      </c>
      <c r="C23" s="1">
        <f t="shared" si="0"/>
        <v>4558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9"/>
        <v>1518</v>
      </c>
      <c r="H23" s="2">
        <f t="shared" si="10"/>
        <v>0.33304080737165426</v>
      </c>
      <c r="I23" s="2"/>
      <c r="J23" s="2">
        <f t="shared" si="1"/>
        <v>0.3334795963141729</v>
      </c>
      <c r="K23" s="2">
        <f t="shared" si="2"/>
        <v>0.6665204036858271</v>
      </c>
      <c r="L23" s="2">
        <f t="shared" si="3"/>
        <v>0</v>
      </c>
      <c r="M23" s="2">
        <f t="shared" si="4"/>
        <v>0</v>
      </c>
      <c r="N23" s="110">
        <v>1520</v>
      </c>
      <c r="O23" s="110">
        <v>3038</v>
      </c>
      <c r="P23" s="59"/>
      <c r="Q23" s="59"/>
      <c r="R23" s="59"/>
      <c r="S23" s="59"/>
      <c r="T23" s="59"/>
      <c r="U23" s="59"/>
      <c r="V23" s="59"/>
      <c r="W23" s="59"/>
      <c r="X23" s="110">
        <v>0</v>
      </c>
      <c r="Y23" s="59"/>
      <c r="Z23" s="59"/>
      <c r="AA23" s="59"/>
      <c r="AB23" s="59"/>
      <c r="AC23" s="59"/>
      <c r="AD23" s="59"/>
      <c r="AE23" s="59"/>
      <c r="AG23" s="7">
        <f>IF(Q23&gt;0,RANK(Q23,(N23:P23,Q23:AE23)),0)</f>
        <v>0</v>
      </c>
      <c r="AH23" s="7">
        <f>IF(R23&gt;0,RANK(R23,(N23:P23,Q23:AE23)),0)</f>
        <v>0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P23" t="s">
        <v>1767</v>
      </c>
      <c r="AQ23" t="s">
        <v>1673</v>
      </c>
      <c r="AR23">
        <v>2</v>
      </c>
      <c r="AT23" s="95">
        <v>1</v>
      </c>
      <c r="AU23" s="97">
        <v>41</v>
      </c>
      <c r="AV23" s="101">
        <f t="shared" si="11"/>
        <v>1041</v>
      </c>
      <c r="AX23" s="7" t="s">
        <v>1006</v>
      </c>
    </row>
    <row r="24" spans="1:50" hidden="1" outlineLevel="1">
      <c r="A24" t="s">
        <v>1807</v>
      </c>
      <c r="B24" t="s">
        <v>1673</v>
      </c>
      <c r="C24" s="1">
        <f t="shared" si="0"/>
        <v>23985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9"/>
        <v>9655</v>
      </c>
      <c r="H24" s="2">
        <f t="shared" si="10"/>
        <v>0.40254325620179277</v>
      </c>
      <c r="I24" s="2"/>
      <c r="J24" s="2">
        <f t="shared" si="1"/>
        <v>0.29818636647904939</v>
      </c>
      <c r="K24" s="2">
        <f t="shared" si="2"/>
        <v>0.70072962268084216</v>
      </c>
      <c r="L24" s="2">
        <f t="shared" si="3"/>
        <v>0</v>
      </c>
      <c r="M24" s="2">
        <f t="shared" si="4"/>
        <v>1.0840108401084514E-3</v>
      </c>
      <c r="N24" s="110">
        <v>7152</v>
      </c>
      <c r="O24" s="110">
        <v>16807</v>
      </c>
      <c r="P24" s="59"/>
      <c r="Q24" s="59"/>
      <c r="R24" s="59"/>
      <c r="S24" s="59"/>
      <c r="T24" s="59"/>
      <c r="U24" s="59"/>
      <c r="V24" s="59"/>
      <c r="W24" s="59"/>
      <c r="X24" s="110">
        <v>26</v>
      </c>
      <c r="Y24" s="59"/>
      <c r="Z24" s="59"/>
      <c r="AA24" s="59"/>
      <c r="AB24" s="59"/>
      <c r="AC24" s="59"/>
      <c r="AD24" s="59"/>
      <c r="AE24" s="59"/>
      <c r="AG24" s="7">
        <f>IF(Q24&gt;0,RANK(Q24,(N24:P24,Q24:AE24)),0)</f>
        <v>0</v>
      </c>
      <c r="AH24" s="7">
        <f>IF(R24&gt;0,RANK(R24,(N24:P24,Q24:AE24)),0)</f>
        <v>0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P24" t="s">
        <v>1807</v>
      </c>
      <c r="AQ24" t="s">
        <v>1673</v>
      </c>
      <c r="AR24">
        <v>4</v>
      </c>
      <c r="AT24" s="95">
        <v>1</v>
      </c>
      <c r="AU24" s="97">
        <v>43</v>
      </c>
      <c r="AV24" s="101">
        <f t="shared" si="11"/>
        <v>1043</v>
      </c>
      <c r="AX24" s="7" t="s">
        <v>1006</v>
      </c>
    </row>
    <row r="25" spans="1:50" hidden="1" outlineLevel="1">
      <c r="A25" t="s">
        <v>1808</v>
      </c>
      <c r="B25" t="s">
        <v>1673</v>
      </c>
      <c r="C25" s="1">
        <f t="shared" si="0"/>
        <v>11514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9"/>
        <v>5173</v>
      </c>
      <c r="H25" s="2">
        <f t="shared" si="10"/>
        <v>0.44927913844015982</v>
      </c>
      <c r="I25" s="2"/>
      <c r="J25" s="2">
        <f t="shared" si="1"/>
        <v>0.27479590064269582</v>
      </c>
      <c r="K25" s="2">
        <f t="shared" si="2"/>
        <v>0.72407503908285564</v>
      </c>
      <c r="L25" s="2">
        <f t="shared" si="3"/>
        <v>0</v>
      </c>
      <c r="M25" s="2">
        <f t="shared" si="4"/>
        <v>1.129060274448479E-3</v>
      </c>
      <c r="N25" s="110">
        <v>3164</v>
      </c>
      <c r="O25" s="110">
        <v>8337</v>
      </c>
      <c r="P25" s="59"/>
      <c r="Q25" s="59"/>
      <c r="R25" s="59"/>
      <c r="S25" s="59"/>
      <c r="T25" s="59"/>
      <c r="U25" s="59"/>
      <c r="V25" s="59"/>
      <c r="W25" s="59"/>
      <c r="X25" s="110">
        <v>13</v>
      </c>
      <c r="Y25" s="59"/>
      <c r="Z25" s="59"/>
      <c r="AA25" s="59"/>
      <c r="AB25" s="59"/>
      <c r="AC25" s="59"/>
      <c r="AD25" s="59"/>
      <c r="AE25" s="59"/>
      <c r="AG25" s="7">
        <f>IF(Q25&gt;0,RANK(Q25,(N25:P25,Q25:AE25)),0)</f>
        <v>0</v>
      </c>
      <c r="AH25" s="7">
        <f>IF(R25&gt;0,RANK(R25,(N25:P25,Q25:AE25)),0)</f>
        <v>0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P25" t="s">
        <v>1808</v>
      </c>
      <c r="AQ25" t="s">
        <v>1673</v>
      </c>
      <c r="AR25">
        <v>2</v>
      </c>
      <c r="AT25" s="95">
        <v>1</v>
      </c>
      <c r="AU25" s="97">
        <v>45</v>
      </c>
      <c r="AV25" s="101">
        <f t="shared" si="11"/>
        <v>1045</v>
      </c>
      <c r="AX25" s="7" t="s">
        <v>1006</v>
      </c>
    </row>
    <row r="26" spans="1:50" hidden="1" outlineLevel="1">
      <c r="A26" t="s">
        <v>203</v>
      </c>
      <c r="B26" t="s">
        <v>1673</v>
      </c>
      <c r="C26" s="1">
        <f t="shared" si="0"/>
        <v>15293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1048</v>
      </c>
      <c r="H26" s="2">
        <f t="shared" si="10"/>
        <v>6.8528084744654411E-2</v>
      </c>
      <c r="I26" s="2"/>
      <c r="J26" s="2">
        <f t="shared" si="1"/>
        <v>0.53396979010004575</v>
      </c>
      <c r="K26" s="2">
        <f t="shared" si="2"/>
        <v>0.46544170535539137</v>
      </c>
      <c r="L26" s="2">
        <f t="shared" si="3"/>
        <v>0</v>
      </c>
      <c r="M26" s="2">
        <f t="shared" si="4"/>
        <v>5.8850454456288448E-4</v>
      </c>
      <c r="N26" s="110">
        <v>8166</v>
      </c>
      <c r="O26" s="110">
        <v>7118</v>
      </c>
      <c r="P26" s="59"/>
      <c r="Q26" s="59"/>
      <c r="R26" s="59"/>
      <c r="S26" s="59"/>
      <c r="T26" s="59"/>
      <c r="U26" s="59"/>
      <c r="V26" s="59"/>
      <c r="W26" s="59"/>
      <c r="X26" s="110">
        <v>9</v>
      </c>
      <c r="Y26" s="59"/>
      <c r="Z26" s="59"/>
      <c r="AA26" s="59"/>
      <c r="AB26" s="59"/>
      <c r="AC26" s="59"/>
      <c r="AD26" s="59"/>
      <c r="AE26" s="59"/>
      <c r="AG26" s="7">
        <f>IF(Q26&gt;0,RANK(Q26,(N26:P26,Q26:AE26)),0)</f>
        <v>0</v>
      </c>
      <c r="AH26" s="7">
        <f>IF(R26&gt;0,RANK(R26,(N26:P26,Q26:AE26)),0)</f>
        <v>0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P26" t="s">
        <v>203</v>
      </c>
      <c r="AQ26" t="s">
        <v>1673</v>
      </c>
      <c r="AR26">
        <v>7</v>
      </c>
      <c r="AT26" s="95">
        <v>1</v>
      </c>
      <c r="AU26" s="97">
        <v>47</v>
      </c>
      <c r="AV26" s="101">
        <f t="shared" si="11"/>
        <v>1047</v>
      </c>
      <c r="AX26" s="7" t="s">
        <v>1006</v>
      </c>
    </row>
    <row r="27" spans="1:50" hidden="1" outlineLevel="1">
      <c r="A27" t="s">
        <v>204</v>
      </c>
      <c r="B27" t="s">
        <v>1673</v>
      </c>
      <c r="C27" s="1">
        <f t="shared" si="0"/>
        <v>16310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9"/>
        <v>5198</v>
      </c>
      <c r="H27" s="2">
        <f t="shared" si="10"/>
        <v>0.31870018393623545</v>
      </c>
      <c r="I27" s="2"/>
      <c r="J27" s="2">
        <f t="shared" si="1"/>
        <v>0.34064990803188228</v>
      </c>
      <c r="K27" s="2">
        <f t="shared" si="2"/>
        <v>0.65935009196811767</v>
      </c>
      <c r="L27" s="2">
        <f t="shared" si="3"/>
        <v>0</v>
      </c>
      <c r="M27" s="2">
        <f t="shared" si="4"/>
        <v>0</v>
      </c>
      <c r="N27" s="110">
        <v>5556</v>
      </c>
      <c r="O27" s="110">
        <v>10754</v>
      </c>
      <c r="P27" s="59"/>
      <c r="Q27" s="59"/>
      <c r="R27" s="59"/>
      <c r="S27" s="59"/>
      <c r="T27" s="59"/>
      <c r="U27" s="59"/>
      <c r="V27" s="59"/>
      <c r="W27" s="59"/>
      <c r="X27" s="110">
        <v>0</v>
      </c>
      <c r="Y27" s="59"/>
      <c r="Z27" s="59"/>
      <c r="AA27" s="59"/>
      <c r="AB27" s="59"/>
      <c r="AC27" s="59"/>
      <c r="AD27" s="59"/>
      <c r="AE27" s="59"/>
      <c r="AG27" s="7">
        <f>IF(Q27&gt;0,RANK(Q27,(N27:P27,Q27:AE27)),0)</f>
        <v>0</v>
      </c>
      <c r="AH27" s="7">
        <f>IF(R27&gt;0,RANK(R27,(N27:P27,Q27:AE27)),0)</f>
        <v>0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P27" t="s">
        <v>204</v>
      </c>
      <c r="AQ27" t="s">
        <v>1673</v>
      </c>
      <c r="AR27">
        <v>4</v>
      </c>
      <c r="AT27" s="95">
        <v>1</v>
      </c>
      <c r="AU27" s="97">
        <v>49</v>
      </c>
      <c r="AV27" s="101">
        <f t="shared" si="11"/>
        <v>1049</v>
      </c>
      <c r="AX27" s="7" t="s">
        <v>1006</v>
      </c>
    </row>
    <row r="28" spans="1:50" hidden="1" outlineLevel="1">
      <c r="A28" t="s">
        <v>220</v>
      </c>
      <c r="B28" t="s">
        <v>1673</v>
      </c>
      <c r="C28" s="1">
        <f t="shared" si="0"/>
        <v>18925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9990</v>
      </c>
      <c r="H28" s="2">
        <f t="shared" si="10"/>
        <v>0.52787318361955082</v>
      </c>
      <c r="I28" s="2"/>
      <c r="J28" s="2">
        <f t="shared" si="1"/>
        <v>0.23571994715984149</v>
      </c>
      <c r="K28" s="2">
        <f t="shared" si="2"/>
        <v>0.76359313077939239</v>
      </c>
      <c r="L28" s="2">
        <f t="shared" si="3"/>
        <v>0</v>
      </c>
      <c r="M28" s="2">
        <f t="shared" si="4"/>
        <v>6.8692206076614859E-4</v>
      </c>
      <c r="N28" s="110">
        <v>4461</v>
      </c>
      <c r="O28" s="110">
        <v>14451</v>
      </c>
      <c r="P28" s="59"/>
      <c r="Q28" s="59"/>
      <c r="R28" s="59"/>
      <c r="S28" s="59"/>
      <c r="T28" s="59"/>
      <c r="U28" s="59"/>
      <c r="V28" s="59"/>
      <c r="W28" s="59"/>
      <c r="X28" s="110">
        <v>13</v>
      </c>
      <c r="Y28" s="59"/>
      <c r="Z28" s="59"/>
      <c r="AA28" s="59"/>
      <c r="AB28" s="59"/>
      <c r="AC28" s="59"/>
      <c r="AD28" s="59"/>
      <c r="AE28" s="59"/>
      <c r="AG28" s="7">
        <f>IF(Q28&gt;0,RANK(Q28,(N28:P28,Q28:AE28)),0)</f>
        <v>0</v>
      </c>
      <c r="AH28" s="7">
        <f>IF(R28&gt;0,RANK(R28,(N28:P28,Q28:AE28)),0)</f>
        <v>0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P28" t="s">
        <v>220</v>
      </c>
      <c r="AQ28" t="s">
        <v>1673</v>
      </c>
      <c r="AR28">
        <v>2</v>
      </c>
      <c r="AT28" s="95">
        <v>1</v>
      </c>
      <c r="AU28" s="97">
        <v>51</v>
      </c>
      <c r="AV28" s="101">
        <f t="shared" si="11"/>
        <v>1051</v>
      </c>
      <c r="AX28" s="7" t="s">
        <v>1006</v>
      </c>
    </row>
    <row r="29" spans="1:50" hidden="1" outlineLevel="1">
      <c r="A29" t="s">
        <v>717</v>
      </c>
      <c r="B29" t="s">
        <v>1673</v>
      </c>
      <c r="C29" s="1">
        <f t="shared" si="0"/>
        <v>8540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9"/>
        <v>2404</v>
      </c>
      <c r="H29" s="2">
        <f t="shared" si="10"/>
        <v>0.28149882903981266</v>
      </c>
      <c r="I29" s="2"/>
      <c r="J29" s="2">
        <f t="shared" si="1"/>
        <v>0.35878220140515221</v>
      </c>
      <c r="K29" s="2">
        <f t="shared" si="2"/>
        <v>0.64028103044496487</v>
      </c>
      <c r="L29" s="2">
        <f t="shared" si="3"/>
        <v>0</v>
      </c>
      <c r="M29" s="2">
        <f t="shared" si="4"/>
        <v>9.3676814988286061E-4</v>
      </c>
      <c r="N29" s="110">
        <v>3064</v>
      </c>
      <c r="O29" s="110">
        <v>5468</v>
      </c>
      <c r="P29" s="59"/>
      <c r="Q29" s="59"/>
      <c r="R29" s="59"/>
      <c r="S29" s="59"/>
      <c r="T29" s="59"/>
      <c r="U29" s="59"/>
      <c r="V29" s="59"/>
      <c r="W29" s="59"/>
      <c r="X29" s="110">
        <v>8</v>
      </c>
      <c r="Y29" s="59"/>
      <c r="Z29" s="59"/>
      <c r="AA29" s="59"/>
      <c r="AB29" s="59"/>
      <c r="AC29" s="59"/>
      <c r="AD29" s="59"/>
      <c r="AE29" s="59"/>
      <c r="AG29" s="7">
        <f>IF(Q29&gt;0,RANK(Q29,(N29:P29,Q29:AE29)),0)</f>
        <v>0</v>
      </c>
      <c r="AH29" s="7">
        <f>IF(R29&gt;0,RANK(R29,(N29:P29,Q29:AE29)),0)</f>
        <v>0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P29" t="s">
        <v>717</v>
      </c>
      <c r="AQ29" t="s">
        <v>1673</v>
      </c>
      <c r="AR29">
        <v>1</v>
      </c>
      <c r="AT29" s="95">
        <v>1</v>
      </c>
      <c r="AU29" s="97">
        <v>53</v>
      </c>
      <c r="AV29" s="101">
        <f t="shared" si="11"/>
        <v>1053</v>
      </c>
      <c r="AX29" s="7" t="s">
        <v>1006</v>
      </c>
    </row>
    <row r="30" spans="1:50" hidden="1" outlineLevel="1">
      <c r="A30" t="s">
        <v>1135</v>
      </c>
      <c r="B30" t="s">
        <v>1673</v>
      </c>
      <c r="C30" s="1">
        <f t="shared" si="0"/>
        <v>32928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9"/>
        <v>6342</v>
      </c>
      <c r="H30" s="2">
        <f t="shared" si="10"/>
        <v>0.19260204081632654</v>
      </c>
      <c r="I30" s="2"/>
      <c r="J30" s="2">
        <f t="shared" si="1"/>
        <v>0.4034256559766764</v>
      </c>
      <c r="K30" s="2">
        <f t="shared" si="2"/>
        <v>0.59602769679300294</v>
      </c>
      <c r="L30" s="2">
        <f t="shared" si="3"/>
        <v>0</v>
      </c>
      <c r="M30" s="2">
        <f t="shared" si="4"/>
        <v>5.4664723032060714E-4</v>
      </c>
      <c r="N30" s="110">
        <v>13284</v>
      </c>
      <c r="O30" s="110">
        <v>19626</v>
      </c>
      <c r="P30" s="59"/>
      <c r="Q30" s="59"/>
      <c r="R30" s="59"/>
      <c r="S30" s="59"/>
      <c r="T30" s="59"/>
      <c r="U30" s="59"/>
      <c r="V30" s="59"/>
      <c r="W30" s="59"/>
      <c r="X30" s="110">
        <v>18</v>
      </c>
      <c r="Y30" s="59"/>
      <c r="Z30" s="59"/>
      <c r="AA30" s="59"/>
      <c r="AB30" s="59"/>
      <c r="AC30" s="59"/>
      <c r="AD30" s="59"/>
      <c r="AE30" s="59"/>
      <c r="AG30" s="7">
        <f>IF(Q30&gt;0,RANK(Q30,(N30:P30,Q30:AE30)),0)</f>
        <v>0</v>
      </c>
      <c r="AH30" s="7">
        <f>IF(R30&gt;0,RANK(R30,(N30:P30,Q30:AE30)),0)</f>
        <v>0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P30" t="s">
        <v>1135</v>
      </c>
      <c r="AQ30" t="s">
        <v>1673</v>
      </c>
      <c r="AR30">
        <v>4</v>
      </c>
      <c r="AT30" s="95">
        <v>1</v>
      </c>
      <c r="AU30" s="97">
        <v>55</v>
      </c>
      <c r="AV30" s="101">
        <f t="shared" si="11"/>
        <v>1055</v>
      </c>
      <c r="AX30" s="7" t="s">
        <v>1006</v>
      </c>
    </row>
    <row r="31" spans="1:50" hidden="1" outlineLevel="1">
      <c r="A31" t="s">
        <v>827</v>
      </c>
      <c r="B31" t="s">
        <v>1673</v>
      </c>
      <c r="C31" s="1">
        <f t="shared" si="0"/>
        <v>7124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9"/>
        <v>2430</v>
      </c>
      <c r="H31" s="2">
        <f t="shared" si="10"/>
        <v>0.34110050533408198</v>
      </c>
      <c r="I31" s="2"/>
      <c r="J31" s="2">
        <f t="shared" si="1"/>
        <v>0.32916900617630546</v>
      </c>
      <c r="K31" s="2">
        <f t="shared" si="2"/>
        <v>0.67026951151038738</v>
      </c>
      <c r="L31" s="2">
        <f t="shared" si="3"/>
        <v>0</v>
      </c>
      <c r="M31" s="2">
        <f t="shared" si="4"/>
        <v>5.6148231330710452E-4</v>
      </c>
      <c r="N31" s="110">
        <v>2345</v>
      </c>
      <c r="O31" s="110">
        <v>4775</v>
      </c>
      <c r="P31" s="59"/>
      <c r="Q31" s="59"/>
      <c r="R31" s="59"/>
      <c r="S31" s="59"/>
      <c r="T31" s="59"/>
      <c r="U31" s="59"/>
      <c r="V31" s="59"/>
      <c r="W31" s="59"/>
      <c r="X31" s="110">
        <v>4</v>
      </c>
      <c r="Y31" s="59"/>
      <c r="Z31" s="59"/>
      <c r="AA31" s="59"/>
      <c r="AB31" s="59"/>
      <c r="AC31" s="59"/>
      <c r="AD31" s="59"/>
      <c r="AE31" s="59"/>
      <c r="AG31" s="7">
        <f>IF(Q31&gt;0,RANK(Q31,(N31:P31,Q31:AE31)),0)</f>
        <v>0</v>
      </c>
      <c r="AH31" s="7">
        <f>IF(R31&gt;0,RANK(R31,(N31:P31,Q31:AE31)),0)</f>
        <v>0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P31" t="s">
        <v>827</v>
      </c>
      <c r="AQ31" t="s">
        <v>1673</v>
      </c>
      <c r="AR31">
        <v>4</v>
      </c>
      <c r="AT31" s="95">
        <v>1</v>
      </c>
      <c r="AU31" s="97">
        <v>57</v>
      </c>
      <c r="AV31" s="101">
        <f t="shared" si="11"/>
        <v>1057</v>
      </c>
      <c r="AX31" s="7" t="s">
        <v>1006</v>
      </c>
    </row>
    <row r="32" spans="1:50" hidden="1" outlineLevel="1">
      <c r="A32" t="s">
        <v>522</v>
      </c>
      <c r="B32" t="s">
        <v>1673</v>
      </c>
      <c r="C32" s="1">
        <f t="shared" si="0"/>
        <v>8704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9"/>
        <v>104</v>
      </c>
      <c r="H32" s="2">
        <f t="shared" si="10"/>
        <v>1.1948529411764705E-2</v>
      </c>
      <c r="I32" s="2"/>
      <c r="J32" s="2">
        <f t="shared" si="1"/>
        <v>0.49368106617647056</v>
      </c>
      <c r="K32" s="2">
        <f t="shared" si="2"/>
        <v>0.50562959558823528</v>
      </c>
      <c r="L32" s="2">
        <f t="shared" si="3"/>
        <v>0</v>
      </c>
      <c r="M32" s="2">
        <f t="shared" si="4"/>
        <v>6.8933823529415683E-4</v>
      </c>
      <c r="N32" s="110">
        <v>4297</v>
      </c>
      <c r="O32" s="110">
        <v>4401</v>
      </c>
      <c r="P32" s="59"/>
      <c r="Q32" s="59"/>
      <c r="R32" s="59"/>
      <c r="S32" s="59"/>
      <c r="T32" s="59"/>
      <c r="U32" s="59"/>
      <c r="V32" s="59"/>
      <c r="W32" s="59"/>
      <c r="X32" s="110">
        <v>6</v>
      </c>
      <c r="Y32" s="59"/>
      <c r="Z32" s="59"/>
      <c r="AA32" s="59"/>
      <c r="AB32" s="59"/>
      <c r="AC32" s="59"/>
      <c r="AD32" s="59"/>
      <c r="AE32" s="59"/>
      <c r="AG32" s="7">
        <f>IF(Q32&gt;0,RANK(Q32,(N32:P32,Q32:AE32)),0)</f>
        <v>0</v>
      </c>
      <c r="AH32" s="7">
        <f>IF(R32&gt;0,RANK(R32,(N32:P32,Q32:AE32)),0)</f>
        <v>0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P32" t="s">
        <v>522</v>
      </c>
      <c r="AQ32" t="s">
        <v>1673</v>
      </c>
      <c r="AR32">
        <v>4</v>
      </c>
      <c r="AT32" s="95">
        <v>1</v>
      </c>
      <c r="AU32" s="97">
        <v>59</v>
      </c>
      <c r="AV32" s="101">
        <f t="shared" si="11"/>
        <v>1059</v>
      </c>
      <c r="AX32" s="7" t="s">
        <v>1006</v>
      </c>
    </row>
    <row r="33" spans="1:50" hidden="1" outlineLevel="1">
      <c r="A33" t="s">
        <v>1518</v>
      </c>
      <c r="B33" t="s">
        <v>1673</v>
      </c>
      <c r="C33" s="1">
        <f t="shared" si="0"/>
        <v>7458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9"/>
        <v>3777</v>
      </c>
      <c r="H33" s="2">
        <f t="shared" si="10"/>
        <v>0.50643604183427193</v>
      </c>
      <c r="I33" s="2"/>
      <c r="J33" s="2">
        <f t="shared" si="1"/>
        <v>0.24631268436578171</v>
      </c>
      <c r="K33" s="2">
        <f t="shared" si="2"/>
        <v>0.75274872620005362</v>
      </c>
      <c r="L33" s="2">
        <f t="shared" si="3"/>
        <v>0</v>
      </c>
      <c r="M33" s="2">
        <f t="shared" si="4"/>
        <v>9.3858943416469387E-4</v>
      </c>
      <c r="N33" s="110">
        <v>1837</v>
      </c>
      <c r="O33" s="110">
        <v>5614</v>
      </c>
      <c r="P33" s="59"/>
      <c r="Q33" s="59"/>
      <c r="R33" s="59"/>
      <c r="S33" s="59"/>
      <c r="T33" s="59"/>
      <c r="U33" s="59"/>
      <c r="V33" s="59"/>
      <c r="W33" s="59"/>
      <c r="X33" s="110">
        <v>7</v>
      </c>
      <c r="Y33" s="59"/>
      <c r="Z33" s="59"/>
      <c r="AA33" s="59"/>
      <c r="AB33" s="59"/>
      <c r="AC33" s="59"/>
      <c r="AD33" s="59"/>
      <c r="AE33" s="59"/>
      <c r="AG33" s="7">
        <f>IF(Q33&gt;0,RANK(Q33,(N33:P33,Q33:AE33)),0)</f>
        <v>0</v>
      </c>
      <c r="AH33" s="7">
        <f>IF(R33&gt;0,RANK(R33,(N33:P33,Q33:AE33)),0)</f>
        <v>0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P33" t="s">
        <v>1518</v>
      </c>
      <c r="AQ33" t="s">
        <v>1673</v>
      </c>
      <c r="AR33">
        <v>2</v>
      </c>
      <c r="AT33" s="95">
        <v>1</v>
      </c>
      <c r="AU33" s="97">
        <v>61</v>
      </c>
      <c r="AV33" s="101">
        <f t="shared" si="11"/>
        <v>1061</v>
      </c>
      <c r="AX33" s="7" t="s">
        <v>1006</v>
      </c>
    </row>
    <row r="34" spans="1:50" hidden="1" outlineLevel="1">
      <c r="A34" t="s">
        <v>1047</v>
      </c>
      <c r="B34" t="s">
        <v>1673</v>
      </c>
      <c r="C34" s="1">
        <f t="shared" si="0"/>
        <v>3833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1679</v>
      </c>
      <c r="H34" s="2">
        <f t="shared" si="10"/>
        <v>0.43803809026871904</v>
      </c>
      <c r="I34" s="2"/>
      <c r="J34" s="2">
        <f t="shared" si="1"/>
        <v>0.71901904513435955</v>
      </c>
      <c r="K34" s="2">
        <f t="shared" si="2"/>
        <v>0.28098095486564051</v>
      </c>
      <c r="L34" s="2">
        <f t="shared" si="3"/>
        <v>0</v>
      </c>
      <c r="M34" s="2">
        <f t="shared" si="4"/>
        <v>-5.5511151231257827E-17</v>
      </c>
      <c r="N34" s="110">
        <v>2756</v>
      </c>
      <c r="O34" s="110">
        <v>1077</v>
      </c>
      <c r="P34" s="59"/>
      <c r="Q34" s="59"/>
      <c r="R34" s="59"/>
      <c r="S34" s="59"/>
      <c r="T34" s="59"/>
      <c r="U34" s="59"/>
      <c r="V34" s="59"/>
      <c r="W34" s="59"/>
      <c r="X34" s="110">
        <v>0</v>
      </c>
      <c r="Y34" s="59"/>
      <c r="Z34" s="59"/>
      <c r="AA34" s="59"/>
      <c r="AB34" s="59"/>
      <c r="AC34" s="59"/>
      <c r="AD34" s="59"/>
      <c r="AE34" s="59"/>
      <c r="AG34" s="7">
        <f>IF(Q34&gt;0,RANK(Q34,(N34:P34,Q34:AE34)),0)</f>
        <v>0</v>
      </c>
      <c r="AH34" s="7">
        <f>IF(R34&gt;0,RANK(R34,(N34:P34,Q34:AE34)),0)</f>
        <v>0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P34" t="s">
        <v>1047</v>
      </c>
      <c r="AQ34" t="s">
        <v>1673</v>
      </c>
      <c r="AR34">
        <v>7</v>
      </c>
      <c r="AT34" s="95">
        <v>1</v>
      </c>
      <c r="AU34" s="97">
        <v>63</v>
      </c>
      <c r="AV34" s="101">
        <f t="shared" si="11"/>
        <v>1063</v>
      </c>
      <c r="AX34" s="7" t="s">
        <v>1006</v>
      </c>
    </row>
    <row r="35" spans="1:50" hidden="1" outlineLevel="1">
      <c r="A35" t="s">
        <v>1231</v>
      </c>
      <c r="B35" t="s">
        <v>1673</v>
      </c>
      <c r="C35" s="1">
        <f t="shared" ref="C35:C70" si="12">SUM(N35:AE35)</f>
        <v>5518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365</v>
      </c>
      <c r="H35" s="2">
        <f t="shared" si="10"/>
        <v>6.6147154766219643E-2</v>
      </c>
      <c r="I35" s="2"/>
      <c r="J35" s="2">
        <f t="shared" ref="J35:J70" si="13">IF($C35=0,"-",N35/$C35)</f>
        <v>0.53298296484233421</v>
      </c>
      <c r="K35" s="2">
        <f t="shared" ref="K35:K70" si="14">IF($C35=0,"-",O35/$C35)</f>
        <v>0.46683581007611452</v>
      </c>
      <c r="L35" s="2">
        <f t="shared" ref="L35:L70" si="15">IF($C35=0,"-",P35/$C35)</f>
        <v>0</v>
      </c>
      <c r="M35" s="2">
        <f t="shared" ref="M35:M66" si="16">IF(C35=0,"-",(1-J35-K35-L35))</f>
        <v>1.8122508155127282E-4</v>
      </c>
      <c r="N35" s="110">
        <v>2941</v>
      </c>
      <c r="O35" s="110">
        <v>2576</v>
      </c>
      <c r="P35" s="59"/>
      <c r="Q35" s="59"/>
      <c r="R35" s="59"/>
      <c r="S35" s="59"/>
      <c r="T35" s="59"/>
      <c r="U35" s="59"/>
      <c r="V35" s="59"/>
      <c r="W35" s="59"/>
      <c r="X35" s="110">
        <v>1</v>
      </c>
      <c r="Y35" s="59"/>
      <c r="Z35" s="59"/>
      <c r="AA35" s="59"/>
      <c r="AB35" s="59"/>
      <c r="AC35" s="59"/>
      <c r="AD35" s="59"/>
      <c r="AE35" s="59"/>
      <c r="AG35" s="7">
        <f>IF(Q35&gt;0,RANK(Q35,(N35:P35,Q35:AE35)),0)</f>
        <v>0</v>
      </c>
      <c r="AH35" s="7">
        <f>IF(R35&gt;0,RANK(R35,(N35:P35,Q35:AE35)),0)</f>
        <v>0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ref="AK35:AK70" si="17">IF($C35=0,"-",Q35/$C35)</f>
        <v>0</v>
      </c>
      <c r="AL35" s="2">
        <f t="shared" ref="AL35:AL70" si="18">IF($C35=0,"-",R35/$C35)</f>
        <v>0</v>
      </c>
      <c r="AM35" s="2">
        <f t="shared" ref="AM35:AM70" si="19">IF($C35=0,"-",T35/$C35)</f>
        <v>0</v>
      </c>
      <c r="AN35" s="2">
        <f t="shared" ref="AN35:AN70" si="20">IF($C35=0,"-",S35/$C35)</f>
        <v>0</v>
      </c>
      <c r="AP35" t="s">
        <v>1231</v>
      </c>
      <c r="AQ35" t="s">
        <v>1673</v>
      </c>
      <c r="AR35">
        <v>7</v>
      </c>
      <c r="AT35" s="95">
        <v>1</v>
      </c>
      <c r="AU35" s="97">
        <v>65</v>
      </c>
      <c r="AV35" s="101">
        <f t="shared" si="11"/>
        <v>1065</v>
      </c>
      <c r="AX35" s="7" t="s">
        <v>1006</v>
      </c>
    </row>
    <row r="36" spans="1:50" hidden="1" outlineLevel="1">
      <c r="A36" t="s">
        <v>1433</v>
      </c>
      <c r="B36" t="s">
        <v>1673</v>
      </c>
      <c r="C36" s="1">
        <f t="shared" si="12"/>
        <v>5401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9"/>
        <v>1552</v>
      </c>
      <c r="H36" s="2">
        <f t="shared" si="10"/>
        <v>0.28735419366783926</v>
      </c>
      <c r="I36" s="2"/>
      <c r="J36" s="2">
        <f t="shared" si="13"/>
        <v>0.3558600259211257</v>
      </c>
      <c r="K36" s="2">
        <f t="shared" si="14"/>
        <v>0.64321421958896496</v>
      </c>
      <c r="L36" s="2">
        <f t="shared" si="15"/>
        <v>0</v>
      </c>
      <c r="M36" s="2">
        <f t="shared" si="16"/>
        <v>9.2575448990928066E-4</v>
      </c>
      <c r="N36" s="110">
        <v>1922</v>
      </c>
      <c r="O36" s="110">
        <v>3474</v>
      </c>
      <c r="P36" s="59"/>
      <c r="Q36" s="59"/>
      <c r="R36" s="59"/>
      <c r="S36" s="59"/>
      <c r="T36" s="59"/>
      <c r="U36" s="59"/>
      <c r="V36" s="59"/>
      <c r="W36" s="59"/>
      <c r="X36" s="110">
        <v>5</v>
      </c>
      <c r="Y36" s="59"/>
      <c r="Z36" s="59"/>
      <c r="AA36" s="59"/>
      <c r="AB36" s="59"/>
      <c r="AC36" s="59"/>
      <c r="AD36" s="59"/>
      <c r="AE36" s="59"/>
      <c r="AG36" s="7">
        <f>IF(Q36&gt;0,RANK(Q36,(N36:P36,Q36:AE36)),0)</f>
        <v>0</v>
      </c>
      <c r="AH36" s="7">
        <f>IF(R36&gt;0,RANK(R36,(N36:P36,Q36:AE36)),0)</f>
        <v>0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1433</v>
      </c>
      <c r="AQ36" t="s">
        <v>1673</v>
      </c>
      <c r="AR36">
        <v>2</v>
      </c>
      <c r="AT36" s="95">
        <v>1</v>
      </c>
      <c r="AU36" s="97">
        <v>67</v>
      </c>
      <c r="AV36" s="101">
        <f t="shared" si="11"/>
        <v>1067</v>
      </c>
      <c r="AX36" s="7" t="s">
        <v>1006</v>
      </c>
    </row>
    <row r="37" spans="1:50" hidden="1" outlineLevel="1">
      <c r="A37" t="s">
        <v>1109</v>
      </c>
      <c r="B37" t="s">
        <v>1673</v>
      </c>
      <c r="C37" s="1">
        <f t="shared" si="12"/>
        <v>24042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9"/>
        <v>12287</v>
      </c>
      <c r="H37" s="2">
        <f t="shared" si="10"/>
        <v>0.51106397138341231</v>
      </c>
      <c r="I37" s="2"/>
      <c r="J37" s="2">
        <f t="shared" si="13"/>
        <v>0.24398968471840946</v>
      </c>
      <c r="K37" s="2">
        <f t="shared" si="14"/>
        <v>0.75505365610182185</v>
      </c>
      <c r="L37" s="2">
        <f t="shared" si="15"/>
        <v>0</v>
      </c>
      <c r="M37" s="2">
        <f t="shared" si="16"/>
        <v>9.5665917976872628E-4</v>
      </c>
      <c r="N37" s="110">
        <v>5866</v>
      </c>
      <c r="O37" s="110">
        <v>18153</v>
      </c>
      <c r="P37" s="59"/>
      <c r="Q37" s="59"/>
      <c r="R37" s="59"/>
      <c r="S37" s="59"/>
      <c r="T37" s="59"/>
      <c r="U37" s="59"/>
      <c r="V37" s="59"/>
      <c r="W37" s="59"/>
      <c r="X37" s="110">
        <v>23</v>
      </c>
      <c r="Y37" s="59"/>
      <c r="Z37" s="59"/>
      <c r="AA37" s="59"/>
      <c r="AB37" s="59"/>
      <c r="AC37" s="59"/>
      <c r="AD37" s="59"/>
      <c r="AE37" s="59"/>
      <c r="AG37" s="7">
        <f>IF(Q37&gt;0,RANK(Q37,(N37:P37,Q37:AE37)),0)</f>
        <v>0</v>
      </c>
      <c r="AH37" s="7">
        <f>IF(R37&gt;0,RANK(R37,(N37:P37,Q37:AE37)),0)</f>
        <v>0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1109</v>
      </c>
      <c r="AQ37" t="s">
        <v>1673</v>
      </c>
      <c r="AR37">
        <v>2</v>
      </c>
      <c r="AT37" s="95">
        <v>1</v>
      </c>
      <c r="AU37" s="97">
        <v>69</v>
      </c>
      <c r="AV37" s="101">
        <f t="shared" si="11"/>
        <v>1069</v>
      </c>
      <c r="AX37" s="7" t="s">
        <v>1006</v>
      </c>
    </row>
    <row r="38" spans="1:50" hidden="1" outlineLevel="1">
      <c r="A38" t="s">
        <v>799</v>
      </c>
      <c r="B38" t="s">
        <v>1673</v>
      </c>
      <c r="C38" s="1">
        <f t="shared" si="12"/>
        <v>11548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9"/>
        <v>468</v>
      </c>
      <c r="H38" s="2">
        <f t="shared" si="10"/>
        <v>4.0526498094908207E-2</v>
      </c>
      <c r="I38" s="2"/>
      <c r="J38" s="2">
        <f t="shared" si="13"/>
        <v>0.47973675095254592</v>
      </c>
      <c r="K38" s="2">
        <f t="shared" si="14"/>
        <v>0.52026324904745413</v>
      </c>
      <c r="L38" s="2">
        <f t="shared" si="15"/>
        <v>0</v>
      </c>
      <c r="M38" s="2">
        <f t="shared" si="16"/>
        <v>0</v>
      </c>
      <c r="N38" s="110">
        <v>5540</v>
      </c>
      <c r="O38" s="110">
        <v>6008</v>
      </c>
      <c r="P38" s="59"/>
      <c r="Q38" s="59"/>
      <c r="R38" s="59"/>
      <c r="S38" s="59"/>
      <c r="T38" s="59"/>
      <c r="U38" s="59"/>
      <c r="V38" s="59"/>
      <c r="W38" s="59"/>
      <c r="X38" s="110">
        <v>0</v>
      </c>
      <c r="Y38" s="59"/>
      <c r="Z38" s="59"/>
      <c r="AA38" s="59"/>
      <c r="AB38" s="59"/>
      <c r="AC38" s="59"/>
      <c r="AD38" s="59"/>
      <c r="AE38" s="59"/>
      <c r="AG38" s="7">
        <f>IF(Q38&gt;0,RANK(Q38,(N38:P38,Q38:AE38)),0)</f>
        <v>0</v>
      </c>
      <c r="AH38" s="7">
        <f>IF(R38&gt;0,RANK(R38,(N38:P38,Q38:AE38)),0)</f>
        <v>0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7"/>
        <v>0</v>
      </c>
      <c r="AL38" s="2">
        <f t="shared" si="18"/>
        <v>0</v>
      </c>
      <c r="AM38" s="2">
        <f t="shared" si="19"/>
        <v>0</v>
      </c>
      <c r="AN38" s="2">
        <f t="shared" si="20"/>
        <v>0</v>
      </c>
      <c r="AP38" t="s">
        <v>799</v>
      </c>
      <c r="AQ38" t="s">
        <v>1673</v>
      </c>
      <c r="AR38">
        <v>5</v>
      </c>
      <c r="AT38" s="95">
        <v>1</v>
      </c>
      <c r="AU38" s="97">
        <v>71</v>
      </c>
      <c r="AV38" s="101">
        <f t="shared" si="11"/>
        <v>1071</v>
      </c>
      <c r="AX38" s="7" t="s">
        <v>1006</v>
      </c>
    </row>
    <row r="39" spans="1:50" hidden="1" outlineLevel="1">
      <c r="A39" t="s">
        <v>1349</v>
      </c>
      <c r="B39" t="s">
        <v>1673</v>
      </c>
      <c r="C39" s="1">
        <f t="shared" si="12"/>
        <v>218389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9"/>
        <v>32526</v>
      </c>
      <c r="H39" s="2">
        <f t="shared" si="10"/>
        <v>0.14893607278754883</v>
      </c>
      <c r="I39" s="2"/>
      <c r="J39" s="2">
        <f t="shared" si="13"/>
        <v>0.42510840747473544</v>
      </c>
      <c r="K39" s="2">
        <f t="shared" si="14"/>
        <v>0.57404448026228427</v>
      </c>
      <c r="L39" s="2">
        <f t="shared" si="15"/>
        <v>0</v>
      </c>
      <c r="M39" s="2">
        <f t="shared" si="16"/>
        <v>8.4711226298028741E-4</v>
      </c>
      <c r="N39" s="110">
        <v>92839</v>
      </c>
      <c r="O39" s="110">
        <v>125365</v>
      </c>
      <c r="P39" s="59"/>
      <c r="Q39" s="59"/>
      <c r="R39" s="59"/>
      <c r="S39" s="59"/>
      <c r="T39" s="59"/>
      <c r="U39" s="59"/>
      <c r="V39" s="59"/>
      <c r="W39" s="59"/>
      <c r="X39" s="110">
        <v>185</v>
      </c>
      <c r="Y39" s="59"/>
      <c r="Z39" s="59"/>
      <c r="AA39" s="59"/>
      <c r="AB39" s="59"/>
      <c r="AC39" s="59"/>
      <c r="AD39" s="59"/>
      <c r="AE39" s="59"/>
      <c r="AG39" s="7">
        <f>IF(Q39&gt;0,RANK(Q39,(N39:P39,Q39:AE39)),0)</f>
        <v>0</v>
      </c>
      <c r="AH39" s="7">
        <f>IF(R39&gt;0,RANK(R39,(N39:P39,Q39:AE39)),0)</f>
        <v>0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1349</v>
      </c>
      <c r="AQ39" t="s">
        <v>1673</v>
      </c>
      <c r="AT39" s="95">
        <v>1</v>
      </c>
      <c r="AU39" s="97">
        <v>73</v>
      </c>
      <c r="AV39" s="101">
        <f t="shared" si="11"/>
        <v>1073</v>
      </c>
      <c r="AX39" s="7" t="s">
        <v>1006</v>
      </c>
    </row>
    <row r="40" spans="1:50" hidden="1" outlineLevel="1">
      <c r="A40" t="s">
        <v>1382</v>
      </c>
      <c r="B40" t="s">
        <v>1673</v>
      </c>
      <c r="C40" s="1">
        <f t="shared" si="12"/>
        <v>4343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9"/>
        <v>767</v>
      </c>
      <c r="H40" s="2">
        <f t="shared" si="10"/>
        <v>0.17660603269629288</v>
      </c>
      <c r="I40" s="2"/>
      <c r="J40" s="2">
        <f t="shared" si="13"/>
        <v>0.41146672806815565</v>
      </c>
      <c r="K40" s="2">
        <f t="shared" si="14"/>
        <v>0.58807276076444859</v>
      </c>
      <c r="L40" s="2">
        <f t="shared" si="15"/>
        <v>0</v>
      </c>
      <c r="M40" s="2">
        <f t="shared" si="16"/>
        <v>4.605111673957607E-4</v>
      </c>
      <c r="N40" s="110">
        <v>1787</v>
      </c>
      <c r="O40" s="110">
        <v>2554</v>
      </c>
      <c r="P40" s="59"/>
      <c r="Q40" s="59"/>
      <c r="R40" s="59"/>
      <c r="S40" s="59"/>
      <c r="T40" s="59"/>
      <c r="U40" s="59"/>
      <c r="V40" s="59"/>
      <c r="W40" s="59"/>
      <c r="X40" s="110">
        <v>2</v>
      </c>
      <c r="Y40" s="59"/>
      <c r="Z40" s="59"/>
      <c r="AA40" s="59"/>
      <c r="AB40" s="59"/>
      <c r="AC40" s="59"/>
      <c r="AD40" s="59"/>
      <c r="AE40" s="59"/>
      <c r="AG40" s="7">
        <f>IF(Q40&gt;0,RANK(Q40,(N40:P40,Q40:AE40)),0)</f>
        <v>0</v>
      </c>
      <c r="AH40" s="7">
        <f>IF(R40&gt;0,RANK(R40,(N40:P40,Q40:AE40)),0)</f>
        <v>0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1382</v>
      </c>
      <c r="AQ40" t="s">
        <v>1673</v>
      </c>
      <c r="AR40">
        <v>4</v>
      </c>
      <c r="AT40" s="95">
        <v>1</v>
      </c>
      <c r="AU40" s="97">
        <v>75</v>
      </c>
      <c r="AV40" s="101">
        <f t="shared" si="11"/>
        <v>1075</v>
      </c>
      <c r="AX40" s="7" t="s">
        <v>1006</v>
      </c>
    </row>
    <row r="41" spans="1:50" hidden="1" outlineLevel="1">
      <c r="A41" t="s">
        <v>1541</v>
      </c>
      <c r="B41" t="s">
        <v>1673</v>
      </c>
      <c r="C41" s="1">
        <f t="shared" si="12"/>
        <v>24952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9"/>
        <v>5172</v>
      </c>
      <c r="H41" s="2">
        <f t="shared" si="10"/>
        <v>0.20727797370952228</v>
      </c>
      <c r="I41" s="2"/>
      <c r="J41" s="2">
        <f t="shared" si="13"/>
        <v>0.39575985892914395</v>
      </c>
      <c r="K41" s="2">
        <f t="shared" si="14"/>
        <v>0.60303783263866628</v>
      </c>
      <c r="L41" s="2">
        <f t="shared" si="15"/>
        <v>0</v>
      </c>
      <c r="M41" s="2">
        <f t="shared" si="16"/>
        <v>1.2023084321897137E-3</v>
      </c>
      <c r="N41" s="110">
        <v>9875</v>
      </c>
      <c r="O41" s="110">
        <v>15047</v>
      </c>
      <c r="P41" s="59"/>
      <c r="Q41" s="59"/>
      <c r="R41" s="59"/>
      <c r="S41" s="59"/>
      <c r="T41" s="59"/>
      <c r="U41" s="59"/>
      <c r="V41" s="59"/>
      <c r="W41" s="59"/>
      <c r="X41" s="110">
        <v>30</v>
      </c>
      <c r="Y41" s="59"/>
      <c r="Z41" s="59"/>
      <c r="AA41" s="59"/>
      <c r="AB41" s="59"/>
      <c r="AC41" s="59"/>
      <c r="AD41" s="59"/>
      <c r="AE41" s="59"/>
      <c r="AG41" s="7">
        <f>IF(Q41&gt;0,RANK(Q41,(N41:P41,Q41:AE41)),0)</f>
        <v>0</v>
      </c>
      <c r="AH41" s="7">
        <f>IF(R41&gt;0,RANK(R41,(N41:P41,Q41:AE41)),0)</f>
        <v>0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7"/>
        <v>0</v>
      </c>
      <c r="AL41" s="2">
        <f t="shared" si="18"/>
        <v>0</v>
      </c>
      <c r="AM41" s="2">
        <f t="shared" si="19"/>
        <v>0</v>
      </c>
      <c r="AN41" s="2">
        <f t="shared" si="20"/>
        <v>0</v>
      </c>
      <c r="AP41" t="s">
        <v>1541</v>
      </c>
      <c r="AQ41" t="s">
        <v>1673</v>
      </c>
      <c r="AR41">
        <v>5</v>
      </c>
      <c r="AT41" s="95">
        <v>1</v>
      </c>
      <c r="AU41" s="97">
        <v>77</v>
      </c>
      <c r="AV41" s="101">
        <f t="shared" si="11"/>
        <v>1077</v>
      </c>
      <c r="AX41" s="7" t="s">
        <v>1006</v>
      </c>
    </row>
    <row r="42" spans="1:50" hidden="1" outlineLevel="1">
      <c r="A42" t="s">
        <v>1988</v>
      </c>
      <c r="B42" t="s">
        <v>1673</v>
      </c>
      <c r="C42" s="1">
        <f t="shared" si="12"/>
        <v>10178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9"/>
        <v>1361</v>
      </c>
      <c r="H42" s="2">
        <f t="shared" si="10"/>
        <v>0.13371978777755944</v>
      </c>
      <c r="I42" s="2"/>
      <c r="J42" s="2">
        <f t="shared" si="13"/>
        <v>0.43269797602672433</v>
      </c>
      <c r="K42" s="2">
        <f t="shared" si="14"/>
        <v>0.56641776380428377</v>
      </c>
      <c r="L42" s="2">
        <f t="shared" si="15"/>
        <v>0</v>
      </c>
      <c r="M42" s="2">
        <f t="shared" si="16"/>
        <v>8.8426016899190163E-4</v>
      </c>
      <c r="N42" s="110">
        <v>4404</v>
      </c>
      <c r="O42" s="110">
        <v>5765</v>
      </c>
      <c r="P42" s="59"/>
      <c r="Q42" s="59"/>
      <c r="R42" s="59"/>
      <c r="S42" s="59"/>
      <c r="T42" s="59"/>
      <c r="U42" s="59"/>
      <c r="V42" s="59"/>
      <c r="W42" s="59"/>
      <c r="X42" s="110">
        <v>9</v>
      </c>
      <c r="Y42" s="59"/>
      <c r="Z42" s="59"/>
      <c r="AA42" s="59"/>
      <c r="AB42" s="59"/>
      <c r="AC42" s="59"/>
      <c r="AD42" s="59"/>
      <c r="AE42" s="59"/>
      <c r="AG42" s="7">
        <f>IF(Q42&gt;0,RANK(Q42,(N42:P42,Q42:AE42)),0)</f>
        <v>0</v>
      </c>
      <c r="AH42" s="7">
        <f>IF(R42&gt;0,RANK(R42,(N42:P42,Q42:AE42)),0)</f>
        <v>0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1988</v>
      </c>
      <c r="AQ42" t="s">
        <v>1673</v>
      </c>
      <c r="AR42">
        <v>5</v>
      </c>
      <c r="AT42" s="95">
        <v>1</v>
      </c>
      <c r="AU42" s="97">
        <v>79</v>
      </c>
      <c r="AV42" s="101">
        <f t="shared" si="11"/>
        <v>1079</v>
      </c>
      <c r="AX42" s="7" t="s">
        <v>1006</v>
      </c>
    </row>
    <row r="43" spans="1:50" hidden="1" outlineLevel="1">
      <c r="A43" t="s">
        <v>1860</v>
      </c>
      <c r="B43" t="s">
        <v>1673</v>
      </c>
      <c r="C43" s="1">
        <f t="shared" si="12"/>
        <v>27799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9"/>
        <v>8487</v>
      </c>
      <c r="H43" s="2">
        <f t="shared" si="10"/>
        <v>0.30529875175366022</v>
      </c>
      <c r="I43" s="2"/>
      <c r="J43" s="2">
        <f t="shared" si="13"/>
        <v>0.3468110363682147</v>
      </c>
      <c r="K43" s="2">
        <f t="shared" si="14"/>
        <v>0.65210978812187492</v>
      </c>
      <c r="L43" s="2">
        <f t="shared" si="15"/>
        <v>0</v>
      </c>
      <c r="M43" s="2">
        <f t="shared" si="16"/>
        <v>1.079175509910435E-3</v>
      </c>
      <c r="N43" s="110">
        <v>9641</v>
      </c>
      <c r="O43" s="110">
        <v>18128</v>
      </c>
      <c r="P43" s="59"/>
      <c r="Q43" s="59"/>
      <c r="R43" s="59"/>
      <c r="S43" s="59"/>
      <c r="T43" s="59"/>
      <c r="U43" s="59"/>
      <c r="V43" s="59"/>
      <c r="W43" s="59"/>
      <c r="X43" s="110">
        <v>30</v>
      </c>
      <c r="Y43" s="59"/>
      <c r="Z43" s="59"/>
      <c r="AA43" s="59"/>
      <c r="AB43" s="59"/>
      <c r="AC43" s="59"/>
      <c r="AD43" s="59"/>
      <c r="AE43" s="59"/>
      <c r="AG43" s="7">
        <f>IF(Q43&gt;0,RANK(Q43,(N43:P43,Q43:AE43)),0)</f>
        <v>0</v>
      </c>
      <c r="AH43" s="7">
        <f>IF(R43&gt;0,RANK(R43,(N43:P43,Q43:AE43)),0)</f>
        <v>0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7"/>
        <v>0</v>
      </c>
      <c r="AL43" s="2">
        <f t="shared" si="18"/>
        <v>0</v>
      </c>
      <c r="AM43" s="2">
        <f t="shared" si="19"/>
        <v>0</v>
      </c>
      <c r="AN43" s="2">
        <f t="shared" si="20"/>
        <v>0</v>
      </c>
      <c r="AP43" t="s">
        <v>1860</v>
      </c>
      <c r="AQ43" t="s">
        <v>1673</v>
      </c>
      <c r="AR43">
        <v>3</v>
      </c>
      <c r="AT43" s="95">
        <v>1</v>
      </c>
      <c r="AU43" s="97">
        <v>81</v>
      </c>
      <c r="AV43" s="101">
        <f t="shared" si="11"/>
        <v>1081</v>
      </c>
      <c r="AX43" s="7" t="s">
        <v>1006</v>
      </c>
    </row>
    <row r="44" spans="1:50" hidden="1" outlineLevel="1">
      <c r="A44" t="s">
        <v>2071</v>
      </c>
      <c r="B44" t="s">
        <v>1673</v>
      </c>
      <c r="C44" s="1">
        <f t="shared" si="12"/>
        <v>19573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9"/>
        <v>8245</v>
      </c>
      <c r="H44" s="2">
        <f t="shared" si="10"/>
        <v>0.42124354978797324</v>
      </c>
      <c r="I44" s="2"/>
      <c r="J44" s="2">
        <f t="shared" si="13"/>
        <v>0.28902058958769733</v>
      </c>
      <c r="K44" s="2">
        <f t="shared" si="14"/>
        <v>0.71026413937567057</v>
      </c>
      <c r="L44" s="2">
        <f t="shared" si="15"/>
        <v>0</v>
      </c>
      <c r="M44" s="2">
        <f t="shared" si="16"/>
        <v>7.1527103663204805E-4</v>
      </c>
      <c r="N44" s="110">
        <v>5657</v>
      </c>
      <c r="O44" s="110">
        <v>13902</v>
      </c>
      <c r="P44" s="59"/>
      <c r="Q44" s="59"/>
      <c r="R44" s="59"/>
      <c r="S44" s="59"/>
      <c r="T44" s="59"/>
      <c r="U44" s="59"/>
      <c r="V44" s="59"/>
      <c r="W44" s="59"/>
      <c r="X44" s="110">
        <v>14</v>
      </c>
      <c r="Y44" s="59"/>
      <c r="Z44" s="59"/>
      <c r="AA44" s="59"/>
      <c r="AB44" s="59"/>
      <c r="AC44" s="59"/>
      <c r="AD44" s="59"/>
      <c r="AE44" s="59"/>
      <c r="AG44" s="7">
        <f>IF(Q44&gt;0,RANK(Q44,(N44:P44,Q44:AE44)),0)</f>
        <v>0</v>
      </c>
      <c r="AH44" s="7">
        <f>IF(R44&gt;0,RANK(R44,(N44:P44,Q44:AE44)),0)</f>
        <v>0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2071</v>
      </c>
      <c r="AQ44" t="s">
        <v>1673</v>
      </c>
      <c r="AR44">
        <v>5</v>
      </c>
      <c r="AT44" s="95">
        <v>1</v>
      </c>
      <c r="AU44" s="97">
        <v>83</v>
      </c>
      <c r="AV44" s="101">
        <f t="shared" si="11"/>
        <v>1083</v>
      </c>
      <c r="AX44" s="7" t="s">
        <v>1006</v>
      </c>
    </row>
    <row r="45" spans="1:50" hidden="1" outlineLevel="1">
      <c r="A45" t="s">
        <v>1497</v>
      </c>
      <c r="B45" t="s">
        <v>1673</v>
      </c>
      <c r="C45" s="1">
        <f t="shared" si="12"/>
        <v>4896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1548</v>
      </c>
      <c r="H45" s="2">
        <f t="shared" si="10"/>
        <v>0.31617647058823528</v>
      </c>
      <c r="I45" s="2"/>
      <c r="J45" s="2">
        <f t="shared" si="13"/>
        <v>0.65788398692810457</v>
      </c>
      <c r="K45" s="2">
        <f t="shared" si="14"/>
        <v>0.34170751633986929</v>
      </c>
      <c r="L45" s="2">
        <f t="shared" si="15"/>
        <v>0</v>
      </c>
      <c r="M45" s="2">
        <f t="shared" si="16"/>
        <v>4.0849673202614234E-4</v>
      </c>
      <c r="N45" s="110">
        <v>3221</v>
      </c>
      <c r="O45" s="110">
        <v>1673</v>
      </c>
      <c r="P45" s="59"/>
      <c r="Q45" s="59"/>
      <c r="R45" s="59"/>
      <c r="S45" s="59"/>
      <c r="T45" s="59"/>
      <c r="U45" s="59"/>
      <c r="V45" s="59"/>
      <c r="W45" s="59"/>
      <c r="X45" s="110">
        <v>2</v>
      </c>
      <c r="Y45" s="59"/>
      <c r="Z45" s="59"/>
      <c r="AA45" s="59"/>
      <c r="AB45" s="59"/>
      <c r="AC45" s="59"/>
      <c r="AD45" s="59"/>
      <c r="AE45" s="59"/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1497</v>
      </c>
      <c r="AQ45" t="s">
        <v>1673</v>
      </c>
      <c r="AR45">
        <v>2</v>
      </c>
      <c r="AT45" s="95">
        <v>1</v>
      </c>
      <c r="AU45" s="97">
        <v>85</v>
      </c>
      <c r="AV45" s="101">
        <f t="shared" si="11"/>
        <v>1085</v>
      </c>
      <c r="AX45" s="7" t="s">
        <v>1006</v>
      </c>
    </row>
    <row r="46" spans="1:50" hidden="1" outlineLevel="1">
      <c r="A46" t="s">
        <v>2057</v>
      </c>
      <c r="B46" t="s">
        <v>1673</v>
      </c>
      <c r="C46" s="1">
        <f t="shared" si="12"/>
        <v>7231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4246</v>
      </c>
      <c r="H46" s="2">
        <f t="shared" si="10"/>
        <v>0.58719402572258328</v>
      </c>
      <c r="I46" s="2"/>
      <c r="J46" s="2">
        <f t="shared" si="13"/>
        <v>0.79338957267321253</v>
      </c>
      <c r="K46" s="2">
        <f t="shared" si="14"/>
        <v>0.20619554695062922</v>
      </c>
      <c r="L46" s="2">
        <f t="shared" si="15"/>
        <v>0</v>
      </c>
      <c r="M46" s="2">
        <f t="shared" si="16"/>
        <v>4.148803761582498E-4</v>
      </c>
      <c r="N46" s="110">
        <v>5737</v>
      </c>
      <c r="O46" s="110">
        <v>1491</v>
      </c>
      <c r="P46" s="59"/>
      <c r="Q46" s="59"/>
      <c r="R46" s="59"/>
      <c r="S46" s="59"/>
      <c r="T46" s="59"/>
      <c r="U46" s="59"/>
      <c r="V46" s="59"/>
      <c r="W46" s="59"/>
      <c r="X46" s="110">
        <v>3</v>
      </c>
      <c r="Y46" s="59"/>
      <c r="Z46" s="59"/>
      <c r="AA46" s="59"/>
      <c r="AB46" s="59"/>
      <c r="AC46" s="59"/>
      <c r="AD46" s="59"/>
      <c r="AE46" s="59"/>
      <c r="AG46" s="7">
        <f>IF(Q46&gt;0,RANK(Q46,(N46:P46,Q46:AE46)),0)</f>
        <v>0</v>
      </c>
      <c r="AH46" s="7">
        <f>IF(R46&gt;0,RANK(R46,(N46:P46,Q46:AE46)),0)</f>
        <v>0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2057</v>
      </c>
      <c r="AQ46" t="s">
        <v>1673</v>
      </c>
      <c r="AR46">
        <v>3</v>
      </c>
      <c r="AT46" s="95">
        <v>1</v>
      </c>
      <c r="AU46" s="97">
        <v>87</v>
      </c>
      <c r="AV46" s="101">
        <f t="shared" si="11"/>
        <v>1087</v>
      </c>
      <c r="AX46" s="7" t="s">
        <v>1006</v>
      </c>
    </row>
    <row r="47" spans="1:50" hidden="1" outlineLevel="1">
      <c r="A47" t="s">
        <v>2058</v>
      </c>
      <c r="B47" t="s">
        <v>1673</v>
      </c>
      <c r="C47" s="1">
        <f t="shared" si="12"/>
        <v>80625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9"/>
        <v>28785</v>
      </c>
      <c r="H47" s="2">
        <f t="shared" si="10"/>
        <v>0.3570232558139535</v>
      </c>
      <c r="I47" s="2"/>
      <c r="J47" s="2">
        <f t="shared" si="13"/>
        <v>0.32094263565891473</v>
      </c>
      <c r="K47" s="2">
        <f t="shared" si="14"/>
        <v>0.67796589147286823</v>
      </c>
      <c r="L47" s="2">
        <f t="shared" si="15"/>
        <v>0</v>
      </c>
      <c r="M47" s="2">
        <f t="shared" si="16"/>
        <v>1.0914728682170916E-3</v>
      </c>
      <c r="N47" s="110">
        <v>25876</v>
      </c>
      <c r="O47" s="110">
        <v>54661</v>
      </c>
      <c r="P47" s="59"/>
      <c r="Q47" s="59"/>
      <c r="R47" s="59"/>
      <c r="S47" s="59"/>
      <c r="T47" s="59"/>
      <c r="U47" s="59"/>
      <c r="V47" s="59"/>
      <c r="W47" s="59"/>
      <c r="X47" s="110">
        <v>88</v>
      </c>
      <c r="Y47" s="59"/>
      <c r="Z47" s="59"/>
      <c r="AA47" s="59"/>
      <c r="AB47" s="59"/>
      <c r="AC47" s="59"/>
      <c r="AD47" s="59"/>
      <c r="AE47" s="59"/>
      <c r="AG47" s="7">
        <f>IF(Q47&gt;0,RANK(Q47,(N47:P47,Q47:AE47)),0)</f>
        <v>0</v>
      </c>
      <c r="AH47" s="7">
        <f>IF(R47&gt;0,RANK(R47,(N47:P47,Q47:AE47)),0)</f>
        <v>0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2058</v>
      </c>
      <c r="AQ47" t="s">
        <v>1673</v>
      </c>
      <c r="AR47">
        <v>5</v>
      </c>
      <c r="AT47" s="95">
        <v>1</v>
      </c>
      <c r="AU47" s="97">
        <v>89</v>
      </c>
      <c r="AV47" s="101">
        <f t="shared" si="11"/>
        <v>1089</v>
      </c>
      <c r="AX47" s="7" t="s">
        <v>1006</v>
      </c>
    </row>
    <row r="48" spans="1:50" hidden="1" outlineLevel="1">
      <c r="A48" t="s">
        <v>1768</v>
      </c>
      <c r="B48" t="s">
        <v>1673</v>
      </c>
      <c r="C48" s="1">
        <f t="shared" si="12"/>
        <v>8345</v>
      </c>
      <c r="D48" s="7">
        <f>IF(N48&gt;0, RANK(N48,(N48:P48,Q48:AE48)),0)</f>
        <v>2</v>
      </c>
      <c r="E48" s="7">
        <f>IF(O48&gt;0,RANK(O48,(N48:P48,Q48:AE48)),0)</f>
        <v>1</v>
      </c>
      <c r="F48" s="7">
        <f>IF(P48&gt;0,RANK(P48,(N48:P48,Q48:AE48)),0)</f>
        <v>0</v>
      </c>
      <c r="G48" s="1">
        <f t="shared" si="9"/>
        <v>748</v>
      </c>
      <c r="H48" s="2">
        <f t="shared" si="10"/>
        <v>8.9634511683642906E-2</v>
      </c>
      <c r="I48" s="2"/>
      <c r="J48" s="2">
        <f t="shared" si="13"/>
        <v>0.45476333133612939</v>
      </c>
      <c r="K48" s="2">
        <f t="shared" si="14"/>
        <v>0.54439784301977234</v>
      </c>
      <c r="L48" s="2">
        <f t="shared" si="15"/>
        <v>0</v>
      </c>
      <c r="M48" s="2">
        <f t="shared" si="16"/>
        <v>8.388256440982067E-4</v>
      </c>
      <c r="N48" s="110">
        <v>3795</v>
      </c>
      <c r="O48" s="110">
        <v>4543</v>
      </c>
      <c r="P48" s="59"/>
      <c r="Q48" s="59"/>
      <c r="R48" s="59"/>
      <c r="S48" s="59"/>
      <c r="T48" s="59"/>
      <c r="U48" s="59"/>
      <c r="V48" s="59"/>
      <c r="W48" s="59"/>
      <c r="X48" s="110">
        <v>7</v>
      </c>
      <c r="Y48" s="59"/>
      <c r="Z48" s="59"/>
      <c r="AA48" s="59"/>
      <c r="AB48" s="59"/>
      <c r="AC48" s="59"/>
      <c r="AD48" s="59"/>
      <c r="AE48" s="59"/>
      <c r="AG48" s="7">
        <f>IF(Q48&gt;0,RANK(Q48,(N48:P48,Q48:AE48)),0)</f>
        <v>0</v>
      </c>
      <c r="AH48" s="7">
        <f>IF(R48&gt;0,RANK(R48,(N48:P48,Q48:AE48)),0)</f>
        <v>0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1768</v>
      </c>
      <c r="AQ48" t="s">
        <v>1673</v>
      </c>
      <c r="AR48">
        <v>7</v>
      </c>
      <c r="AT48" s="95">
        <v>1</v>
      </c>
      <c r="AU48" s="97">
        <v>91</v>
      </c>
      <c r="AV48" s="101">
        <f t="shared" si="11"/>
        <v>1091</v>
      </c>
      <c r="AX48" s="7" t="s">
        <v>1006</v>
      </c>
    </row>
    <row r="49" spans="1:50" hidden="1" outlineLevel="1">
      <c r="A49" t="s">
        <v>551</v>
      </c>
      <c r="B49" t="s">
        <v>1673</v>
      </c>
      <c r="C49" s="1">
        <f t="shared" si="12"/>
        <v>9208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9"/>
        <v>1533</v>
      </c>
      <c r="H49" s="2">
        <f t="shared" si="10"/>
        <v>0.16648566463944398</v>
      </c>
      <c r="I49" s="2"/>
      <c r="J49" s="2">
        <f t="shared" si="13"/>
        <v>0.41626846220677671</v>
      </c>
      <c r="K49" s="2">
        <f t="shared" si="14"/>
        <v>0.58275412684622063</v>
      </c>
      <c r="L49" s="2">
        <f t="shared" si="15"/>
        <v>0</v>
      </c>
      <c r="M49" s="2">
        <f t="shared" si="16"/>
        <v>9.7741094700265485E-4</v>
      </c>
      <c r="N49" s="110">
        <v>3833</v>
      </c>
      <c r="O49" s="110">
        <v>5366</v>
      </c>
      <c r="P49" s="59"/>
      <c r="Q49" s="59"/>
      <c r="R49" s="59"/>
      <c r="S49" s="59"/>
      <c r="T49" s="59"/>
      <c r="U49" s="59"/>
      <c r="V49" s="59"/>
      <c r="W49" s="59"/>
      <c r="X49" s="110">
        <v>9</v>
      </c>
      <c r="Y49" s="59"/>
      <c r="Z49" s="59"/>
      <c r="AA49" s="59"/>
      <c r="AB49" s="59"/>
      <c r="AC49" s="59"/>
      <c r="AD49" s="59"/>
      <c r="AE49" s="59"/>
      <c r="AG49" s="7">
        <f>IF(Q49&gt;0,RANK(Q49,(N49:P49,Q49:AE49)),0)</f>
        <v>0</v>
      </c>
      <c r="AH49" s="7">
        <f>IF(R49&gt;0,RANK(R49,(N49:P49,Q49:AE49)),0)</f>
        <v>0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7"/>
        <v>0</v>
      </c>
      <c r="AL49" s="2">
        <f t="shared" si="18"/>
        <v>0</v>
      </c>
      <c r="AM49" s="2">
        <f t="shared" si="19"/>
        <v>0</v>
      </c>
      <c r="AN49" s="2">
        <f t="shared" si="20"/>
        <v>0</v>
      </c>
      <c r="AP49" t="s">
        <v>551</v>
      </c>
      <c r="AQ49" t="s">
        <v>1673</v>
      </c>
      <c r="AR49">
        <v>4</v>
      </c>
      <c r="AT49" s="95">
        <v>1</v>
      </c>
      <c r="AU49" s="97">
        <v>93</v>
      </c>
      <c r="AV49" s="101">
        <f t="shared" si="11"/>
        <v>1093</v>
      </c>
      <c r="AX49" s="7" t="s">
        <v>1006</v>
      </c>
    </row>
    <row r="50" spans="1:50" hidden="1" outlineLevel="1">
      <c r="A50" t="s">
        <v>900</v>
      </c>
      <c r="B50" t="s">
        <v>1673</v>
      </c>
      <c r="C50" s="1">
        <f t="shared" si="12"/>
        <v>21488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9"/>
        <v>10146</v>
      </c>
      <c r="H50" s="2">
        <f t="shared" si="10"/>
        <v>0.47217051377513031</v>
      </c>
      <c r="I50" s="2"/>
      <c r="J50" s="2">
        <f t="shared" si="13"/>
        <v>0.26349590469099032</v>
      </c>
      <c r="K50" s="2">
        <f t="shared" si="14"/>
        <v>0.73566641846612058</v>
      </c>
      <c r="L50" s="2">
        <f t="shared" si="15"/>
        <v>0</v>
      </c>
      <c r="M50" s="2">
        <f t="shared" si="16"/>
        <v>8.3767684288904576E-4</v>
      </c>
      <c r="N50" s="110">
        <v>5662</v>
      </c>
      <c r="O50" s="110">
        <v>15808</v>
      </c>
      <c r="P50" s="59"/>
      <c r="Q50" s="59"/>
      <c r="R50" s="59"/>
      <c r="S50" s="59"/>
      <c r="T50" s="59"/>
      <c r="U50" s="59"/>
      <c r="V50" s="59"/>
      <c r="W50" s="59"/>
      <c r="X50" s="110">
        <v>18</v>
      </c>
      <c r="Y50" s="59"/>
      <c r="Z50" s="59"/>
      <c r="AA50" s="59"/>
      <c r="AB50" s="59"/>
      <c r="AC50" s="59"/>
      <c r="AD50" s="59"/>
      <c r="AE50" s="59"/>
      <c r="AG50" s="7">
        <f>IF(Q50&gt;0,RANK(Q50,(N50:P50,Q50:AE50)),0)</f>
        <v>0</v>
      </c>
      <c r="AH50" s="7">
        <f>IF(R50&gt;0,RANK(R50,(N50:P50,Q50:AE50)),0)</f>
        <v>0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7"/>
        <v>0</v>
      </c>
      <c r="AL50" s="2">
        <f t="shared" si="18"/>
        <v>0</v>
      </c>
      <c r="AM50" s="2">
        <f t="shared" si="19"/>
        <v>0</v>
      </c>
      <c r="AN50" s="2">
        <f t="shared" si="20"/>
        <v>0</v>
      </c>
      <c r="AP50" t="s">
        <v>900</v>
      </c>
      <c r="AQ50" t="s">
        <v>1673</v>
      </c>
      <c r="AR50">
        <v>4</v>
      </c>
      <c r="AT50" s="95">
        <v>1</v>
      </c>
      <c r="AU50" s="97">
        <v>95</v>
      </c>
      <c r="AV50" s="101">
        <f t="shared" si="11"/>
        <v>1095</v>
      </c>
      <c r="AX50" s="7" t="s">
        <v>1006</v>
      </c>
    </row>
    <row r="51" spans="1:50" hidden="1" outlineLevel="1">
      <c r="A51" t="s">
        <v>307</v>
      </c>
      <c r="B51" t="s">
        <v>1673</v>
      </c>
      <c r="C51" s="1">
        <f t="shared" si="12"/>
        <v>98901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9"/>
        <v>25273</v>
      </c>
      <c r="H51" s="2">
        <f t="shared" si="10"/>
        <v>0.25553836664947777</v>
      </c>
      <c r="I51" s="2"/>
      <c r="J51" s="2">
        <f t="shared" si="13"/>
        <v>0.37211959434181657</v>
      </c>
      <c r="K51" s="2">
        <f t="shared" si="14"/>
        <v>0.62765796099129434</v>
      </c>
      <c r="L51" s="2">
        <f t="shared" si="15"/>
        <v>0</v>
      </c>
      <c r="M51" s="2">
        <f t="shared" si="16"/>
        <v>2.2244466688914333E-4</v>
      </c>
      <c r="N51" s="110">
        <v>36803</v>
      </c>
      <c r="O51" s="110">
        <v>62076</v>
      </c>
      <c r="P51" s="59"/>
      <c r="Q51" s="59"/>
      <c r="R51" s="59"/>
      <c r="S51" s="59"/>
      <c r="T51" s="59"/>
      <c r="U51" s="59"/>
      <c r="V51" s="59"/>
      <c r="W51" s="59"/>
      <c r="X51" s="110">
        <v>22</v>
      </c>
      <c r="Y51" s="59"/>
      <c r="Z51" s="59"/>
      <c r="AA51" s="59"/>
      <c r="AB51" s="59"/>
      <c r="AC51" s="59"/>
      <c r="AD51" s="59"/>
      <c r="AE51" s="59"/>
      <c r="AG51" s="7">
        <f>IF(Q51&gt;0,RANK(Q51,(N51:P51,Q51:AE51)),0)</f>
        <v>0</v>
      </c>
      <c r="AH51" s="7">
        <f>IF(R51&gt;0,RANK(R51,(N51:P51,Q51:AE51)),0)</f>
        <v>0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7"/>
        <v>0</v>
      </c>
      <c r="AL51" s="2">
        <f t="shared" si="18"/>
        <v>0</v>
      </c>
      <c r="AM51" s="2">
        <f t="shared" si="19"/>
        <v>0</v>
      </c>
      <c r="AN51" s="2">
        <f t="shared" si="20"/>
        <v>0</v>
      </c>
      <c r="AP51" t="s">
        <v>307</v>
      </c>
      <c r="AQ51" t="s">
        <v>1673</v>
      </c>
      <c r="AR51">
        <v>1</v>
      </c>
      <c r="AT51" s="95">
        <v>1</v>
      </c>
      <c r="AU51" s="97">
        <v>97</v>
      </c>
      <c r="AV51" s="101">
        <f t="shared" si="11"/>
        <v>1097</v>
      </c>
      <c r="AX51" s="7" t="s">
        <v>1006</v>
      </c>
    </row>
    <row r="52" spans="1:50" hidden="1" outlineLevel="1">
      <c r="A52" t="s">
        <v>308</v>
      </c>
      <c r="B52" t="s">
        <v>1673</v>
      </c>
      <c r="C52" s="1">
        <f t="shared" si="12"/>
        <v>7331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9"/>
        <v>1441</v>
      </c>
      <c r="H52" s="2">
        <f t="shared" si="10"/>
        <v>0.19656254262719958</v>
      </c>
      <c r="I52" s="2"/>
      <c r="J52" s="2">
        <f t="shared" si="13"/>
        <v>0.40171872868640024</v>
      </c>
      <c r="K52" s="2">
        <f t="shared" si="14"/>
        <v>0.59828127131359976</v>
      </c>
      <c r="L52" s="2">
        <f t="shared" si="15"/>
        <v>0</v>
      </c>
      <c r="M52" s="2">
        <f t="shared" si="16"/>
        <v>0</v>
      </c>
      <c r="N52" s="110">
        <v>2945</v>
      </c>
      <c r="O52" s="110">
        <v>4386</v>
      </c>
      <c r="P52" s="59"/>
      <c r="Q52" s="59"/>
      <c r="R52" s="59"/>
      <c r="S52" s="59"/>
      <c r="T52" s="59"/>
      <c r="U52" s="59"/>
      <c r="V52" s="59"/>
      <c r="W52" s="59"/>
      <c r="X52" s="110">
        <v>0</v>
      </c>
      <c r="Y52" s="59"/>
      <c r="Z52" s="59"/>
      <c r="AA52" s="59"/>
      <c r="AB52" s="59"/>
      <c r="AC52" s="59"/>
      <c r="AD52" s="59"/>
      <c r="AE52" s="59"/>
      <c r="AG52" s="7">
        <f>IF(Q52&gt;0,RANK(Q52,(N52:P52,Q52:AE52)),0)</f>
        <v>0</v>
      </c>
      <c r="AH52" s="7">
        <f>IF(R52&gt;0,RANK(R52,(N52:P52,Q52:AE52)),0)</f>
        <v>0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7"/>
        <v>0</v>
      </c>
      <c r="AL52" s="2">
        <f t="shared" si="18"/>
        <v>0</v>
      </c>
      <c r="AM52" s="2">
        <f t="shared" si="19"/>
        <v>0</v>
      </c>
      <c r="AN52" s="2">
        <f t="shared" si="20"/>
        <v>0</v>
      </c>
      <c r="AP52" t="s">
        <v>308</v>
      </c>
      <c r="AQ52" t="s">
        <v>1673</v>
      </c>
      <c r="AR52">
        <v>1</v>
      </c>
      <c r="AT52" s="95">
        <v>1</v>
      </c>
      <c r="AU52" s="97">
        <v>99</v>
      </c>
      <c r="AV52" s="101">
        <f t="shared" si="11"/>
        <v>1099</v>
      </c>
      <c r="AX52" s="7" t="s">
        <v>1006</v>
      </c>
    </row>
    <row r="53" spans="1:50" hidden="1" outlineLevel="1">
      <c r="A53" t="s">
        <v>1642</v>
      </c>
      <c r="B53" t="s">
        <v>1673</v>
      </c>
      <c r="C53" s="1">
        <f t="shared" si="12"/>
        <v>68101</v>
      </c>
      <c r="D53" s="7">
        <f>IF(N53&gt;0, RANK(N53,(N53:P53,Q53:AE53)),0)</f>
        <v>2</v>
      </c>
      <c r="E53" s="7">
        <f>IF(O53&gt;0,RANK(O53,(N53:P53,Q53:AE53)),0)</f>
        <v>1</v>
      </c>
      <c r="F53" s="7">
        <f>IF(P53&gt;0,RANK(P53,(N53:P53,Q53:AE53)),0)</f>
        <v>0</v>
      </c>
      <c r="G53" s="1">
        <f t="shared" si="9"/>
        <v>7686</v>
      </c>
      <c r="H53" s="2">
        <f t="shared" si="10"/>
        <v>0.11286177882850472</v>
      </c>
      <c r="I53" s="2"/>
      <c r="J53" s="2">
        <f t="shared" si="13"/>
        <v>0.44348834818871968</v>
      </c>
      <c r="K53" s="2">
        <f t="shared" si="14"/>
        <v>0.55635012701722442</v>
      </c>
      <c r="L53" s="2">
        <f t="shared" si="15"/>
        <v>0</v>
      </c>
      <c r="M53" s="2">
        <f t="shared" si="16"/>
        <v>1.6152479405584508E-4</v>
      </c>
      <c r="N53" s="110">
        <v>30202</v>
      </c>
      <c r="O53" s="110">
        <v>37888</v>
      </c>
      <c r="P53" s="59"/>
      <c r="Q53" s="59"/>
      <c r="R53" s="59"/>
      <c r="S53" s="59"/>
      <c r="T53" s="59"/>
      <c r="U53" s="59"/>
      <c r="V53" s="59"/>
      <c r="W53" s="59"/>
      <c r="X53" s="110">
        <v>11</v>
      </c>
      <c r="Y53" s="59"/>
      <c r="Z53" s="59"/>
      <c r="AA53" s="59"/>
      <c r="AB53" s="59"/>
      <c r="AC53" s="59"/>
      <c r="AD53" s="59"/>
      <c r="AE53" s="59"/>
      <c r="AG53" s="7">
        <f>IF(Q53&gt;0,RANK(Q53,(N53:P53,Q53:AE53)),0)</f>
        <v>0</v>
      </c>
      <c r="AH53" s="7">
        <f>IF(R53&gt;0,RANK(R53,(N53:P53,Q53:AE53)),0)</f>
        <v>0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1642</v>
      </c>
      <c r="AQ53" t="s">
        <v>1673</v>
      </c>
      <c r="AT53" s="95">
        <v>1</v>
      </c>
      <c r="AU53" s="97">
        <v>101</v>
      </c>
      <c r="AV53" s="101">
        <f t="shared" si="11"/>
        <v>1101</v>
      </c>
      <c r="AX53" s="7" t="s">
        <v>1006</v>
      </c>
    </row>
    <row r="54" spans="1:50" hidden="1" outlineLevel="1">
      <c r="A54" t="s">
        <v>361</v>
      </c>
      <c r="B54" t="s">
        <v>1673</v>
      </c>
      <c r="C54" s="1">
        <f t="shared" si="12"/>
        <v>34437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9"/>
        <v>14781</v>
      </c>
      <c r="H54" s="2">
        <f t="shared" si="10"/>
        <v>0.42921857304643263</v>
      </c>
      <c r="I54" s="2"/>
      <c r="J54" s="2">
        <f t="shared" si="13"/>
        <v>0.2850712896013009</v>
      </c>
      <c r="K54" s="2">
        <f t="shared" si="14"/>
        <v>0.71428986264773353</v>
      </c>
      <c r="L54" s="2">
        <f t="shared" si="15"/>
        <v>0</v>
      </c>
      <c r="M54" s="2">
        <f t="shared" si="16"/>
        <v>6.3884775096556545E-4</v>
      </c>
      <c r="N54" s="110">
        <v>9817</v>
      </c>
      <c r="O54" s="110">
        <v>24598</v>
      </c>
      <c r="P54" s="59"/>
      <c r="Q54" s="59"/>
      <c r="R54" s="59"/>
      <c r="S54" s="59"/>
      <c r="T54" s="59"/>
      <c r="U54" s="59"/>
      <c r="V54" s="59"/>
      <c r="W54" s="59"/>
      <c r="X54" s="110">
        <v>22</v>
      </c>
      <c r="Y54" s="59"/>
      <c r="Z54" s="59"/>
      <c r="AA54" s="59"/>
      <c r="AB54" s="59"/>
      <c r="AC54" s="59"/>
      <c r="AD54" s="59"/>
      <c r="AE54" s="59"/>
      <c r="AG54" s="7">
        <f>IF(Q54&gt;0,RANK(Q54,(N54:P54,Q54:AE54)),0)</f>
        <v>0</v>
      </c>
      <c r="AH54" s="7">
        <f>IF(R54&gt;0,RANK(R54,(N54:P54,Q54:AE54)),0)</f>
        <v>0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361</v>
      </c>
      <c r="AQ54" t="s">
        <v>1673</v>
      </c>
      <c r="AT54" s="95">
        <v>1</v>
      </c>
      <c r="AU54" s="97">
        <v>103</v>
      </c>
      <c r="AV54" s="101">
        <f t="shared" si="11"/>
        <v>1103</v>
      </c>
      <c r="AX54" s="7" t="s">
        <v>1006</v>
      </c>
    </row>
    <row r="55" spans="1:50" hidden="1" outlineLevel="1">
      <c r="A55" t="s">
        <v>1476</v>
      </c>
      <c r="B55" t="s">
        <v>1673</v>
      </c>
      <c r="C55" s="1">
        <f t="shared" si="12"/>
        <v>4752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1590</v>
      </c>
      <c r="H55" s="2">
        <f t="shared" si="10"/>
        <v>0.33459595959595961</v>
      </c>
      <c r="I55" s="2"/>
      <c r="J55" s="2">
        <f t="shared" si="13"/>
        <v>0.66708754208754206</v>
      </c>
      <c r="K55" s="2">
        <f t="shared" si="14"/>
        <v>0.3324915824915825</v>
      </c>
      <c r="L55" s="2">
        <f t="shared" si="15"/>
        <v>0</v>
      </c>
      <c r="M55" s="2">
        <f t="shared" si="16"/>
        <v>4.2087542087543284E-4</v>
      </c>
      <c r="N55" s="110">
        <v>3170</v>
      </c>
      <c r="O55" s="110">
        <v>1580</v>
      </c>
      <c r="P55" s="59"/>
      <c r="Q55" s="59"/>
      <c r="R55" s="59"/>
      <c r="S55" s="59"/>
      <c r="T55" s="59"/>
      <c r="U55" s="59"/>
      <c r="V55" s="59"/>
      <c r="W55" s="59"/>
      <c r="X55" s="110">
        <v>2</v>
      </c>
      <c r="Y55" s="59"/>
      <c r="Z55" s="59"/>
      <c r="AA55" s="59"/>
      <c r="AB55" s="59"/>
      <c r="AC55" s="59"/>
      <c r="AD55" s="59"/>
      <c r="AE55" s="59"/>
      <c r="AG55" s="7">
        <f>IF(Q55&gt;0,RANK(Q55,(N55:P55,Q55:AE55)),0)</f>
        <v>0</v>
      </c>
      <c r="AH55" s="7">
        <f>IF(R55&gt;0,RANK(R55,(N55:P55,Q55:AE55)),0)</f>
        <v>0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1476</v>
      </c>
      <c r="AQ55" t="s">
        <v>1673</v>
      </c>
      <c r="AR55">
        <v>7</v>
      </c>
      <c r="AT55" s="95">
        <v>1</v>
      </c>
      <c r="AU55" s="97">
        <v>105</v>
      </c>
      <c r="AV55" s="101">
        <f t="shared" si="11"/>
        <v>1105</v>
      </c>
      <c r="AX55" s="7" t="s">
        <v>1006</v>
      </c>
    </row>
    <row r="56" spans="1:50" hidden="1" outlineLevel="1">
      <c r="A56" t="s">
        <v>1689</v>
      </c>
      <c r="B56" t="s">
        <v>1673</v>
      </c>
      <c r="C56" s="1">
        <f t="shared" si="12"/>
        <v>6737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9"/>
        <v>901</v>
      </c>
      <c r="H56" s="2">
        <f t="shared" si="10"/>
        <v>0.13373905299094552</v>
      </c>
      <c r="I56" s="2"/>
      <c r="J56" s="2">
        <f t="shared" si="13"/>
        <v>0.43313047350452721</v>
      </c>
      <c r="K56" s="2">
        <f t="shared" si="14"/>
        <v>0.56686952649547273</v>
      </c>
      <c r="L56" s="2">
        <f t="shared" si="15"/>
        <v>0</v>
      </c>
      <c r="M56" s="2">
        <f t="shared" si="16"/>
        <v>1.1102230246251565E-16</v>
      </c>
      <c r="N56" s="110">
        <v>2918</v>
      </c>
      <c r="O56" s="110">
        <v>3819</v>
      </c>
      <c r="P56" s="59"/>
      <c r="Q56" s="59"/>
      <c r="R56" s="59"/>
      <c r="S56" s="59"/>
      <c r="T56" s="59"/>
      <c r="U56" s="59"/>
      <c r="V56" s="59"/>
      <c r="W56" s="59"/>
      <c r="X56" s="110">
        <v>0</v>
      </c>
      <c r="Y56" s="59"/>
      <c r="Z56" s="59"/>
      <c r="AA56" s="59"/>
      <c r="AB56" s="59"/>
      <c r="AC56" s="59"/>
      <c r="AD56" s="59"/>
      <c r="AE56" s="59"/>
      <c r="AG56" s="7">
        <f>IF(Q56&gt;0,RANK(Q56,(N56:P56,Q56:AE56)),0)</f>
        <v>0</v>
      </c>
      <c r="AH56" s="7">
        <f>IF(R56&gt;0,RANK(R56,(N56:P56,Q56:AE56)),0)</f>
        <v>0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1689</v>
      </c>
      <c r="AQ56" t="s">
        <v>1673</v>
      </c>
      <c r="AT56" s="95">
        <v>1</v>
      </c>
      <c r="AU56" s="97">
        <v>107</v>
      </c>
      <c r="AV56" s="101">
        <f t="shared" si="11"/>
        <v>1107</v>
      </c>
      <c r="AX56" s="7" t="s">
        <v>1006</v>
      </c>
    </row>
    <row r="57" spans="1:50" hidden="1" outlineLevel="1">
      <c r="A57" t="s">
        <v>1690</v>
      </c>
      <c r="B57" t="s">
        <v>1673</v>
      </c>
      <c r="C57" s="1">
        <f t="shared" si="12"/>
        <v>9020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9"/>
        <v>2711</v>
      </c>
      <c r="H57" s="2">
        <f t="shared" si="10"/>
        <v>0.30055432372505542</v>
      </c>
      <c r="I57" s="2"/>
      <c r="J57" s="2">
        <f t="shared" si="13"/>
        <v>0.34944567627494455</v>
      </c>
      <c r="K57" s="2">
        <f t="shared" si="14"/>
        <v>0.65</v>
      </c>
      <c r="L57" s="2">
        <f t="shared" si="15"/>
        <v>0</v>
      </c>
      <c r="M57" s="2">
        <f t="shared" si="16"/>
        <v>5.5432372505548333E-4</v>
      </c>
      <c r="N57" s="110">
        <v>3152</v>
      </c>
      <c r="O57" s="110">
        <v>5863</v>
      </c>
      <c r="P57" s="59"/>
      <c r="Q57" s="59"/>
      <c r="R57" s="59"/>
      <c r="S57" s="59"/>
      <c r="T57" s="59"/>
      <c r="U57" s="59"/>
      <c r="V57" s="59"/>
      <c r="W57" s="59"/>
      <c r="X57" s="110">
        <v>5</v>
      </c>
      <c r="Y57" s="59"/>
      <c r="Z57" s="59"/>
      <c r="AA57" s="59"/>
      <c r="AB57" s="59"/>
      <c r="AC57" s="59"/>
      <c r="AD57" s="59"/>
      <c r="AE57" s="59"/>
      <c r="AG57" s="7">
        <f>IF(Q57&gt;0,RANK(Q57,(N57:P57,Q57:AE57)),0)</f>
        <v>0</v>
      </c>
      <c r="AH57" s="7">
        <f>IF(R57&gt;0,RANK(R57,(N57:P57,Q57:AE57)),0)</f>
        <v>0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1690</v>
      </c>
      <c r="AQ57" t="s">
        <v>1673</v>
      </c>
      <c r="AR57">
        <v>2</v>
      </c>
      <c r="AT57" s="95">
        <v>1</v>
      </c>
      <c r="AU57" s="97">
        <v>109</v>
      </c>
      <c r="AV57" s="101">
        <f t="shared" si="11"/>
        <v>1109</v>
      </c>
      <c r="AX57" s="7" t="s">
        <v>1006</v>
      </c>
    </row>
    <row r="58" spans="1:50" hidden="1" outlineLevel="1">
      <c r="A58" t="s">
        <v>1575</v>
      </c>
      <c r="B58" t="s">
        <v>1673</v>
      </c>
      <c r="C58" s="1">
        <f t="shared" si="12"/>
        <v>5505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9"/>
        <v>1260</v>
      </c>
      <c r="H58" s="2">
        <f t="shared" si="10"/>
        <v>0.22888283378746593</v>
      </c>
      <c r="I58" s="2"/>
      <c r="J58" s="2">
        <f t="shared" si="13"/>
        <v>0.38546775658492277</v>
      </c>
      <c r="K58" s="2">
        <f t="shared" si="14"/>
        <v>0.61435059037238871</v>
      </c>
      <c r="L58" s="2">
        <f t="shared" si="15"/>
        <v>0</v>
      </c>
      <c r="M58" s="2">
        <f t="shared" si="16"/>
        <v>1.8165304268857874E-4</v>
      </c>
      <c r="N58" s="110">
        <v>2122</v>
      </c>
      <c r="O58" s="110">
        <v>3382</v>
      </c>
      <c r="P58" s="59"/>
      <c r="Q58" s="59"/>
      <c r="R58" s="59"/>
      <c r="S58" s="59"/>
      <c r="T58" s="59"/>
      <c r="U58" s="59"/>
      <c r="V58" s="59"/>
      <c r="W58" s="59"/>
      <c r="X58" s="110">
        <v>1</v>
      </c>
      <c r="Y58" s="59"/>
      <c r="Z58" s="59"/>
      <c r="AA58" s="59"/>
      <c r="AB58" s="59"/>
      <c r="AC58" s="59"/>
      <c r="AD58" s="59"/>
      <c r="AE58" s="59"/>
      <c r="AG58" s="7">
        <f>IF(Q58&gt;0,RANK(Q58,(N58:P58,Q58:AE58)),0)</f>
        <v>0</v>
      </c>
      <c r="AH58" s="7">
        <f>IF(R58&gt;0,RANK(R58,(N58:P58,Q58:AE58)),0)</f>
        <v>0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1575</v>
      </c>
      <c r="AQ58" t="s">
        <v>1673</v>
      </c>
      <c r="AR58">
        <v>3</v>
      </c>
      <c r="AT58" s="95">
        <v>1</v>
      </c>
      <c r="AU58" s="97">
        <v>111</v>
      </c>
      <c r="AV58" s="101">
        <f t="shared" si="11"/>
        <v>1111</v>
      </c>
      <c r="AX58" s="7" t="s">
        <v>1006</v>
      </c>
    </row>
    <row r="59" spans="1:50" hidden="1" outlineLevel="1">
      <c r="A59" t="s">
        <v>1576</v>
      </c>
      <c r="B59" t="s">
        <v>1673</v>
      </c>
      <c r="C59" s="1">
        <f t="shared" si="12"/>
        <v>9746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9"/>
        <v>940</v>
      </c>
      <c r="H59" s="2">
        <f t="shared" si="10"/>
        <v>9.6449825569464395E-2</v>
      </c>
      <c r="I59" s="2"/>
      <c r="J59" s="2">
        <f t="shared" si="13"/>
        <v>0.54791709419248924</v>
      </c>
      <c r="K59" s="2">
        <f t="shared" si="14"/>
        <v>0.45146726862302483</v>
      </c>
      <c r="L59" s="2">
        <f t="shared" si="15"/>
        <v>0</v>
      </c>
      <c r="M59" s="2">
        <f t="shared" si="16"/>
        <v>6.1563718448592875E-4</v>
      </c>
      <c r="N59" s="110">
        <v>5340</v>
      </c>
      <c r="O59" s="110">
        <v>4400</v>
      </c>
      <c r="P59" s="59"/>
      <c r="Q59" s="59"/>
      <c r="R59" s="59"/>
      <c r="S59" s="59"/>
      <c r="T59" s="59"/>
      <c r="U59" s="59"/>
      <c r="V59" s="59"/>
      <c r="W59" s="59"/>
      <c r="X59" s="110">
        <v>6</v>
      </c>
      <c r="Y59" s="59"/>
      <c r="Z59" s="59"/>
      <c r="AA59" s="59"/>
      <c r="AB59" s="59"/>
      <c r="AC59" s="59"/>
      <c r="AD59" s="59"/>
      <c r="AE59" s="59"/>
      <c r="AG59" s="7">
        <f>IF(Q59&gt;0,RANK(Q59,(N59:P59,Q59:AE59)),0)</f>
        <v>0</v>
      </c>
      <c r="AH59" s="7">
        <f>IF(R59&gt;0,RANK(R59,(N59:P59,Q59:AE59)),0)</f>
        <v>0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1576</v>
      </c>
      <c r="AQ59" t="s">
        <v>1673</v>
      </c>
      <c r="AR59">
        <v>3</v>
      </c>
      <c r="AT59" s="95">
        <v>1</v>
      </c>
      <c r="AU59" s="97">
        <v>113</v>
      </c>
      <c r="AV59" s="101">
        <f t="shared" si="11"/>
        <v>1113</v>
      </c>
      <c r="AX59" s="7" t="s">
        <v>1006</v>
      </c>
    </row>
    <row r="60" spans="1:50" hidden="1" outlineLevel="1">
      <c r="A60" t="s">
        <v>1769</v>
      </c>
      <c r="B60" t="s">
        <v>1673</v>
      </c>
      <c r="C60" s="1">
        <f t="shared" si="12"/>
        <v>19145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9"/>
        <v>10840</v>
      </c>
      <c r="H60" s="2">
        <f t="shared" si="10"/>
        <v>0.56620527552885869</v>
      </c>
      <c r="I60" s="2"/>
      <c r="J60" s="2">
        <f t="shared" si="13"/>
        <v>0.21645338208409506</v>
      </c>
      <c r="K60" s="2">
        <f t="shared" si="14"/>
        <v>0.78265865761295372</v>
      </c>
      <c r="L60" s="2">
        <f t="shared" si="15"/>
        <v>0</v>
      </c>
      <c r="M60" s="2">
        <f t="shared" si="16"/>
        <v>8.8796030295124062E-4</v>
      </c>
      <c r="N60" s="110">
        <v>4144</v>
      </c>
      <c r="O60" s="110">
        <v>14984</v>
      </c>
      <c r="P60" s="59"/>
      <c r="Q60" s="59"/>
      <c r="R60" s="59"/>
      <c r="S60" s="59"/>
      <c r="T60" s="59"/>
      <c r="U60" s="59"/>
      <c r="V60" s="59"/>
      <c r="W60" s="59"/>
      <c r="X60" s="110">
        <v>17</v>
      </c>
      <c r="Y60" s="59"/>
      <c r="Z60" s="59"/>
      <c r="AA60" s="59"/>
      <c r="AB60" s="59"/>
      <c r="AC60" s="59"/>
      <c r="AD60" s="59"/>
      <c r="AE60" s="59"/>
      <c r="AG60" s="7">
        <f>IF(Q60&gt;0,RANK(Q60,(N60:P60,Q60:AE60)),0)</f>
        <v>0</v>
      </c>
      <c r="AH60" s="7">
        <f>IF(R60&gt;0,RANK(R60,(N60:P60,Q60:AE60)),0)</f>
        <v>0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1769</v>
      </c>
      <c r="AQ60" t="s">
        <v>1673</v>
      </c>
      <c r="AT60" s="95">
        <v>1</v>
      </c>
      <c r="AU60" s="97">
        <v>115</v>
      </c>
      <c r="AV60" s="101">
        <f t="shared" si="11"/>
        <v>1115</v>
      </c>
      <c r="AX60" s="7" t="s">
        <v>1006</v>
      </c>
    </row>
    <row r="61" spans="1:50" hidden="1" outlineLevel="1">
      <c r="A61" t="s">
        <v>2144</v>
      </c>
      <c r="B61" t="s">
        <v>1673</v>
      </c>
      <c r="C61" s="1">
        <f t="shared" si="12"/>
        <v>41786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27999</v>
      </c>
      <c r="H61" s="2">
        <f t="shared" si="10"/>
        <v>0.67005695687550859</v>
      </c>
      <c r="I61" s="2"/>
      <c r="J61" s="2">
        <f t="shared" si="13"/>
        <v>0.1646963097688221</v>
      </c>
      <c r="K61" s="2">
        <f t="shared" si="14"/>
        <v>0.83475326664433058</v>
      </c>
      <c r="L61" s="2">
        <f t="shared" si="15"/>
        <v>0</v>
      </c>
      <c r="M61" s="2">
        <f t="shared" si="16"/>
        <v>5.5042358684731507E-4</v>
      </c>
      <c r="N61" s="110">
        <v>6882</v>
      </c>
      <c r="O61" s="110">
        <v>34881</v>
      </c>
      <c r="P61" s="59"/>
      <c r="Q61" s="59"/>
      <c r="R61" s="59"/>
      <c r="S61" s="59"/>
      <c r="T61" s="59"/>
      <c r="U61" s="59"/>
      <c r="V61" s="59"/>
      <c r="W61" s="59"/>
      <c r="X61" s="110">
        <v>23</v>
      </c>
      <c r="Y61" s="59"/>
      <c r="Z61" s="59"/>
      <c r="AA61" s="59"/>
      <c r="AB61" s="59"/>
      <c r="AC61" s="59"/>
      <c r="AD61" s="59"/>
      <c r="AE61" s="59"/>
      <c r="AG61" s="7">
        <f>IF(Q61&gt;0,RANK(Q61,(N61:P61,Q61:AE61)),0)</f>
        <v>0</v>
      </c>
      <c r="AH61" s="7">
        <f>IF(R61&gt;0,RANK(R61,(N61:P61,Q61:AE61)),0)</f>
        <v>0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7"/>
        <v>0</v>
      </c>
      <c r="AL61" s="2">
        <f t="shared" si="18"/>
        <v>0</v>
      </c>
      <c r="AM61" s="2">
        <f t="shared" si="19"/>
        <v>0</v>
      </c>
      <c r="AN61" s="2">
        <f t="shared" si="20"/>
        <v>0</v>
      </c>
      <c r="AP61" t="s">
        <v>2144</v>
      </c>
      <c r="AQ61" t="s">
        <v>1673</v>
      </c>
      <c r="AR61">
        <v>6</v>
      </c>
      <c r="AT61" s="95">
        <v>1</v>
      </c>
      <c r="AU61" s="97">
        <v>117</v>
      </c>
      <c r="AV61" s="101">
        <f t="shared" si="11"/>
        <v>1117</v>
      </c>
      <c r="AX61" s="7" t="s">
        <v>1006</v>
      </c>
    </row>
    <row r="62" spans="1:50" hidden="1" outlineLevel="1">
      <c r="A62" t="s">
        <v>1552</v>
      </c>
      <c r="B62" t="s">
        <v>1673</v>
      </c>
      <c r="C62" s="1">
        <f t="shared" si="12"/>
        <v>4986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1727</v>
      </c>
      <c r="H62" s="2">
        <f t="shared" si="10"/>
        <v>0.34636983553951062</v>
      </c>
      <c r="I62" s="2"/>
      <c r="J62" s="2">
        <f t="shared" si="13"/>
        <v>0.67308463698355392</v>
      </c>
      <c r="K62" s="2">
        <f t="shared" si="14"/>
        <v>0.3267148014440433</v>
      </c>
      <c r="L62" s="2">
        <f t="shared" si="15"/>
        <v>0</v>
      </c>
      <c r="M62" s="2">
        <f t="shared" si="16"/>
        <v>2.0056157240277983E-4</v>
      </c>
      <c r="N62" s="110">
        <v>3356</v>
      </c>
      <c r="O62" s="110">
        <v>1629</v>
      </c>
      <c r="P62" s="59"/>
      <c r="Q62" s="59"/>
      <c r="R62" s="59"/>
      <c r="S62" s="59"/>
      <c r="T62" s="59"/>
      <c r="U62" s="59"/>
      <c r="V62" s="59"/>
      <c r="W62" s="59"/>
      <c r="X62" s="110">
        <v>1</v>
      </c>
      <c r="Y62" s="59"/>
      <c r="Z62" s="59"/>
      <c r="AA62" s="59"/>
      <c r="AB62" s="59"/>
      <c r="AC62" s="59"/>
      <c r="AD62" s="59"/>
      <c r="AE62" s="59"/>
      <c r="AG62" s="7">
        <f>IF(Q62&gt;0,RANK(Q62,(N62:P62,Q62:AE62)),0)</f>
        <v>0</v>
      </c>
      <c r="AH62" s="7">
        <f>IF(R62&gt;0,RANK(R62,(N62:P62,Q62:AE62)),0)</f>
        <v>0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1552</v>
      </c>
      <c r="AQ62" t="s">
        <v>1673</v>
      </c>
      <c r="AR62">
        <v>7</v>
      </c>
      <c r="AT62" s="95">
        <v>1</v>
      </c>
      <c r="AU62" s="97">
        <v>119</v>
      </c>
      <c r="AV62" s="101">
        <f t="shared" si="11"/>
        <v>1119</v>
      </c>
      <c r="AX62" s="7" t="s">
        <v>1006</v>
      </c>
    </row>
    <row r="63" spans="1:50" hidden="1" outlineLevel="1">
      <c r="A63" t="s">
        <v>906</v>
      </c>
      <c r="B63" t="s">
        <v>1673</v>
      </c>
      <c r="C63" s="1">
        <f t="shared" si="12"/>
        <v>20327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9"/>
        <v>4850</v>
      </c>
      <c r="H63" s="2">
        <f t="shared" si="10"/>
        <v>0.23859890785654547</v>
      </c>
      <c r="I63" s="2"/>
      <c r="J63" s="2">
        <f t="shared" si="13"/>
        <v>0.38013479608402617</v>
      </c>
      <c r="K63" s="2">
        <f t="shared" si="14"/>
        <v>0.6187337039405717</v>
      </c>
      <c r="L63" s="2">
        <f t="shared" si="15"/>
        <v>0</v>
      </c>
      <c r="M63" s="2">
        <f t="shared" si="16"/>
        <v>1.1314999754020727E-3</v>
      </c>
      <c r="N63" s="110">
        <v>7727</v>
      </c>
      <c r="O63" s="110">
        <v>12577</v>
      </c>
      <c r="P63" s="59"/>
      <c r="Q63" s="59"/>
      <c r="R63" s="59"/>
      <c r="S63" s="59"/>
      <c r="T63" s="59"/>
      <c r="U63" s="59"/>
      <c r="V63" s="59"/>
      <c r="W63" s="59"/>
      <c r="X63" s="110">
        <v>23</v>
      </c>
      <c r="Y63" s="59"/>
      <c r="Z63" s="59"/>
      <c r="AA63" s="59"/>
      <c r="AB63" s="59"/>
      <c r="AC63" s="59"/>
      <c r="AD63" s="59"/>
      <c r="AE63" s="59"/>
      <c r="AG63" s="7">
        <f>IF(Q63&gt;0,RANK(Q63,(N63:P63,Q63:AE63)),0)</f>
        <v>0</v>
      </c>
      <c r="AH63" s="7">
        <f>IF(R63&gt;0,RANK(R63,(N63:P63,Q63:AE63)),0)</f>
        <v>0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906</v>
      </c>
      <c r="AQ63" t="s">
        <v>1673</v>
      </c>
      <c r="AR63">
        <v>3</v>
      </c>
      <c r="AT63" s="95">
        <v>1</v>
      </c>
      <c r="AU63" s="97">
        <v>121</v>
      </c>
      <c r="AV63" s="101">
        <f t="shared" si="11"/>
        <v>1121</v>
      </c>
      <c r="AX63" s="7" t="s">
        <v>1006</v>
      </c>
    </row>
    <row r="64" spans="1:50" hidden="1" outlineLevel="1">
      <c r="A64" t="s">
        <v>1208</v>
      </c>
      <c r="B64" t="s">
        <v>1673</v>
      </c>
      <c r="C64" s="1">
        <f t="shared" si="12"/>
        <v>13871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9"/>
        <v>4575</v>
      </c>
      <c r="H64" s="2">
        <f t="shared" si="10"/>
        <v>0.32982481436089683</v>
      </c>
      <c r="I64" s="2"/>
      <c r="J64" s="2">
        <f t="shared" si="13"/>
        <v>0.33479922139715956</v>
      </c>
      <c r="K64" s="2">
        <f t="shared" si="14"/>
        <v>0.6646240357580564</v>
      </c>
      <c r="L64" s="2">
        <f t="shared" si="15"/>
        <v>0</v>
      </c>
      <c r="M64" s="2">
        <f t="shared" si="16"/>
        <v>5.7674284478403948E-4</v>
      </c>
      <c r="N64" s="110">
        <v>4644</v>
      </c>
      <c r="O64" s="110">
        <v>9219</v>
      </c>
      <c r="P64" s="59"/>
      <c r="Q64" s="59"/>
      <c r="R64" s="59"/>
      <c r="S64" s="59"/>
      <c r="T64" s="59"/>
      <c r="U64" s="59"/>
      <c r="V64" s="59"/>
      <c r="W64" s="59"/>
      <c r="X64" s="110">
        <v>8</v>
      </c>
      <c r="Y64" s="59"/>
      <c r="Z64" s="59"/>
      <c r="AA64" s="59"/>
      <c r="AB64" s="59"/>
      <c r="AC64" s="59"/>
      <c r="AD64" s="59"/>
      <c r="AE64" s="59"/>
      <c r="AG64" s="7">
        <f>IF(Q64&gt;0,RANK(Q64,(N64:P64,Q64:AE64)),0)</f>
        <v>0</v>
      </c>
      <c r="AH64" s="7">
        <f>IF(R64&gt;0,RANK(R64,(N64:P64,Q64:AE64)),0)</f>
        <v>0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1208</v>
      </c>
      <c r="AQ64" t="s">
        <v>1673</v>
      </c>
      <c r="AR64">
        <v>3</v>
      </c>
      <c r="AT64" s="95">
        <v>1</v>
      </c>
      <c r="AU64" s="97">
        <v>123</v>
      </c>
      <c r="AV64" s="101">
        <f t="shared" si="11"/>
        <v>1123</v>
      </c>
      <c r="AX64" s="7" t="s">
        <v>1006</v>
      </c>
    </row>
    <row r="65" spans="1:50" hidden="1" outlineLevel="1">
      <c r="A65" t="s">
        <v>1777</v>
      </c>
      <c r="B65" t="s">
        <v>1673</v>
      </c>
      <c r="C65" s="1">
        <f t="shared" si="12"/>
        <v>46627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9"/>
        <v>15528</v>
      </c>
      <c r="H65" s="2">
        <f t="shared" si="10"/>
        <v>0.33302592918266238</v>
      </c>
      <c r="I65" s="2"/>
      <c r="J65" s="2">
        <f t="shared" si="13"/>
        <v>0.33311171638750081</v>
      </c>
      <c r="K65" s="2">
        <f t="shared" si="14"/>
        <v>0.66613764557016319</v>
      </c>
      <c r="L65" s="2">
        <f t="shared" si="15"/>
        <v>0</v>
      </c>
      <c r="M65" s="2">
        <f t="shared" si="16"/>
        <v>7.5063804233599374E-4</v>
      </c>
      <c r="N65" s="110">
        <v>15532</v>
      </c>
      <c r="O65" s="110">
        <v>31060</v>
      </c>
      <c r="P65" s="59"/>
      <c r="Q65" s="59"/>
      <c r="R65" s="59"/>
      <c r="S65" s="59"/>
      <c r="T65" s="59"/>
      <c r="U65" s="59"/>
      <c r="V65" s="59"/>
      <c r="W65" s="59"/>
      <c r="X65" s="110">
        <v>35</v>
      </c>
      <c r="Y65" s="59"/>
      <c r="Z65" s="59"/>
      <c r="AA65" s="59"/>
      <c r="AB65" s="59"/>
      <c r="AC65" s="59"/>
      <c r="AD65" s="59"/>
      <c r="AE65" s="59"/>
      <c r="AG65" s="7">
        <f>IF(Q65&gt;0,RANK(Q65,(N65:P65,Q65:AE65)),0)</f>
        <v>0</v>
      </c>
      <c r="AH65" s="7">
        <f>IF(R65&gt;0,RANK(R65,(N65:P65,Q65:AE65)),0)</f>
        <v>0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7"/>
        <v>0</v>
      </c>
      <c r="AL65" s="2">
        <f t="shared" si="18"/>
        <v>0</v>
      </c>
      <c r="AM65" s="2">
        <f t="shared" si="19"/>
        <v>0</v>
      </c>
      <c r="AN65" s="2">
        <f t="shared" si="20"/>
        <v>0</v>
      </c>
      <c r="AP65" t="s">
        <v>1777</v>
      </c>
      <c r="AQ65" t="s">
        <v>1673</v>
      </c>
      <c r="AT65" s="95">
        <v>1</v>
      </c>
      <c r="AU65" s="97">
        <v>125</v>
      </c>
      <c r="AV65" s="101">
        <f t="shared" si="11"/>
        <v>1125</v>
      </c>
      <c r="AX65" s="7" t="s">
        <v>1006</v>
      </c>
    </row>
    <row r="66" spans="1:50" hidden="1" outlineLevel="1">
      <c r="A66" t="s">
        <v>2152</v>
      </c>
      <c r="B66" t="s">
        <v>1673</v>
      </c>
      <c r="C66" s="1">
        <f t="shared" si="12"/>
        <v>20484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9"/>
        <v>3319</v>
      </c>
      <c r="H66" s="2">
        <f t="shared" si="10"/>
        <v>0.16202890060535052</v>
      </c>
      <c r="I66" s="2"/>
      <c r="J66" s="2">
        <f t="shared" si="13"/>
        <v>0.4187170474516696</v>
      </c>
      <c r="K66" s="2">
        <f t="shared" si="14"/>
        <v>0.58074594805702007</v>
      </c>
      <c r="L66" s="2">
        <f t="shared" si="15"/>
        <v>0</v>
      </c>
      <c r="M66" s="2">
        <f t="shared" si="16"/>
        <v>5.3700449131033334E-4</v>
      </c>
      <c r="N66" s="110">
        <v>8577</v>
      </c>
      <c r="O66" s="110">
        <v>11896</v>
      </c>
      <c r="P66" s="59"/>
      <c r="Q66" s="59"/>
      <c r="R66" s="59"/>
      <c r="S66" s="59"/>
      <c r="T66" s="59"/>
      <c r="U66" s="59"/>
      <c r="V66" s="59"/>
      <c r="W66" s="59"/>
      <c r="X66" s="110">
        <v>11</v>
      </c>
      <c r="Y66" s="59"/>
      <c r="Z66" s="59"/>
      <c r="AA66" s="59"/>
      <c r="AB66" s="59"/>
      <c r="AC66" s="59"/>
      <c r="AD66" s="59"/>
      <c r="AE66" s="59"/>
      <c r="AG66" s="7">
        <f>IF(Q66&gt;0,RANK(Q66,(N66:P66,Q66:AE66)),0)</f>
        <v>0</v>
      </c>
      <c r="AH66" s="7">
        <f>IF(R66&gt;0,RANK(R66,(N66:P66,Q66:AE66)),0)</f>
        <v>0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2152</v>
      </c>
      <c r="AQ66" t="s">
        <v>1673</v>
      </c>
      <c r="AR66">
        <v>4</v>
      </c>
      <c r="AT66" s="95">
        <v>1</v>
      </c>
      <c r="AU66" s="97">
        <v>127</v>
      </c>
      <c r="AV66" s="101">
        <f t="shared" si="11"/>
        <v>1127</v>
      </c>
      <c r="AX66" s="7" t="s">
        <v>1006</v>
      </c>
    </row>
    <row r="67" spans="1:50" hidden="1" outlineLevel="1">
      <c r="A67" t="s">
        <v>404</v>
      </c>
      <c r="B67" t="s">
        <v>1673</v>
      </c>
      <c r="C67" s="1">
        <f t="shared" si="12"/>
        <v>5843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9"/>
        <v>920</v>
      </c>
      <c r="H67" s="2">
        <f t="shared" si="10"/>
        <v>0.15745336299845969</v>
      </c>
      <c r="I67" s="2"/>
      <c r="J67" s="2">
        <f t="shared" si="13"/>
        <v>0.42101660106109873</v>
      </c>
      <c r="K67" s="2">
        <f t="shared" si="14"/>
        <v>0.57846996405955842</v>
      </c>
      <c r="L67" s="2">
        <f t="shared" si="15"/>
        <v>0</v>
      </c>
      <c r="M67" s="2">
        <f>IF(C67=0,"-",(1-J67-K67-L67))</f>
        <v>5.1343487934285559E-4</v>
      </c>
      <c r="N67" s="110">
        <v>2460</v>
      </c>
      <c r="O67" s="110">
        <v>3380</v>
      </c>
      <c r="P67" s="59"/>
      <c r="Q67" s="59"/>
      <c r="R67" s="59"/>
      <c r="S67" s="59"/>
      <c r="T67" s="59"/>
      <c r="U67" s="59"/>
      <c r="V67" s="59"/>
      <c r="W67" s="59"/>
      <c r="X67" s="110">
        <v>3</v>
      </c>
      <c r="Y67" s="59"/>
      <c r="Z67" s="59"/>
      <c r="AA67" s="59"/>
      <c r="AB67" s="59"/>
      <c r="AC67" s="59"/>
      <c r="AD67" s="59"/>
      <c r="AE67" s="59"/>
      <c r="AG67" s="7">
        <f>IF(Q67&gt;0,RANK(Q67,(N67:P67,Q67:AE67)),0)</f>
        <v>0</v>
      </c>
      <c r="AH67" s="7">
        <f>IF(R67&gt;0,RANK(R67,(N67:P67,Q67:AE67)),0)</f>
        <v>0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404</v>
      </c>
      <c r="AQ67" t="s">
        <v>1673</v>
      </c>
      <c r="AR67">
        <v>1</v>
      </c>
      <c r="AT67" s="95">
        <v>1</v>
      </c>
      <c r="AU67" s="97">
        <v>129</v>
      </c>
      <c r="AV67" s="101">
        <f t="shared" si="11"/>
        <v>1129</v>
      </c>
      <c r="AX67" s="7" t="s">
        <v>1006</v>
      </c>
    </row>
    <row r="68" spans="1:50" hidden="1" outlineLevel="1">
      <c r="A68" t="s">
        <v>405</v>
      </c>
      <c r="B68" t="s">
        <v>1673</v>
      </c>
      <c r="C68" s="1">
        <f t="shared" si="12"/>
        <v>4304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1183</v>
      </c>
      <c r="H68" s="2">
        <f>IF(C68&gt;0,G68/C68,0)</f>
        <v>0.27486059479553904</v>
      </c>
      <c r="I68" s="2"/>
      <c r="J68" s="2">
        <f t="shared" si="13"/>
        <v>0.63708178438661711</v>
      </c>
      <c r="K68" s="2">
        <f t="shared" si="14"/>
        <v>0.36222118959107807</v>
      </c>
      <c r="L68" s="2">
        <f t="shared" si="15"/>
        <v>0</v>
      </c>
      <c r="M68" s="2">
        <f>IF(C68=0,"-",(1-J68-K68-L68))</f>
        <v>6.9702602230481414E-4</v>
      </c>
      <c r="N68" s="110">
        <v>2742</v>
      </c>
      <c r="O68" s="110">
        <v>1559</v>
      </c>
      <c r="P68" s="59"/>
      <c r="Q68" s="59"/>
      <c r="R68" s="59"/>
      <c r="S68" s="59"/>
      <c r="T68" s="59"/>
      <c r="U68" s="59"/>
      <c r="V68" s="59"/>
      <c r="W68" s="59"/>
      <c r="X68" s="110">
        <v>3</v>
      </c>
      <c r="Y68" s="59"/>
      <c r="Z68" s="59"/>
      <c r="AA68" s="59"/>
      <c r="AB68" s="59"/>
      <c r="AC68" s="59"/>
      <c r="AD68" s="59"/>
      <c r="AE68" s="59"/>
      <c r="AG68" s="7">
        <f>IF(Q68&gt;0,RANK(Q68,(N68:P68,Q68:AE68)),0)</f>
        <v>0</v>
      </c>
      <c r="AH68" s="7">
        <f>IF(R68&gt;0,RANK(R68,(N68:P68,Q68:AE68)),0)</f>
        <v>0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405</v>
      </c>
      <c r="AQ68" t="s">
        <v>1673</v>
      </c>
      <c r="AR68">
        <v>7</v>
      </c>
      <c r="AT68" s="95">
        <v>1</v>
      </c>
      <c r="AU68" s="97">
        <v>131</v>
      </c>
      <c r="AV68" s="101">
        <f t="shared" ref="AV68:AV167" si="21">1000*AT68+AU68</f>
        <v>1131</v>
      </c>
      <c r="AX68" s="7" t="s">
        <v>1006</v>
      </c>
    </row>
    <row r="69" spans="1:50" hidden="1" outlineLevel="1">
      <c r="A69" t="s">
        <v>533</v>
      </c>
      <c r="B69" t="s">
        <v>1673</v>
      </c>
      <c r="C69" s="1">
        <f t="shared" si="12"/>
        <v>7821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3801</v>
      </c>
      <c r="H69" s="2">
        <f>IF(C69&gt;0,G69/C69,0)</f>
        <v>0.48599923283467589</v>
      </c>
      <c r="I69" s="2"/>
      <c r="J69" s="2">
        <f t="shared" si="13"/>
        <v>0.25700038358266208</v>
      </c>
      <c r="K69" s="2">
        <f t="shared" si="14"/>
        <v>0.74299961641733792</v>
      </c>
      <c r="L69" s="2">
        <f t="shared" si="15"/>
        <v>0</v>
      </c>
      <c r="M69" s="2">
        <f>IF(C69=0,"-",(1-J69-K69-L69))</f>
        <v>0</v>
      </c>
      <c r="N69" s="110">
        <v>2010</v>
      </c>
      <c r="O69" s="110">
        <v>5811</v>
      </c>
      <c r="P69" s="59"/>
      <c r="Q69" s="59"/>
      <c r="R69" s="59"/>
      <c r="S69" s="59"/>
      <c r="T69" s="59"/>
      <c r="U69" s="59"/>
      <c r="V69" s="59"/>
      <c r="W69" s="59"/>
      <c r="X69" s="110">
        <v>0</v>
      </c>
      <c r="Y69" s="59"/>
      <c r="Z69" s="59"/>
      <c r="AA69" s="59"/>
      <c r="AB69" s="59"/>
      <c r="AC69" s="59"/>
      <c r="AD69" s="59"/>
      <c r="AE69" s="59"/>
      <c r="AG69" s="7">
        <f>IF(Q69&gt;0,RANK(Q69,(N69:P69,Q69:AE69)),0)</f>
        <v>0</v>
      </c>
      <c r="AH69" s="7">
        <f>IF(R69&gt;0,RANK(R69,(N69:P69,Q69:AE69)),0)</f>
        <v>0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7"/>
        <v>0</v>
      </c>
      <c r="AL69" s="2">
        <f t="shared" si="18"/>
        <v>0</v>
      </c>
      <c r="AM69" s="2">
        <f t="shared" si="19"/>
        <v>0</v>
      </c>
      <c r="AN69" s="2">
        <f t="shared" si="20"/>
        <v>0</v>
      </c>
      <c r="AP69" t="s">
        <v>533</v>
      </c>
      <c r="AQ69" t="s">
        <v>1673</v>
      </c>
      <c r="AR69">
        <v>4</v>
      </c>
      <c r="AT69" s="95">
        <v>1</v>
      </c>
      <c r="AU69" s="97">
        <v>133</v>
      </c>
      <c r="AV69" s="101">
        <f t="shared" si="21"/>
        <v>1133</v>
      </c>
      <c r="AX69" s="7" t="s">
        <v>1006</v>
      </c>
    </row>
    <row r="70" spans="1:50" collapsed="1">
      <c r="A70" t="s">
        <v>2059</v>
      </c>
      <c r="B70" t="s">
        <v>323</v>
      </c>
      <c r="C70" s="1">
        <f t="shared" si="12"/>
        <v>1293405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343405</v>
      </c>
      <c r="H70" s="2">
        <f>IF(C70&gt;0,G70/C70,0)</f>
        <v>0.26550461765649586</v>
      </c>
      <c r="I70" s="2"/>
      <c r="J70" s="2">
        <f t="shared" si="13"/>
        <v>0.36691368906104432</v>
      </c>
      <c r="K70" s="2">
        <f t="shared" si="14"/>
        <v>0.63241830671754018</v>
      </c>
      <c r="L70" s="2">
        <f t="shared" si="15"/>
        <v>0</v>
      </c>
      <c r="M70" s="2">
        <f>IF(C70=0,"-",(1-J70-K70-L70))</f>
        <v>6.6800422141555238E-4</v>
      </c>
      <c r="N70" s="59">
        <f>SUM(N3:N69)</f>
        <v>474568</v>
      </c>
      <c r="O70" s="59">
        <f>SUM(O3:O69)</f>
        <v>817973</v>
      </c>
      <c r="P70" s="59"/>
      <c r="Q70" s="59"/>
      <c r="R70" s="59"/>
      <c r="S70" s="59"/>
      <c r="T70" s="59"/>
      <c r="U70" s="59"/>
      <c r="V70" s="59"/>
      <c r="W70" s="59"/>
      <c r="X70" s="59">
        <f>SUM(X3:X69)</f>
        <v>864</v>
      </c>
      <c r="Y70" s="59"/>
      <c r="Z70" s="59"/>
      <c r="AA70" s="59"/>
      <c r="AB70" s="59"/>
      <c r="AC70" s="59"/>
      <c r="AD70" s="59"/>
      <c r="AE70" s="59"/>
      <c r="AG70" s="7">
        <f>IF(Q70&gt;0,RANK(Q70,(N70:P70,Q70:AE70)),0)</f>
        <v>0</v>
      </c>
      <c r="AH70" s="7">
        <f>IF(R70&gt;0,RANK(R70,(N70:P70,Q70:AE70)),0)</f>
        <v>0</v>
      </c>
      <c r="AI70" s="7">
        <f>IF(T70&gt;0,RANK(T70,(N70:P70,Q70:AE70)),0)</f>
        <v>0</v>
      </c>
      <c r="AJ70" s="7">
        <f>IF(S70&gt;0,RANK(S70,(N70:P70,Q70:AE70)),0)</f>
        <v>0</v>
      </c>
      <c r="AK70" s="2">
        <f t="shared" si="17"/>
        <v>0</v>
      </c>
      <c r="AL70" s="2">
        <f t="shared" si="18"/>
        <v>0</v>
      </c>
      <c r="AM70" s="2">
        <f t="shared" si="19"/>
        <v>0</v>
      </c>
      <c r="AN70" s="2">
        <f t="shared" si="20"/>
        <v>0</v>
      </c>
      <c r="AP70" t="s">
        <v>2059</v>
      </c>
      <c r="AQ70" t="s">
        <v>323</v>
      </c>
      <c r="AT70" s="95">
        <v>1</v>
      </c>
      <c r="AU70" s="97"/>
      <c r="AV70" s="95">
        <v>1</v>
      </c>
      <c r="AX70" s="7" t="s">
        <v>593</v>
      </c>
    </row>
    <row r="71" spans="1:50">
      <c r="E71" s="7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T71" s="95"/>
      <c r="AU71" s="97"/>
      <c r="AV71" s="101"/>
    </row>
    <row r="72" spans="1:50" hidden="1" outlineLevel="1">
      <c r="A72" t="s">
        <v>241</v>
      </c>
      <c r="B72" t="s">
        <v>1030</v>
      </c>
      <c r="C72" s="1">
        <f>SUM(N72:AE72)</f>
        <v>5014</v>
      </c>
      <c r="D72" s="7">
        <f>IF(N72&gt;0, RANK(N72,(N72:P72,Q72:AE72)),0)</f>
        <v>2</v>
      </c>
      <c r="E72" s="7">
        <f>IF(O72&gt;0,RANK(O72,(N72:P72,Q72:AE72)),0)</f>
        <v>1</v>
      </c>
      <c r="F72" s="7">
        <f>IF(P72&gt;0,RANK(P72,(N72:P72,Q72:AE72)),0)</f>
        <v>0</v>
      </c>
      <c r="G72" s="1">
        <f>IF(C72&gt;0,MAX(N72:P72)-LARGE(N72:P72,2),0)</f>
        <v>2986</v>
      </c>
      <c r="H72" s="2">
        <f>IF(C72&gt;0,G72/C72,0)</f>
        <v>0.59553250897487031</v>
      </c>
      <c r="I72" s="2"/>
      <c r="J72" s="2">
        <f t="shared" ref="J72:L87" si="22">IF($C72=0,"-",N72/$C72)</f>
        <v>0.17889908256880735</v>
      </c>
      <c r="K72" s="2">
        <f t="shared" si="22"/>
        <v>0.77443159154367769</v>
      </c>
      <c r="L72" s="2">
        <f t="shared" si="22"/>
        <v>0</v>
      </c>
      <c r="M72" s="2">
        <f>IF(C72=0,"-",(1-J72-K72-L72))</f>
        <v>4.6669325887514934E-2</v>
      </c>
      <c r="N72" s="57">
        <v>897</v>
      </c>
      <c r="O72" s="57">
        <v>3883</v>
      </c>
      <c r="Q72" s="57">
        <v>94</v>
      </c>
      <c r="U72" s="57">
        <v>125</v>
      </c>
      <c r="X72" s="57">
        <v>15</v>
      </c>
      <c r="AG72" s="7">
        <f>IF(Q72&gt;0,RANK(Q72,(N72:P72,Q72:AE72)),0)</f>
        <v>4</v>
      </c>
      <c r="AH72" s="7">
        <f>IF(R72&gt;0,RANK(R72,(N72:P72,Q72:AE72)),0)</f>
        <v>0</v>
      </c>
      <c r="AI72" s="7">
        <f>IF(T72&gt;0,RANK(T72,(N72:P72,Q72:AE72)),0)</f>
        <v>0</v>
      </c>
      <c r="AJ72" s="7">
        <f>IF(S72&gt;0,RANK(S72,(N72:P72,Q72:AE72)),0)</f>
        <v>0</v>
      </c>
      <c r="AK72" s="2">
        <f t="shared" ref="AK72:AL87" si="23">IF($C72=0,"-",Q72/$C72)</f>
        <v>1.8747506980454728E-2</v>
      </c>
      <c r="AL72" s="2">
        <f t="shared" si="23"/>
        <v>0</v>
      </c>
      <c r="AM72" s="2">
        <f>IF($C72=0,"-",T72/$C72)</f>
        <v>0</v>
      </c>
      <c r="AN72" s="2">
        <f>IF($C72=0,"-",S72/$C72)</f>
        <v>0</v>
      </c>
      <c r="AP72" t="s">
        <v>241</v>
      </c>
      <c r="AQ72" t="s">
        <v>1030</v>
      </c>
      <c r="AT72" s="95">
        <v>2</v>
      </c>
      <c r="AU72" s="97">
        <v>701</v>
      </c>
      <c r="AV72" s="101">
        <f t="shared" ref="AV72:AV111" si="24">(AT72*1000+AU72)*1</f>
        <v>2701</v>
      </c>
      <c r="AX72" s="7" t="s">
        <v>1038</v>
      </c>
    </row>
    <row r="73" spans="1:50" hidden="1" outlineLevel="1">
      <c r="A73" t="s">
        <v>878</v>
      </c>
      <c r="B73" t="s">
        <v>1030</v>
      </c>
      <c r="C73" s="1">
        <f>SUM(N73:AE73)</f>
        <v>5856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0</v>
      </c>
      <c r="G73" s="1">
        <f>IF(C73&gt;0,MAX(N73:P73)-LARGE(N73:P73,2),0)</f>
        <v>2346</v>
      </c>
      <c r="H73" s="2">
        <f>IF(C73&gt;0,G73/C73,0)</f>
        <v>0.40061475409836067</v>
      </c>
      <c r="I73" s="2"/>
      <c r="J73" s="2">
        <f t="shared" si="22"/>
        <v>0.2650273224043716</v>
      </c>
      <c r="K73" s="2">
        <f t="shared" si="22"/>
        <v>0.66564207650273222</v>
      </c>
      <c r="L73" s="2">
        <f t="shared" si="22"/>
        <v>0</v>
      </c>
      <c r="M73" s="2">
        <f>IF(C73=0,"-",(1-J73-K73-L73))</f>
        <v>6.9330601092896238E-2</v>
      </c>
      <c r="N73" s="57">
        <v>1552</v>
      </c>
      <c r="O73" s="57">
        <v>3898</v>
      </c>
      <c r="Q73" s="57">
        <v>119</v>
      </c>
      <c r="U73" s="57">
        <v>260</v>
      </c>
      <c r="X73" s="57">
        <v>27</v>
      </c>
      <c r="AG73" s="7">
        <f>IF(Q73&gt;0,RANK(Q73,(N73:P73,Q73:AE73)),0)</f>
        <v>4</v>
      </c>
      <c r="AH73" s="7">
        <f>IF(R73&gt;0,RANK(R73,(N73:P73,Q73:AE73)),0)</f>
        <v>0</v>
      </c>
      <c r="AI73" s="7">
        <f>IF(T73&gt;0,RANK(T73,(N73:P73,Q73:AE73)),0)</f>
        <v>0</v>
      </c>
      <c r="AJ73" s="7">
        <f>IF(S73&gt;0,RANK(S73,(N73:P73,Q73:AE73)),0)</f>
        <v>0</v>
      </c>
      <c r="AK73" s="2">
        <f t="shared" si="23"/>
        <v>2.0321038251366118E-2</v>
      </c>
      <c r="AL73" s="2">
        <f t="shared" si="23"/>
        <v>0</v>
      </c>
      <c r="AM73" s="2">
        <f>IF($C73=0,"-",T73/$C73)</f>
        <v>0</v>
      </c>
      <c r="AN73" s="2">
        <f>IF($C73=0,"-",S73/$C73)</f>
        <v>0</v>
      </c>
      <c r="AP73" t="s">
        <v>878</v>
      </c>
      <c r="AQ73" t="s">
        <v>1030</v>
      </c>
      <c r="AT73" s="95">
        <v>2</v>
      </c>
      <c r="AU73" s="97">
        <v>702</v>
      </c>
      <c r="AV73" s="101">
        <f t="shared" si="24"/>
        <v>2702</v>
      </c>
      <c r="AX73" s="7" t="s">
        <v>1038</v>
      </c>
    </row>
    <row r="74" spans="1:50" hidden="1" outlineLevel="1">
      <c r="A74" t="s">
        <v>879</v>
      </c>
      <c r="B74" t="s">
        <v>1030</v>
      </c>
      <c r="C74" s="1">
        <f>SUM(N74:AE74)</f>
        <v>7202</v>
      </c>
      <c r="D74" s="7">
        <f>IF(N74&gt;0, RANK(N74,(N74:P74,Q74:AE74)),0)</f>
        <v>2</v>
      </c>
      <c r="E74" s="7">
        <f>IF(O74&gt;0,RANK(O74,(N74:P74,Q74:AE74)),0)</f>
        <v>1</v>
      </c>
      <c r="F74" s="7">
        <f>IF(P74&gt;0,RANK(P74,(N74:P74,Q74:AE74)),0)</f>
        <v>0</v>
      </c>
      <c r="G74" s="1">
        <f>IF(C74&gt;0,MAX(N74:P74)-LARGE(N74:P74,2),0)</f>
        <v>431</v>
      </c>
      <c r="H74" s="2">
        <f>IF(C74&gt;0,G74/C74,0)</f>
        <v>5.984448764232158E-2</v>
      </c>
      <c r="I74" s="2"/>
      <c r="J74" s="2">
        <f t="shared" si="22"/>
        <v>0.43446264926409328</v>
      </c>
      <c r="K74" s="2">
        <f t="shared" si="22"/>
        <v>0.49430713690641487</v>
      </c>
      <c r="L74" s="2">
        <f t="shared" si="22"/>
        <v>0</v>
      </c>
      <c r="M74" s="2">
        <f>IF(C74=0,"-",(1-J74-K74-L74))</f>
        <v>7.1230213829491851E-2</v>
      </c>
      <c r="N74" s="57">
        <v>3129</v>
      </c>
      <c r="O74" s="57">
        <v>3560</v>
      </c>
      <c r="Q74" s="57">
        <v>139</v>
      </c>
      <c r="U74" s="57">
        <v>342</v>
      </c>
      <c r="X74" s="57">
        <v>32</v>
      </c>
      <c r="AG74" s="7">
        <f>IF(Q74&gt;0,RANK(Q74,(N74:P74,Q74:AE74)),0)</f>
        <v>4</v>
      </c>
      <c r="AH74" s="7">
        <f>IF(R74&gt;0,RANK(R74,(N74:P74,Q74:AE74)),0)</f>
        <v>0</v>
      </c>
      <c r="AI74" s="7">
        <f>IF(T74&gt;0,RANK(T74,(N74:P74,Q74:AE74)),0)</f>
        <v>0</v>
      </c>
      <c r="AJ74" s="7">
        <f>IF(S74&gt;0,RANK(S74,(N74:P74,Q74:AE74)),0)</f>
        <v>0</v>
      </c>
      <c r="AK74" s="2">
        <f t="shared" si="23"/>
        <v>1.9300194390447098E-2</v>
      </c>
      <c r="AL74" s="2">
        <f t="shared" si="23"/>
        <v>0</v>
      </c>
      <c r="AM74" s="2">
        <f>IF($C74=0,"-",T74/$C74)</f>
        <v>0</v>
      </c>
      <c r="AN74" s="2">
        <f>IF($C74=0,"-",S74/$C74)</f>
        <v>0</v>
      </c>
      <c r="AP74" t="s">
        <v>879</v>
      </c>
      <c r="AQ74" t="s">
        <v>1030</v>
      </c>
      <c r="AT74" s="95">
        <v>2</v>
      </c>
      <c r="AU74" s="97">
        <v>703</v>
      </c>
      <c r="AV74" s="101">
        <f t="shared" si="24"/>
        <v>2703</v>
      </c>
      <c r="AX74" s="7" t="s">
        <v>1038</v>
      </c>
    </row>
    <row r="75" spans="1:50" hidden="1" outlineLevel="1">
      <c r="A75" t="s">
        <v>771</v>
      </c>
      <c r="B75" t="s">
        <v>1030</v>
      </c>
      <c r="C75" s="1">
        <f t="shared" ref="C75:C110" si="25">SUM(N75:AE75)</f>
        <v>6735</v>
      </c>
      <c r="D75" s="7">
        <f>IF(N75&gt;0, RANK(N75,(N75:P75,Q75:AE75)),0)</f>
        <v>2</v>
      </c>
      <c r="E75" s="7">
        <f>IF(O75&gt;0,RANK(O75,(N75:P75,Q75:AE75)),0)</f>
        <v>1</v>
      </c>
      <c r="F75" s="7">
        <f>IF(P75&gt;0,RANK(P75,(N75:P75,Q75:AE75)),0)</f>
        <v>0</v>
      </c>
      <c r="G75" s="1">
        <f t="shared" ref="G75:G110" si="26">IF(C75&gt;0,MAX(N75:P75)-LARGE(N75:P75,2),0)</f>
        <v>2489</v>
      </c>
      <c r="H75" s="2">
        <f t="shared" ref="H75:H110" si="27">IF(C75&gt;0,G75/C75,0)</f>
        <v>0.36956198960653303</v>
      </c>
      <c r="I75" s="2"/>
      <c r="J75" s="2">
        <f t="shared" si="22"/>
        <v>0.28671121009651074</v>
      </c>
      <c r="K75" s="2">
        <f t="shared" si="22"/>
        <v>0.65627319970304376</v>
      </c>
      <c r="L75" s="2">
        <f t="shared" si="22"/>
        <v>0</v>
      </c>
      <c r="M75" s="2">
        <f t="shared" ref="M75:M110" si="28">IF(C75=0,"-",(1-J75-K75-L75))</f>
        <v>5.7015590200445443E-2</v>
      </c>
      <c r="N75" s="57">
        <v>1931</v>
      </c>
      <c r="O75" s="57">
        <v>4420</v>
      </c>
      <c r="Q75" s="57">
        <v>122</v>
      </c>
      <c r="U75" s="57">
        <v>238</v>
      </c>
      <c r="X75" s="57">
        <v>24</v>
      </c>
      <c r="AG75" s="7">
        <f>IF(Q75&gt;0,RANK(Q75,(N75:P75,Q75:AE75)),0)</f>
        <v>4</v>
      </c>
      <c r="AH75" s="7">
        <f>IF(R75&gt;0,RANK(R75,(N75:P75,Q75:AE75)),0)</f>
        <v>0</v>
      </c>
      <c r="AI75" s="7">
        <f>IF(T75&gt;0,RANK(T75,(N75:P75,Q75:AE75)),0)</f>
        <v>0</v>
      </c>
      <c r="AJ75" s="7">
        <f>IF(S75&gt;0,RANK(S75,(N75:P75,Q75:AE75)),0)</f>
        <v>0</v>
      </c>
      <c r="AK75" s="2">
        <f t="shared" si="23"/>
        <v>1.8114328136599852E-2</v>
      </c>
      <c r="AL75" s="2">
        <f t="shared" si="23"/>
        <v>0</v>
      </c>
      <c r="AM75" s="2">
        <f t="shared" ref="AM75:AM110" si="29">IF($C75=0,"-",T75/$C75)</f>
        <v>0</v>
      </c>
      <c r="AN75" s="2">
        <f t="shared" ref="AN75:AN110" si="30">IF($C75=0,"-",S75/$C75)</f>
        <v>0</v>
      </c>
      <c r="AP75" t="s">
        <v>771</v>
      </c>
      <c r="AQ75" t="s">
        <v>1030</v>
      </c>
      <c r="AT75" s="95">
        <v>2</v>
      </c>
      <c r="AU75" s="97">
        <v>704</v>
      </c>
      <c r="AV75" s="101">
        <f t="shared" si="24"/>
        <v>2704</v>
      </c>
      <c r="AX75" s="7" t="s">
        <v>1038</v>
      </c>
    </row>
    <row r="76" spans="1:50" hidden="1" outlineLevel="1">
      <c r="A76" t="s">
        <v>48</v>
      </c>
      <c r="B76" t="s">
        <v>1030</v>
      </c>
      <c r="C76" s="1">
        <f t="shared" si="25"/>
        <v>4906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0</v>
      </c>
      <c r="G76" s="1">
        <f t="shared" si="26"/>
        <v>1739</v>
      </c>
      <c r="H76" s="2">
        <f t="shared" si="27"/>
        <v>0.35446392172849572</v>
      </c>
      <c r="I76" s="2"/>
      <c r="J76" s="2">
        <f t="shared" si="22"/>
        <v>0.28434569914390539</v>
      </c>
      <c r="K76" s="2">
        <f t="shared" si="22"/>
        <v>0.63880962087240112</v>
      </c>
      <c r="L76" s="2">
        <f t="shared" si="22"/>
        <v>0</v>
      </c>
      <c r="M76" s="2">
        <f t="shared" si="28"/>
        <v>7.6844679983693487E-2</v>
      </c>
      <c r="N76" s="57">
        <v>1395</v>
      </c>
      <c r="O76" s="57">
        <v>3134</v>
      </c>
      <c r="Q76" s="57">
        <v>112</v>
      </c>
      <c r="U76" s="57">
        <v>248</v>
      </c>
      <c r="X76" s="57">
        <v>17</v>
      </c>
      <c r="AG76" s="7">
        <f>IF(Q76&gt;0,RANK(Q76,(N76:P76,Q76:AE76)),0)</f>
        <v>4</v>
      </c>
      <c r="AH76" s="7">
        <f>IF(R76&gt;0,RANK(R76,(N76:P76,Q76:AE76)),0)</f>
        <v>0</v>
      </c>
      <c r="AI76" s="7">
        <f>IF(T76&gt;0,RANK(T76,(N76:P76,Q76:AE76)),0)</f>
        <v>0</v>
      </c>
      <c r="AJ76" s="7">
        <f>IF(S76&gt;0,RANK(S76,(N76:P76,Q76:AE76)),0)</f>
        <v>0</v>
      </c>
      <c r="AK76" s="2">
        <f t="shared" si="23"/>
        <v>2.2829188748471261E-2</v>
      </c>
      <c r="AL76" s="2">
        <f t="shared" si="23"/>
        <v>0</v>
      </c>
      <c r="AM76" s="2">
        <f t="shared" si="29"/>
        <v>0</v>
      </c>
      <c r="AN76" s="2">
        <f t="shared" si="30"/>
        <v>0</v>
      </c>
      <c r="AP76" t="s">
        <v>48</v>
      </c>
      <c r="AQ76" t="s">
        <v>1030</v>
      </c>
      <c r="AT76" s="95">
        <v>2</v>
      </c>
      <c r="AU76" s="97">
        <v>705</v>
      </c>
      <c r="AV76" s="101">
        <f t="shared" si="24"/>
        <v>2705</v>
      </c>
      <c r="AX76" s="7" t="s">
        <v>1038</v>
      </c>
    </row>
    <row r="77" spans="1:50" hidden="1" outlineLevel="1">
      <c r="A77" t="s">
        <v>49</v>
      </c>
      <c r="B77" t="s">
        <v>1030</v>
      </c>
      <c r="C77" s="1">
        <f t="shared" si="25"/>
        <v>4011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0</v>
      </c>
      <c r="G77" s="1">
        <f t="shared" si="26"/>
        <v>2337</v>
      </c>
      <c r="H77" s="2">
        <f t="shared" si="27"/>
        <v>0.58264771877337318</v>
      </c>
      <c r="I77" s="2"/>
      <c r="J77" s="2">
        <f t="shared" si="22"/>
        <v>0.18100224382946897</v>
      </c>
      <c r="K77" s="2">
        <f t="shared" si="22"/>
        <v>0.76364996260284224</v>
      </c>
      <c r="L77" s="2">
        <f t="shared" si="22"/>
        <v>0</v>
      </c>
      <c r="M77" s="2">
        <f t="shared" si="28"/>
        <v>5.5347793567688819E-2</v>
      </c>
      <c r="N77" s="57">
        <v>726</v>
      </c>
      <c r="O77" s="57">
        <v>3063</v>
      </c>
      <c r="Q77" s="57">
        <v>91</v>
      </c>
      <c r="U77" s="57">
        <v>124</v>
      </c>
      <c r="X77" s="57">
        <v>7</v>
      </c>
      <c r="AG77" s="7">
        <f>IF(Q77&gt;0,RANK(Q77,(N77:P77,Q77:AE77)),0)</f>
        <v>4</v>
      </c>
      <c r="AH77" s="7">
        <f>IF(R77&gt;0,RANK(R77,(N77:P77,Q77:AE77)),0)</f>
        <v>0</v>
      </c>
      <c r="AI77" s="7">
        <f>IF(T77&gt;0,RANK(T77,(N77:P77,Q77:AE77)),0)</f>
        <v>0</v>
      </c>
      <c r="AJ77" s="7">
        <f>IF(S77&gt;0,RANK(S77,(N77:P77,Q77:AE77)),0)</f>
        <v>0</v>
      </c>
      <c r="AK77" s="2">
        <f t="shared" si="23"/>
        <v>2.2687609075043629E-2</v>
      </c>
      <c r="AL77" s="2">
        <f t="shared" si="23"/>
        <v>0</v>
      </c>
      <c r="AM77" s="2">
        <f t="shared" si="29"/>
        <v>0</v>
      </c>
      <c r="AN77" s="2">
        <f t="shared" si="30"/>
        <v>0</v>
      </c>
      <c r="AP77" t="s">
        <v>49</v>
      </c>
      <c r="AQ77" t="s">
        <v>1030</v>
      </c>
      <c r="AT77" s="95">
        <v>2</v>
      </c>
      <c r="AU77" s="97">
        <v>706</v>
      </c>
      <c r="AV77" s="101">
        <f t="shared" si="24"/>
        <v>2706</v>
      </c>
      <c r="AX77" s="7" t="s">
        <v>1038</v>
      </c>
    </row>
    <row r="78" spans="1:50" hidden="1" outlineLevel="1">
      <c r="A78" t="s">
        <v>50</v>
      </c>
      <c r="B78" t="s">
        <v>1030</v>
      </c>
      <c r="C78" s="1">
        <f t="shared" si="25"/>
        <v>6852</v>
      </c>
      <c r="D78" s="7">
        <f>IF(N78&gt;0, RANK(N78,(N78:P78,Q78:AE78)),0)</f>
        <v>2</v>
      </c>
      <c r="E78" s="7">
        <f>IF(O78&gt;0,RANK(O78,(N78:P78,Q78:AE78)),0)</f>
        <v>1</v>
      </c>
      <c r="F78" s="7">
        <f>IF(P78&gt;0,RANK(P78,(N78:P78,Q78:AE78)),0)</f>
        <v>0</v>
      </c>
      <c r="G78" s="1">
        <f t="shared" si="26"/>
        <v>3382</v>
      </c>
      <c r="H78" s="2">
        <f t="shared" si="27"/>
        <v>0.49357851722124929</v>
      </c>
      <c r="I78" s="2"/>
      <c r="J78" s="2">
        <f t="shared" si="22"/>
        <v>0.20431990659661411</v>
      </c>
      <c r="K78" s="2">
        <f t="shared" si="22"/>
        <v>0.69789842381786338</v>
      </c>
      <c r="L78" s="2">
        <f t="shared" si="22"/>
        <v>0</v>
      </c>
      <c r="M78" s="2">
        <f t="shared" si="28"/>
        <v>9.7781669585522479E-2</v>
      </c>
      <c r="N78" s="57">
        <v>1400</v>
      </c>
      <c r="O78" s="57">
        <v>4782</v>
      </c>
      <c r="Q78" s="57">
        <v>215</v>
      </c>
      <c r="U78" s="57">
        <v>437</v>
      </c>
      <c r="X78" s="57">
        <v>18</v>
      </c>
      <c r="AG78" s="7">
        <f>IF(Q78&gt;0,RANK(Q78,(N78:P78,Q78:AE78)),0)</f>
        <v>4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>
        <f t="shared" si="23"/>
        <v>3.1377699941622886E-2</v>
      </c>
      <c r="AL78" s="2">
        <f t="shared" si="23"/>
        <v>0</v>
      </c>
      <c r="AM78" s="2">
        <f t="shared" si="29"/>
        <v>0</v>
      </c>
      <c r="AN78" s="2">
        <f t="shared" si="30"/>
        <v>0</v>
      </c>
      <c r="AP78" t="s">
        <v>50</v>
      </c>
      <c r="AQ78" t="s">
        <v>1030</v>
      </c>
      <c r="AT78" s="95">
        <v>2</v>
      </c>
      <c r="AU78" s="97">
        <v>707</v>
      </c>
      <c r="AV78" s="101">
        <f t="shared" si="24"/>
        <v>2707</v>
      </c>
      <c r="AX78" s="7" t="s">
        <v>1038</v>
      </c>
    </row>
    <row r="79" spans="1:50" hidden="1" outlineLevel="1">
      <c r="A79" t="s">
        <v>51</v>
      </c>
      <c r="B79" t="s">
        <v>1030</v>
      </c>
      <c r="C79" s="1">
        <f t="shared" si="25"/>
        <v>5956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0</v>
      </c>
      <c r="G79" s="1">
        <f t="shared" si="26"/>
        <v>3692</v>
      </c>
      <c r="H79" s="2">
        <f t="shared" si="27"/>
        <v>0.61987911349899261</v>
      </c>
      <c r="I79" s="2"/>
      <c r="J79" s="2">
        <f t="shared" si="22"/>
        <v>0.16151779717931497</v>
      </c>
      <c r="K79" s="2">
        <f t="shared" si="22"/>
        <v>0.78139691067830763</v>
      </c>
      <c r="L79" s="2">
        <f t="shared" si="22"/>
        <v>0</v>
      </c>
      <c r="M79" s="2">
        <f t="shared" si="28"/>
        <v>5.7085292142377453E-2</v>
      </c>
      <c r="N79" s="57">
        <v>962</v>
      </c>
      <c r="O79" s="57">
        <v>4654</v>
      </c>
      <c r="Q79" s="57">
        <v>148</v>
      </c>
      <c r="U79" s="57">
        <v>178</v>
      </c>
      <c r="X79" s="57">
        <v>14</v>
      </c>
      <c r="AG79" s="7">
        <f>IF(Q79&gt;0,RANK(Q79,(N79:P79,Q79:AE79)),0)</f>
        <v>4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0</v>
      </c>
      <c r="AK79" s="2">
        <f t="shared" si="23"/>
        <v>2.4848891873740765E-2</v>
      </c>
      <c r="AL79" s="2">
        <f t="shared" si="23"/>
        <v>0</v>
      </c>
      <c r="AM79" s="2">
        <f t="shared" si="29"/>
        <v>0</v>
      </c>
      <c r="AN79" s="2">
        <f t="shared" si="30"/>
        <v>0</v>
      </c>
      <c r="AP79" t="s">
        <v>51</v>
      </c>
      <c r="AQ79" t="s">
        <v>1030</v>
      </c>
      <c r="AT79" s="95">
        <v>2</v>
      </c>
      <c r="AU79" s="97">
        <v>708</v>
      </c>
      <c r="AV79" s="101">
        <f t="shared" si="24"/>
        <v>2708</v>
      </c>
      <c r="AX79" s="7" t="s">
        <v>1038</v>
      </c>
    </row>
    <row r="80" spans="1:50" hidden="1" outlineLevel="1">
      <c r="A80" t="s">
        <v>52</v>
      </c>
      <c r="B80" t="s">
        <v>1030</v>
      </c>
      <c r="C80" s="1">
        <f t="shared" si="25"/>
        <v>5296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0</v>
      </c>
      <c r="G80" s="1">
        <f t="shared" si="26"/>
        <v>3577</v>
      </c>
      <c r="H80" s="2">
        <f t="shared" si="27"/>
        <v>0.67541540785498488</v>
      </c>
      <c r="I80" s="2"/>
      <c r="J80" s="2">
        <f t="shared" si="22"/>
        <v>0.13576283987915408</v>
      </c>
      <c r="K80" s="2">
        <f t="shared" si="22"/>
        <v>0.81117824773413894</v>
      </c>
      <c r="L80" s="2">
        <f t="shared" si="22"/>
        <v>0</v>
      </c>
      <c r="M80" s="2">
        <f t="shared" si="28"/>
        <v>5.3058912386707013E-2</v>
      </c>
      <c r="N80" s="57">
        <v>719</v>
      </c>
      <c r="O80" s="57">
        <v>4296</v>
      </c>
      <c r="Q80" s="57">
        <v>137</v>
      </c>
      <c r="U80" s="57">
        <v>131</v>
      </c>
      <c r="X80" s="57">
        <v>13</v>
      </c>
      <c r="AG80" s="7">
        <f>IF(Q80&gt;0,RANK(Q80,(N80:P80,Q80:AE80)),0)</f>
        <v>3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0</v>
      </c>
      <c r="AK80" s="2">
        <f t="shared" si="23"/>
        <v>2.586858006042296E-2</v>
      </c>
      <c r="AL80" s="2">
        <f t="shared" si="23"/>
        <v>0</v>
      </c>
      <c r="AM80" s="2">
        <f t="shared" si="29"/>
        <v>0</v>
      </c>
      <c r="AN80" s="2">
        <f t="shared" si="30"/>
        <v>0</v>
      </c>
      <c r="AP80" t="s">
        <v>52</v>
      </c>
      <c r="AQ80" t="s">
        <v>1030</v>
      </c>
      <c r="AT80" s="95">
        <v>2</v>
      </c>
      <c r="AU80" s="97">
        <v>709</v>
      </c>
      <c r="AV80" s="101">
        <f t="shared" si="24"/>
        <v>2709</v>
      </c>
      <c r="AX80" s="7" t="s">
        <v>1038</v>
      </c>
    </row>
    <row r="81" spans="1:50" hidden="1" outlineLevel="1">
      <c r="A81" t="s">
        <v>53</v>
      </c>
      <c r="B81" t="s">
        <v>1030</v>
      </c>
      <c r="C81" s="1">
        <f t="shared" si="25"/>
        <v>7149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0</v>
      </c>
      <c r="G81" s="1">
        <f t="shared" si="26"/>
        <v>4965</v>
      </c>
      <c r="H81" s="2">
        <f t="shared" si="27"/>
        <v>0.69450272765421739</v>
      </c>
      <c r="I81" s="2"/>
      <c r="J81" s="2">
        <f t="shared" si="22"/>
        <v>0.13386487620646245</v>
      </c>
      <c r="K81" s="2">
        <f t="shared" si="22"/>
        <v>0.82836760386067987</v>
      </c>
      <c r="L81" s="2">
        <f t="shared" si="22"/>
        <v>0</v>
      </c>
      <c r="M81" s="2">
        <f t="shared" si="28"/>
        <v>3.7767519932857652E-2</v>
      </c>
      <c r="N81" s="57">
        <v>957</v>
      </c>
      <c r="O81" s="57">
        <v>5922</v>
      </c>
      <c r="Q81" s="57">
        <v>103</v>
      </c>
      <c r="U81" s="57">
        <v>154</v>
      </c>
      <c r="X81" s="57">
        <v>13</v>
      </c>
      <c r="AG81" s="7">
        <f>IF(Q81&gt;0,RANK(Q81,(N81:P81,Q81:AE81)),0)</f>
        <v>4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>
        <f t="shared" si="23"/>
        <v>1.4407609455867953E-2</v>
      </c>
      <c r="AL81" s="2">
        <f t="shared" si="23"/>
        <v>0</v>
      </c>
      <c r="AM81" s="2">
        <f t="shared" si="29"/>
        <v>0</v>
      </c>
      <c r="AN81" s="2">
        <f t="shared" si="30"/>
        <v>0</v>
      </c>
      <c r="AP81" t="s">
        <v>53</v>
      </c>
      <c r="AQ81" t="s">
        <v>1030</v>
      </c>
      <c r="AT81" s="95">
        <v>2</v>
      </c>
      <c r="AU81" s="97">
        <v>710</v>
      </c>
      <c r="AV81" s="101">
        <f t="shared" si="24"/>
        <v>2710</v>
      </c>
      <c r="AX81" s="7" t="s">
        <v>1038</v>
      </c>
    </row>
    <row r="82" spans="1:50" hidden="1" outlineLevel="1">
      <c r="A82" t="s">
        <v>54</v>
      </c>
      <c r="B82" t="s">
        <v>1030</v>
      </c>
      <c r="C82" s="1">
        <f t="shared" si="25"/>
        <v>5547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0</v>
      </c>
      <c r="G82" s="1">
        <f t="shared" si="26"/>
        <v>3478</v>
      </c>
      <c r="H82" s="2">
        <f t="shared" si="27"/>
        <v>0.62700558860645395</v>
      </c>
      <c r="I82" s="2"/>
      <c r="J82" s="2">
        <f t="shared" si="22"/>
        <v>0.16261042004687218</v>
      </c>
      <c r="K82" s="2">
        <f t="shared" si="22"/>
        <v>0.78961600865332615</v>
      </c>
      <c r="L82" s="2">
        <f t="shared" si="22"/>
        <v>0</v>
      </c>
      <c r="M82" s="2">
        <f t="shared" si="28"/>
        <v>4.7773571299801643E-2</v>
      </c>
      <c r="N82" s="57">
        <v>902</v>
      </c>
      <c r="O82" s="57">
        <v>4380</v>
      </c>
      <c r="Q82" s="57">
        <v>121</v>
      </c>
      <c r="U82" s="57">
        <v>132</v>
      </c>
      <c r="X82" s="57">
        <v>12</v>
      </c>
      <c r="AG82" s="7">
        <f>IF(Q82&gt;0,RANK(Q82,(N82:P82,Q82:AE82)),0)</f>
        <v>4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>
        <f t="shared" si="23"/>
        <v>2.1813592933117E-2</v>
      </c>
      <c r="AL82" s="2">
        <f t="shared" si="23"/>
        <v>0</v>
      </c>
      <c r="AM82" s="2">
        <f t="shared" si="29"/>
        <v>0</v>
      </c>
      <c r="AN82" s="2">
        <f t="shared" si="30"/>
        <v>0</v>
      </c>
      <c r="AP82" t="s">
        <v>54</v>
      </c>
      <c r="AQ82" t="s">
        <v>1030</v>
      </c>
      <c r="AT82" s="95">
        <v>2</v>
      </c>
      <c r="AU82" s="97">
        <v>711</v>
      </c>
      <c r="AV82" s="101">
        <f t="shared" si="24"/>
        <v>2711</v>
      </c>
      <c r="AX82" s="7" t="s">
        <v>1038</v>
      </c>
    </row>
    <row r="83" spans="1:50" hidden="1" outlineLevel="1">
      <c r="A83" t="s">
        <v>55</v>
      </c>
      <c r="B83" t="s">
        <v>1030</v>
      </c>
      <c r="C83" s="1">
        <f t="shared" si="25"/>
        <v>6044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0</v>
      </c>
      <c r="G83" s="1">
        <f t="shared" si="26"/>
        <v>3988</v>
      </c>
      <c r="H83" s="2">
        <f t="shared" si="27"/>
        <v>0.65982792852415617</v>
      </c>
      <c r="I83" s="2"/>
      <c r="J83" s="2">
        <f t="shared" si="22"/>
        <v>0.15271343481138319</v>
      </c>
      <c r="K83" s="2">
        <f t="shared" si="22"/>
        <v>0.81254136333553939</v>
      </c>
      <c r="L83" s="2">
        <f t="shared" si="22"/>
        <v>0</v>
      </c>
      <c r="M83" s="2">
        <f t="shared" si="28"/>
        <v>3.474520185307739E-2</v>
      </c>
      <c r="N83" s="57">
        <v>923</v>
      </c>
      <c r="O83" s="57">
        <v>4911</v>
      </c>
      <c r="Q83" s="57">
        <v>88</v>
      </c>
      <c r="U83" s="57">
        <v>109</v>
      </c>
      <c r="X83" s="57">
        <v>13</v>
      </c>
      <c r="AG83" s="7">
        <f>IF(Q83&gt;0,RANK(Q83,(N83:P83,Q83:AE83)),0)</f>
        <v>4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>
        <f t="shared" si="23"/>
        <v>1.455989410986102E-2</v>
      </c>
      <c r="AL83" s="2">
        <f t="shared" si="23"/>
        <v>0</v>
      </c>
      <c r="AM83" s="2">
        <f t="shared" si="29"/>
        <v>0</v>
      </c>
      <c r="AN83" s="2">
        <f t="shared" si="30"/>
        <v>0</v>
      </c>
      <c r="AP83" t="s">
        <v>55</v>
      </c>
      <c r="AQ83" t="s">
        <v>1030</v>
      </c>
      <c r="AT83" s="95">
        <v>2</v>
      </c>
      <c r="AU83" s="97">
        <v>712</v>
      </c>
      <c r="AV83" s="101">
        <f t="shared" si="24"/>
        <v>2712</v>
      </c>
      <c r="AX83" s="7" t="s">
        <v>1038</v>
      </c>
    </row>
    <row r="84" spans="1:50" hidden="1" outlineLevel="1">
      <c r="A84" t="s">
        <v>56</v>
      </c>
      <c r="B84" t="s">
        <v>1030</v>
      </c>
      <c r="C84" s="1">
        <f t="shared" si="25"/>
        <v>6522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0</v>
      </c>
      <c r="G84" s="1">
        <f t="shared" si="26"/>
        <v>3287</v>
      </c>
      <c r="H84" s="2">
        <f t="shared" si="27"/>
        <v>0.50398650720637839</v>
      </c>
      <c r="I84" s="2"/>
      <c r="J84" s="2">
        <f t="shared" si="22"/>
        <v>0.2131248083409997</v>
      </c>
      <c r="K84" s="2">
        <f t="shared" si="22"/>
        <v>0.71711131554737806</v>
      </c>
      <c r="L84" s="2">
        <f t="shared" si="22"/>
        <v>0</v>
      </c>
      <c r="M84" s="2">
        <f t="shared" si="28"/>
        <v>6.9763876111622269E-2</v>
      </c>
      <c r="N84" s="57">
        <v>1390</v>
      </c>
      <c r="O84" s="57">
        <v>4677</v>
      </c>
      <c r="Q84" s="57">
        <v>150</v>
      </c>
      <c r="U84" s="57">
        <v>288</v>
      </c>
      <c r="X84" s="57">
        <v>17</v>
      </c>
      <c r="AG84" s="7">
        <f>IF(Q84&gt;0,RANK(Q84,(N84:P84,Q84:AE84)),0)</f>
        <v>4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>
        <f t="shared" si="23"/>
        <v>2.2999080036798528E-2</v>
      </c>
      <c r="AL84" s="2">
        <f t="shared" si="23"/>
        <v>0</v>
      </c>
      <c r="AM84" s="2">
        <f t="shared" si="29"/>
        <v>0</v>
      </c>
      <c r="AN84" s="2">
        <f t="shared" si="30"/>
        <v>0</v>
      </c>
      <c r="AP84" t="s">
        <v>56</v>
      </c>
      <c r="AQ84" t="s">
        <v>1030</v>
      </c>
      <c r="AT84" s="95">
        <v>2</v>
      </c>
      <c r="AU84" s="97">
        <v>713</v>
      </c>
      <c r="AV84" s="101">
        <f t="shared" si="24"/>
        <v>2713</v>
      </c>
      <c r="AX84" s="7" t="s">
        <v>1038</v>
      </c>
    </row>
    <row r="85" spans="1:50" hidden="1" outlineLevel="1">
      <c r="A85" t="s">
        <v>57</v>
      </c>
      <c r="B85" t="s">
        <v>1030</v>
      </c>
      <c r="C85" s="1">
        <f t="shared" si="25"/>
        <v>3621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0</v>
      </c>
      <c r="G85" s="1">
        <f t="shared" si="26"/>
        <v>2177</v>
      </c>
      <c r="H85" s="2">
        <f t="shared" si="27"/>
        <v>0.60121513394090031</v>
      </c>
      <c r="I85" s="2"/>
      <c r="J85" s="2">
        <f t="shared" si="22"/>
        <v>0.1756420878210439</v>
      </c>
      <c r="K85" s="2">
        <f t="shared" si="22"/>
        <v>0.77685722176194416</v>
      </c>
      <c r="L85" s="2">
        <f t="shared" si="22"/>
        <v>0</v>
      </c>
      <c r="M85" s="2">
        <f t="shared" si="28"/>
        <v>4.7500690417011993E-2</v>
      </c>
      <c r="N85" s="57">
        <v>636</v>
      </c>
      <c r="O85" s="57">
        <v>2813</v>
      </c>
      <c r="Q85" s="57">
        <v>78</v>
      </c>
      <c r="U85" s="57">
        <v>77</v>
      </c>
      <c r="X85" s="57">
        <v>17</v>
      </c>
      <c r="AG85" s="7">
        <f>IF(Q85&gt;0,RANK(Q85,(N85:P85,Q85:AE85)),0)</f>
        <v>3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0</v>
      </c>
      <c r="AK85" s="2">
        <f t="shared" si="23"/>
        <v>2.1541010770505385E-2</v>
      </c>
      <c r="AL85" s="2">
        <f t="shared" si="23"/>
        <v>0</v>
      </c>
      <c r="AM85" s="2">
        <f t="shared" si="29"/>
        <v>0</v>
      </c>
      <c r="AN85" s="2">
        <f t="shared" si="30"/>
        <v>0</v>
      </c>
      <c r="AP85" t="s">
        <v>57</v>
      </c>
      <c r="AQ85" t="s">
        <v>1030</v>
      </c>
      <c r="AT85" s="95">
        <v>2</v>
      </c>
      <c r="AU85" s="97">
        <v>714</v>
      </c>
      <c r="AV85" s="101">
        <f t="shared" si="24"/>
        <v>2714</v>
      </c>
      <c r="AX85" s="7" t="s">
        <v>1038</v>
      </c>
    </row>
    <row r="86" spans="1:50" hidden="1" outlineLevel="1">
      <c r="A86" t="s">
        <v>58</v>
      </c>
      <c r="B86" t="s">
        <v>1030</v>
      </c>
      <c r="C86" s="1">
        <f t="shared" si="25"/>
        <v>4592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0</v>
      </c>
      <c r="G86" s="1">
        <f t="shared" si="26"/>
        <v>1766</v>
      </c>
      <c r="H86" s="2">
        <f t="shared" si="27"/>
        <v>0.38458188153310102</v>
      </c>
      <c r="I86" s="2"/>
      <c r="J86" s="2">
        <f t="shared" si="22"/>
        <v>0.26415505226480834</v>
      </c>
      <c r="K86" s="2">
        <f t="shared" si="22"/>
        <v>0.64873693379790942</v>
      </c>
      <c r="L86" s="2">
        <f t="shared" si="22"/>
        <v>0</v>
      </c>
      <c r="M86" s="2">
        <f t="shared" si="28"/>
        <v>8.710801393728218E-2</v>
      </c>
      <c r="N86" s="57">
        <v>1213</v>
      </c>
      <c r="O86" s="57">
        <v>2979</v>
      </c>
      <c r="Q86" s="57">
        <v>137</v>
      </c>
      <c r="U86" s="57">
        <v>238</v>
      </c>
      <c r="X86" s="57">
        <v>25</v>
      </c>
      <c r="AG86" s="7">
        <f>IF(Q86&gt;0,RANK(Q86,(N86:P86,Q86:AE86)),0)</f>
        <v>4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0</v>
      </c>
      <c r="AK86" s="2">
        <f t="shared" si="23"/>
        <v>2.9834494773519165E-2</v>
      </c>
      <c r="AL86" s="2">
        <f t="shared" si="23"/>
        <v>0</v>
      </c>
      <c r="AM86" s="2">
        <f t="shared" si="29"/>
        <v>0</v>
      </c>
      <c r="AN86" s="2">
        <f t="shared" si="30"/>
        <v>0</v>
      </c>
      <c r="AP86" t="s">
        <v>58</v>
      </c>
      <c r="AQ86" t="s">
        <v>1030</v>
      </c>
      <c r="AT86" s="95">
        <v>2</v>
      </c>
      <c r="AU86" s="97">
        <v>715</v>
      </c>
      <c r="AV86" s="101">
        <f t="shared" si="24"/>
        <v>2715</v>
      </c>
      <c r="AX86" s="7" t="s">
        <v>1038</v>
      </c>
    </row>
    <row r="87" spans="1:50" hidden="1" outlineLevel="1">
      <c r="A87" t="s">
        <v>59</v>
      </c>
      <c r="B87" t="s">
        <v>1030</v>
      </c>
      <c r="C87" s="1">
        <f t="shared" si="25"/>
        <v>3397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0</v>
      </c>
      <c r="G87" s="1">
        <f t="shared" si="26"/>
        <v>1317</v>
      </c>
      <c r="H87" s="2">
        <f t="shared" si="27"/>
        <v>0.38769502502207831</v>
      </c>
      <c r="I87" s="2"/>
      <c r="J87" s="2">
        <f t="shared" si="22"/>
        <v>0.26935531351192227</v>
      </c>
      <c r="K87" s="2">
        <f t="shared" si="22"/>
        <v>0.65705033853400063</v>
      </c>
      <c r="L87" s="2">
        <f t="shared" si="22"/>
        <v>0</v>
      </c>
      <c r="M87" s="2">
        <f t="shared" si="28"/>
        <v>7.3594347954077155E-2</v>
      </c>
      <c r="N87" s="57">
        <v>915</v>
      </c>
      <c r="O87" s="57">
        <v>2232</v>
      </c>
      <c r="Q87" s="57">
        <v>111</v>
      </c>
      <c r="U87" s="57">
        <v>127</v>
      </c>
      <c r="X87" s="57">
        <v>12</v>
      </c>
      <c r="AG87" s="7">
        <f>IF(Q87&gt;0,RANK(Q87,(N87:P87,Q87:AE87)),0)</f>
        <v>4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0</v>
      </c>
      <c r="AK87" s="2">
        <f t="shared" si="23"/>
        <v>3.2675890491610245E-2</v>
      </c>
      <c r="AL87" s="2">
        <f t="shared" si="23"/>
        <v>0</v>
      </c>
      <c r="AM87" s="2">
        <f t="shared" si="29"/>
        <v>0</v>
      </c>
      <c r="AN87" s="2">
        <f t="shared" si="30"/>
        <v>0</v>
      </c>
      <c r="AP87" t="s">
        <v>59</v>
      </c>
      <c r="AQ87" t="s">
        <v>1030</v>
      </c>
      <c r="AT87" s="95">
        <v>2</v>
      </c>
      <c r="AU87" s="97">
        <v>716</v>
      </c>
      <c r="AV87" s="101">
        <f t="shared" si="24"/>
        <v>2716</v>
      </c>
      <c r="AX87" s="7" t="s">
        <v>1038</v>
      </c>
    </row>
    <row r="88" spans="1:50" hidden="1" outlineLevel="1">
      <c r="A88" t="s">
        <v>60</v>
      </c>
      <c r="B88" t="s">
        <v>1030</v>
      </c>
      <c r="C88" s="1">
        <f t="shared" si="25"/>
        <v>5632</v>
      </c>
      <c r="D88" s="7">
        <f>IF(N88&gt;0, RANK(N88,(N88:P88,Q88:AE88)),0)</f>
        <v>2</v>
      </c>
      <c r="E88" s="7">
        <f>IF(O88&gt;0,RANK(O88,(N88:P88,Q88:AE88)),0)</f>
        <v>1</v>
      </c>
      <c r="F88" s="7">
        <f>IF(P88&gt;0,RANK(P88,(N88:P88,Q88:AE88)),0)</f>
        <v>0</v>
      </c>
      <c r="G88" s="1">
        <f t="shared" si="26"/>
        <v>3602</v>
      </c>
      <c r="H88" s="2">
        <f t="shared" si="27"/>
        <v>0.63955965909090906</v>
      </c>
      <c r="I88" s="2"/>
      <c r="J88" s="2">
        <f t="shared" ref="J88:L111" si="31">IF($C88=0,"-",N88/$C88)</f>
        <v>0.15926846590909091</v>
      </c>
      <c r="K88" s="2">
        <f t="shared" si="31"/>
        <v>0.798828125</v>
      </c>
      <c r="L88" s="2">
        <f t="shared" si="31"/>
        <v>0</v>
      </c>
      <c r="M88" s="2">
        <f t="shared" si="28"/>
        <v>4.1903409090909061E-2</v>
      </c>
      <c r="N88" s="57">
        <v>897</v>
      </c>
      <c r="O88" s="57">
        <v>4499</v>
      </c>
      <c r="Q88" s="57">
        <v>107</v>
      </c>
      <c r="U88" s="57">
        <v>107</v>
      </c>
      <c r="X88" s="57">
        <v>22</v>
      </c>
      <c r="AG88" s="7">
        <f>IF(Q88&gt;0,RANK(Q88,(N88:P88,Q88:AE88)),0)</f>
        <v>3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0</v>
      </c>
      <c r="AK88" s="2">
        <f t="shared" ref="AK88:AL110" si="32">IF($C88=0,"-",Q88/$C88)</f>
        <v>1.8998579545454544E-2</v>
      </c>
      <c r="AL88" s="2">
        <f t="shared" si="32"/>
        <v>0</v>
      </c>
      <c r="AM88" s="2">
        <f t="shared" si="29"/>
        <v>0</v>
      </c>
      <c r="AN88" s="2">
        <f t="shared" si="30"/>
        <v>0</v>
      </c>
      <c r="AP88" t="s">
        <v>60</v>
      </c>
      <c r="AQ88" t="s">
        <v>1030</v>
      </c>
      <c r="AT88" s="95">
        <v>2</v>
      </c>
      <c r="AU88" s="97">
        <v>717</v>
      </c>
      <c r="AV88" s="101">
        <f t="shared" si="24"/>
        <v>2717</v>
      </c>
      <c r="AX88" s="7" t="s">
        <v>1038</v>
      </c>
    </row>
    <row r="89" spans="1:50" hidden="1" outlineLevel="1">
      <c r="A89" t="s">
        <v>61</v>
      </c>
      <c r="B89" t="s">
        <v>1030</v>
      </c>
      <c r="C89" s="1">
        <f t="shared" si="25"/>
        <v>7904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0</v>
      </c>
      <c r="G89" s="1">
        <f t="shared" si="26"/>
        <v>4498</v>
      </c>
      <c r="H89" s="2">
        <f t="shared" si="27"/>
        <v>0.56907894736842102</v>
      </c>
      <c r="I89" s="2"/>
      <c r="J89" s="2">
        <f t="shared" si="31"/>
        <v>0.17725202429149797</v>
      </c>
      <c r="K89" s="2">
        <f t="shared" si="31"/>
        <v>0.74633097165991902</v>
      </c>
      <c r="L89" s="2">
        <f t="shared" si="31"/>
        <v>0</v>
      </c>
      <c r="M89" s="2">
        <f t="shared" si="28"/>
        <v>7.6417004048582982E-2</v>
      </c>
      <c r="N89" s="57">
        <v>1401</v>
      </c>
      <c r="O89" s="57">
        <v>5899</v>
      </c>
      <c r="Q89" s="57">
        <v>179</v>
      </c>
      <c r="U89" s="57">
        <v>396</v>
      </c>
      <c r="X89" s="57">
        <v>29</v>
      </c>
      <c r="AG89" s="7">
        <f>IF(Q89&gt;0,RANK(Q89,(N89:P89,Q89:AE89)),0)</f>
        <v>4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>
        <f t="shared" si="32"/>
        <v>2.2646761133603237E-2</v>
      </c>
      <c r="AL89" s="2">
        <f t="shared" si="32"/>
        <v>0</v>
      </c>
      <c r="AM89" s="2">
        <f t="shared" si="29"/>
        <v>0</v>
      </c>
      <c r="AN89" s="2">
        <f t="shared" si="30"/>
        <v>0</v>
      </c>
      <c r="AP89" t="s">
        <v>61</v>
      </c>
      <c r="AQ89" t="s">
        <v>1030</v>
      </c>
      <c r="AT89" s="95">
        <v>2</v>
      </c>
      <c r="AU89" s="97">
        <v>718</v>
      </c>
      <c r="AV89" s="101">
        <f t="shared" si="24"/>
        <v>2718</v>
      </c>
      <c r="AX89" s="7" t="s">
        <v>1038</v>
      </c>
    </row>
    <row r="90" spans="1:50" hidden="1" outlineLevel="1">
      <c r="A90" t="s">
        <v>62</v>
      </c>
      <c r="B90" t="s">
        <v>1030</v>
      </c>
      <c r="C90" s="1">
        <f t="shared" si="25"/>
        <v>5896</v>
      </c>
      <c r="D90" s="7">
        <f>IF(N90&gt;0, RANK(N90,(N90:P90,Q90:AE90)),0)</f>
        <v>2</v>
      </c>
      <c r="E90" s="7">
        <f>IF(O90&gt;0,RANK(O90,(N90:P90,Q90:AE90)),0)</f>
        <v>1</v>
      </c>
      <c r="F90" s="7">
        <f>IF(P90&gt;0,RANK(P90,(N90:P90,Q90:AE90)),0)</f>
        <v>0</v>
      </c>
      <c r="G90" s="1">
        <f t="shared" si="26"/>
        <v>3544</v>
      </c>
      <c r="H90" s="2">
        <f t="shared" si="27"/>
        <v>0.60108548168249665</v>
      </c>
      <c r="I90" s="2"/>
      <c r="J90" s="2">
        <f t="shared" si="31"/>
        <v>0.17486431478968792</v>
      </c>
      <c r="K90" s="2">
        <f t="shared" si="31"/>
        <v>0.77594979647218454</v>
      </c>
      <c r="L90" s="2">
        <f t="shared" si="31"/>
        <v>0</v>
      </c>
      <c r="M90" s="2">
        <f t="shared" si="28"/>
        <v>4.918588873812757E-2</v>
      </c>
      <c r="N90" s="57">
        <v>1031</v>
      </c>
      <c r="O90" s="57">
        <v>4575</v>
      </c>
      <c r="Q90" s="57">
        <v>119</v>
      </c>
      <c r="U90" s="57">
        <v>149</v>
      </c>
      <c r="X90" s="57">
        <v>22</v>
      </c>
      <c r="AG90" s="7">
        <f>IF(Q90&gt;0,RANK(Q90,(N90:P90,Q90:AE90)),0)</f>
        <v>4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0</v>
      </c>
      <c r="AK90" s="2">
        <f t="shared" si="32"/>
        <v>2.0183175033921301E-2</v>
      </c>
      <c r="AL90" s="2">
        <f t="shared" si="32"/>
        <v>0</v>
      </c>
      <c r="AM90" s="2">
        <f t="shared" si="29"/>
        <v>0</v>
      </c>
      <c r="AN90" s="2">
        <f t="shared" si="30"/>
        <v>0</v>
      </c>
      <c r="AP90" t="s">
        <v>62</v>
      </c>
      <c r="AQ90" t="s">
        <v>1030</v>
      </c>
      <c r="AT90" s="95">
        <v>2</v>
      </c>
      <c r="AU90" s="97">
        <v>719</v>
      </c>
      <c r="AV90" s="101">
        <f t="shared" si="24"/>
        <v>2719</v>
      </c>
      <c r="AX90" s="7" t="s">
        <v>1038</v>
      </c>
    </row>
    <row r="91" spans="1:50" hidden="1" outlineLevel="1">
      <c r="A91" t="s">
        <v>63</v>
      </c>
      <c r="B91" t="s">
        <v>1030</v>
      </c>
      <c r="C91" s="1">
        <f t="shared" si="25"/>
        <v>5550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0</v>
      </c>
      <c r="G91" s="1">
        <f t="shared" si="26"/>
        <v>3031</v>
      </c>
      <c r="H91" s="2">
        <f t="shared" si="27"/>
        <v>0.5461261261261261</v>
      </c>
      <c r="I91" s="2"/>
      <c r="J91" s="2">
        <f t="shared" si="31"/>
        <v>0.19873873873873873</v>
      </c>
      <c r="K91" s="2">
        <f t="shared" si="31"/>
        <v>0.74486486486486492</v>
      </c>
      <c r="L91" s="2">
        <f t="shared" si="31"/>
        <v>0</v>
      </c>
      <c r="M91" s="2">
        <f t="shared" si="28"/>
        <v>5.6396396396396375E-2</v>
      </c>
      <c r="N91" s="57">
        <v>1103</v>
      </c>
      <c r="O91" s="57">
        <v>4134</v>
      </c>
      <c r="Q91" s="57">
        <v>125</v>
      </c>
      <c r="U91" s="57">
        <v>166</v>
      </c>
      <c r="X91" s="57">
        <v>22</v>
      </c>
      <c r="AG91" s="7">
        <f>IF(Q91&gt;0,RANK(Q91,(N91:P91,Q91:AE91)),0)</f>
        <v>4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0</v>
      </c>
      <c r="AK91" s="2">
        <f t="shared" si="32"/>
        <v>2.2522522522522521E-2</v>
      </c>
      <c r="AL91" s="2">
        <f t="shared" si="32"/>
        <v>0</v>
      </c>
      <c r="AM91" s="2">
        <f t="shared" si="29"/>
        <v>0</v>
      </c>
      <c r="AN91" s="2">
        <f t="shared" si="30"/>
        <v>0</v>
      </c>
      <c r="AP91" t="s">
        <v>63</v>
      </c>
      <c r="AQ91" t="s">
        <v>1030</v>
      </c>
      <c r="AT91" s="95">
        <v>2</v>
      </c>
      <c r="AU91" s="97">
        <v>720</v>
      </c>
      <c r="AV91" s="101">
        <f t="shared" si="24"/>
        <v>2720</v>
      </c>
      <c r="AX91" s="7" t="s">
        <v>1038</v>
      </c>
    </row>
    <row r="92" spans="1:50" hidden="1" outlineLevel="1">
      <c r="A92" t="s">
        <v>64</v>
      </c>
      <c r="B92" t="s">
        <v>1030</v>
      </c>
      <c r="C92" s="1">
        <f t="shared" si="25"/>
        <v>5279</v>
      </c>
      <c r="D92" s="7">
        <f>IF(N92&gt;0, RANK(N92,(N92:P92,Q92:AE92)),0)</f>
        <v>2</v>
      </c>
      <c r="E92" s="7">
        <f>IF(O92&gt;0,RANK(O92,(N92:P92,Q92:AE92)),0)</f>
        <v>1</v>
      </c>
      <c r="F92" s="7">
        <f>IF(P92&gt;0,RANK(P92,(N92:P92,Q92:AE92)),0)</f>
        <v>0</v>
      </c>
      <c r="G92" s="1">
        <f t="shared" si="26"/>
        <v>2595</v>
      </c>
      <c r="H92" s="2">
        <f t="shared" si="27"/>
        <v>0.49157037317673802</v>
      </c>
      <c r="I92" s="2"/>
      <c r="J92" s="2">
        <f t="shared" si="31"/>
        <v>0.22276946391362001</v>
      </c>
      <c r="K92" s="2">
        <f t="shared" si="31"/>
        <v>0.71433983709035798</v>
      </c>
      <c r="L92" s="2">
        <f t="shared" si="31"/>
        <v>0</v>
      </c>
      <c r="M92" s="2">
        <f t="shared" si="28"/>
        <v>6.2890698996022065E-2</v>
      </c>
      <c r="N92" s="57">
        <v>1176</v>
      </c>
      <c r="O92" s="57">
        <v>3771</v>
      </c>
      <c r="Q92" s="57">
        <v>134</v>
      </c>
      <c r="U92" s="57">
        <v>174</v>
      </c>
      <c r="X92" s="57">
        <v>24</v>
      </c>
      <c r="AG92" s="7">
        <f>IF(Q92&gt;0,RANK(Q92,(N92:P92,Q92:AE92)),0)</f>
        <v>4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>
        <f t="shared" si="32"/>
        <v>2.5383595377912484E-2</v>
      </c>
      <c r="AL92" s="2">
        <f t="shared" si="32"/>
        <v>0</v>
      </c>
      <c r="AM92" s="2">
        <f t="shared" si="29"/>
        <v>0</v>
      </c>
      <c r="AN92" s="2">
        <f t="shared" si="30"/>
        <v>0</v>
      </c>
      <c r="AP92" t="s">
        <v>64</v>
      </c>
      <c r="AQ92" t="s">
        <v>1030</v>
      </c>
      <c r="AT92" s="95">
        <v>2</v>
      </c>
      <c r="AU92" s="97">
        <v>721</v>
      </c>
      <c r="AV92" s="101">
        <f t="shared" si="24"/>
        <v>2721</v>
      </c>
      <c r="AX92" s="7" t="s">
        <v>1038</v>
      </c>
    </row>
    <row r="93" spans="1:50" hidden="1" outlineLevel="1">
      <c r="A93" t="s">
        <v>65</v>
      </c>
      <c r="B93" t="s">
        <v>1030</v>
      </c>
      <c r="C93" s="1">
        <f t="shared" si="25"/>
        <v>6924</v>
      </c>
      <c r="D93" s="7">
        <f>IF(N93&gt;0, RANK(N93,(N93:P93,Q93:AE93)),0)</f>
        <v>2</v>
      </c>
      <c r="E93" s="7">
        <f>IF(O93&gt;0,RANK(O93,(N93:P93,Q93:AE93)),0)</f>
        <v>1</v>
      </c>
      <c r="F93" s="7">
        <f>IF(P93&gt;0,RANK(P93,(N93:P93,Q93:AE93)),0)</f>
        <v>0</v>
      </c>
      <c r="G93" s="1">
        <f t="shared" si="26"/>
        <v>4113</v>
      </c>
      <c r="H93" s="2">
        <f t="shared" si="27"/>
        <v>0.59402079722703638</v>
      </c>
      <c r="I93" s="2"/>
      <c r="J93" s="2">
        <f t="shared" si="31"/>
        <v>0.1841421143847487</v>
      </c>
      <c r="K93" s="2">
        <f t="shared" si="31"/>
        <v>0.77816291161178508</v>
      </c>
      <c r="L93" s="2">
        <f t="shared" si="31"/>
        <v>0</v>
      </c>
      <c r="M93" s="2">
        <f t="shared" si="28"/>
        <v>3.769497400346622E-2</v>
      </c>
      <c r="N93" s="57">
        <v>1275</v>
      </c>
      <c r="O93" s="57">
        <v>5388</v>
      </c>
      <c r="Q93" s="57">
        <v>108</v>
      </c>
      <c r="U93" s="57">
        <v>140</v>
      </c>
      <c r="X93" s="57">
        <v>13</v>
      </c>
      <c r="AG93" s="7">
        <f>IF(Q93&gt;0,RANK(Q93,(N93:P93,Q93:AE93)),0)</f>
        <v>4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0</v>
      </c>
      <c r="AK93" s="2">
        <f t="shared" si="32"/>
        <v>1.5597920277296361E-2</v>
      </c>
      <c r="AL93" s="2">
        <f t="shared" si="32"/>
        <v>0</v>
      </c>
      <c r="AM93" s="2">
        <f t="shared" si="29"/>
        <v>0</v>
      </c>
      <c r="AN93" s="2">
        <f t="shared" si="30"/>
        <v>0</v>
      </c>
      <c r="AP93" t="s">
        <v>65</v>
      </c>
      <c r="AQ93" t="s">
        <v>1030</v>
      </c>
      <c r="AT93" s="95">
        <v>2</v>
      </c>
      <c r="AU93" s="97">
        <v>722</v>
      </c>
      <c r="AV93" s="101">
        <f t="shared" si="24"/>
        <v>2722</v>
      </c>
      <c r="AX93" s="7" t="s">
        <v>1038</v>
      </c>
    </row>
    <row r="94" spans="1:50" hidden="1" outlineLevel="1">
      <c r="A94" t="s">
        <v>66</v>
      </c>
      <c r="B94" t="s">
        <v>1030</v>
      </c>
      <c r="C94" s="1">
        <f t="shared" si="25"/>
        <v>2895</v>
      </c>
      <c r="D94" s="7">
        <f>IF(N94&gt;0, RANK(N94,(N94:P94,Q94:AE94)),0)</f>
        <v>2</v>
      </c>
      <c r="E94" s="7">
        <f>IF(O94&gt;0,RANK(O94,(N94:P94,Q94:AE94)),0)</f>
        <v>1</v>
      </c>
      <c r="F94" s="7">
        <f>IF(P94&gt;0,RANK(P94,(N94:P94,Q94:AE94)),0)</f>
        <v>0</v>
      </c>
      <c r="G94" s="1">
        <f t="shared" si="26"/>
        <v>1705</v>
      </c>
      <c r="H94" s="2">
        <f t="shared" si="27"/>
        <v>0.58894645941278068</v>
      </c>
      <c r="I94" s="2"/>
      <c r="J94" s="2">
        <f t="shared" si="31"/>
        <v>0.1837651122625216</v>
      </c>
      <c r="K94" s="2">
        <f t="shared" si="31"/>
        <v>0.77271157167530224</v>
      </c>
      <c r="L94" s="2">
        <f t="shared" si="31"/>
        <v>0</v>
      </c>
      <c r="M94" s="2">
        <f t="shared" si="28"/>
        <v>4.3523316062176187E-2</v>
      </c>
      <c r="N94" s="57">
        <v>532</v>
      </c>
      <c r="O94" s="57">
        <v>2237</v>
      </c>
      <c r="Q94" s="57">
        <v>46</v>
      </c>
      <c r="U94" s="57">
        <v>68</v>
      </c>
      <c r="X94" s="57">
        <v>12</v>
      </c>
      <c r="AG94" s="7">
        <f>IF(Q94&gt;0,RANK(Q94,(N94:P94,Q94:AE94)),0)</f>
        <v>4</v>
      </c>
      <c r="AH94" s="7">
        <f>IF(R94&gt;0,RANK(R94,(N94:P94,Q94:AE94)),0)</f>
        <v>0</v>
      </c>
      <c r="AI94" s="7">
        <f>IF(T94&gt;0,RANK(T94,(N94:P94,Q94:AE94)),0)</f>
        <v>0</v>
      </c>
      <c r="AJ94" s="7">
        <f>IF(S94&gt;0,RANK(S94,(N94:P94,Q94:AE94)),0)</f>
        <v>0</v>
      </c>
      <c r="AK94" s="2">
        <f t="shared" si="32"/>
        <v>1.5889464594127805E-2</v>
      </c>
      <c r="AL94" s="2">
        <f t="shared" si="32"/>
        <v>0</v>
      </c>
      <c r="AM94" s="2">
        <f t="shared" si="29"/>
        <v>0</v>
      </c>
      <c r="AN94" s="2">
        <f t="shared" si="30"/>
        <v>0</v>
      </c>
      <c r="AP94" t="s">
        <v>66</v>
      </c>
      <c r="AQ94" t="s">
        <v>1030</v>
      </c>
      <c r="AT94" s="95">
        <v>2</v>
      </c>
      <c r="AU94" s="97">
        <v>723</v>
      </c>
      <c r="AV94" s="101">
        <f t="shared" si="24"/>
        <v>2723</v>
      </c>
      <c r="AX94" s="7" t="s">
        <v>1038</v>
      </c>
    </row>
    <row r="95" spans="1:50" hidden="1" outlineLevel="1">
      <c r="A95" t="s">
        <v>67</v>
      </c>
      <c r="B95" t="s">
        <v>1030</v>
      </c>
      <c r="C95" s="1">
        <f t="shared" si="25"/>
        <v>5842</v>
      </c>
      <c r="D95" s="7">
        <f>IF(N95&gt;0, RANK(N95,(N95:P95,Q95:AE95)),0)</f>
        <v>2</v>
      </c>
      <c r="E95" s="7">
        <f>IF(O95&gt;0,RANK(O95,(N95:P95,Q95:AE95)),0)</f>
        <v>1</v>
      </c>
      <c r="F95" s="7">
        <f>IF(P95&gt;0,RANK(P95,(N95:P95,Q95:AE95)),0)</f>
        <v>0</v>
      </c>
      <c r="G95" s="1">
        <f t="shared" si="26"/>
        <v>3802</v>
      </c>
      <c r="H95" s="2">
        <f t="shared" si="27"/>
        <v>0.65080451900034231</v>
      </c>
      <c r="I95" s="2"/>
      <c r="J95" s="2">
        <f t="shared" si="31"/>
        <v>0.15388565559739814</v>
      </c>
      <c r="K95" s="2">
        <f t="shared" si="31"/>
        <v>0.8046901745977405</v>
      </c>
      <c r="L95" s="2">
        <f t="shared" si="31"/>
        <v>0</v>
      </c>
      <c r="M95" s="2">
        <f t="shared" si="28"/>
        <v>4.1424169804861299E-2</v>
      </c>
      <c r="N95" s="57">
        <v>899</v>
      </c>
      <c r="O95" s="57">
        <v>4701</v>
      </c>
      <c r="Q95" s="57">
        <v>110</v>
      </c>
      <c r="U95" s="57">
        <v>115</v>
      </c>
      <c r="X95" s="57">
        <v>17</v>
      </c>
      <c r="AG95" s="7">
        <f>IF(Q95&gt;0,RANK(Q95,(N95:P95,Q95:AE95)),0)</f>
        <v>4</v>
      </c>
      <c r="AH95" s="7">
        <f>IF(R95&gt;0,RANK(R95,(N95:P95,Q95:AE95)),0)</f>
        <v>0</v>
      </c>
      <c r="AI95" s="7">
        <f>IF(T95&gt;0,RANK(T95,(N95:P95,Q95:AE95)),0)</f>
        <v>0</v>
      </c>
      <c r="AJ95" s="7">
        <f>IF(S95&gt;0,RANK(S95,(N95:P95,Q95:AE95)),0)</f>
        <v>0</v>
      </c>
      <c r="AK95" s="2">
        <f t="shared" si="32"/>
        <v>1.8829168093118794E-2</v>
      </c>
      <c r="AL95" s="2">
        <f t="shared" si="32"/>
        <v>0</v>
      </c>
      <c r="AM95" s="2">
        <f t="shared" si="29"/>
        <v>0</v>
      </c>
      <c r="AN95" s="2">
        <f t="shared" si="30"/>
        <v>0</v>
      </c>
      <c r="AP95" t="s">
        <v>67</v>
      </c>
      <c r="AQ95" t="s">
        <v>1030</v>
      </c>
      <c r="AT95" s="95">
        <v>2</v>
      </c>
      <c r="AU95" s="97">
        <v>724</v>
      </c>
      <c r="AV95" s="101">
        <f t="shared" si="24"/>
        <v>2724</v>
      </c>
      <c r="AX95" s="7" t="s">
        <v>1038</v>
      </c>
    </row>
    <row r="96" spans="1:50" hidden="1" outlineLevel="1">
      <c r="A96" t="s">
        <v>68</v>
      </c>
      <c r="B96" t="s">
        <v>1030</v>
      </c>
      <c r="C96" s="1">
        <f t="shared" si="25"/>
        <v>6228</v>
      </c>
      <c r="D96" s="7">
        <f>IF(N96&gt;0, RANK(N96,(N96:P96,Q96:AE96)),0)</f>
        <v>2</v>
      </c>
      <c r="E96" s="7">
        <f>IF(O96&gt;0,RANK(O96,(N96:P96,Q96:AE96)),0)</f>
        <v>1</v>
      </c>
      <c r="F96" s="7">
        <f>IF(P96&gt;0,RANK(P96,(N96:P96,Q96:AE96)),0)</f>
        <v>0</v>
      </c>
      <c r="G96" s="1">
        <f t="shared" si="26"/>
        <v>4249</v>
      </c>
      <c r="H96" s="2">
        <f t="shared" si="27"/>
        <v>0.68224149004495827</v>
      </c>
      <c r="I96" s="2"/>
      <c r="J96" s="2">
        <f t="shared" si="31"/>
        <v>0.13471419396274886</v>
      </c>
      <c r="K96" s="2">
        <f t="shared" si="31"/>
        <v>0.81695568400770713</v>
      </c>
      <c r="L96" s="2">
        <f t="shared" si="31"/>
        <v>0</v>
      </c>
      <c r="M96" s="2">
        <f t="shared" si="28"/>
        <v>4.8330122029544009E-2</v>
      </c>
      <c r="N96" s="57">
        <v>839</v>
      </c>
      <c r="O96" s="57">
        <v>5088</v>
      </c>
      <c r="Q96" s="57">
        <v>132</v>
      </c>
      <c r="U96" s="57">
        <v>152</v>
      </c>
      <c r="X96" s="57">
        <v>17</v>
      </c>
      <c r="AG96" s="7">
        <f>IF(Q96&gt;0,RANK(Q96,(N96:P96,Q96:AE96)),0)</f>
        <v>4</v>
      </c>
      <c r="AH96" s="7">
        <f>IF(R96&gt;0,RANK(R96,(N96:P96,Q96:AE96)),0)</f>
        <v>0</v>
      </c>
      <c r="AI96" s="7">
        <f>IF(T96&gt;0,RANK(T96,(N96:P96,Q96:AE96)),0)</f>
        <v>0</v>
      </c>
      <c r="AJ96" s="7">
        <f>IF(S96&gt;0,RANK(S96,(N96:P96,Q96:AE96)),0)</f>
        <v>0</v>
      </c>
      <c r="AK96" s="2">
        <f t="shared" si="32"/>
        <v>2.119460500963391E-2</v>
      </c>
      <c r="AL96" s="2">
        <f t="shared" si="32"/>
        <v>0</v>
      </c>
      <c r="AM96" s="2">
        <f t="shared" si="29"/>
        <v>0</v>
      </c>
      <c r="AN96" s="2">
        <f t="shared" si="30"/>
        <v>0</v>
      </c>
      <c r="AP96" t="s">
        <v>68</v>
      </c>
      <c r="AQ96" t="s">
        <v>1030</v>
      </c>
      <c r="AT96" s="95">
        <v>2</v>
      </c>
      <c r="AU96" s="97">
        <v>725</v>
      </c>
      <c r="AV96" s="101">
        <f t="shared" si="24"/>
        <v>2725</v>
      </c>
      <c r="AX96" s="7" t="s">
        <v>1038</v>
      </c>
    </row>
    <row r="97" spans="1:50" hidden="1" outlineLevel="1">
      <c r="A97" t="s">
        <v>69</v>
      </c>
      <c r="B97" t="s">
        <v>1030</v>
      </c>
      <c r="C97" s="1">
        <f t="shared" si="25"/>
        <v>6739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0</v>
      </c>
      <c r="G97" s="1">
        <f t="shared" si="26"/>
        <v>4643</v>
      </c>
      <c r="H97" s="2">
        <f t="shared" si="27"/>
        <v>0.68897462531532871</v>
      </c>
      <c r="I97" s="2"/>
      <c r="J97" s="2">
        <f t="shared" si="31"/>
        <v>0.13028639263985756</v>
      </c>
      <c r="K97" s="2">
        <f t="shared" si="31"/>
        <v>0.81926101795518624</v>
      </c>
      <c r="L97" s="2">
        <f t="shared" si="31"/>
        <v>0</v>
      </c>
      <c r="M97" s="2">
        <f t="shared" si="28"/>
        <v>5.0452589404956227E-2</v>
      </c>
      <c r="N97" s="57">
        <v>878</v>
      </c>
      <c r="O97" s="57">
        <v>5521</v>
      </c>
      <c r="Q97" s="57">
        <v>184</v>
      </c>
      <c r="U97" s="57">
        <v>140</v>
      </c>
      <c r="X97" s="57">
        <v>16</v>
      </c>
      <c r="AG97" s="7">
        <f>IF(Q97&gt;0,RANK(Q97,(N97:P97,Q97:AE97)),0)</f>
        <v>3</v>
      </c>
      <c r="AH97" s="7">
        <f>IF(R97&gt;0,RANK(R97,(N97:P97,Q97:AE97)),0)</f>
        <v>0</v>
      </c>
      <c r="AI97" s="7">
        <f>IF(T97&gt;0,RANK(T97,(N97:P97,Q97:AE97)),0)</f>
        <v>0</v>
      </c>
      <c r="AJ97" s="7">
        <f>IF(S97&gt;0,RANK(S97,(N97:P97,Q97:AE97)),0)</f>
        <v>0</v>
      </c>
      <c r="AK97" s="2">
        <f t="shared" si="32"/>
        <v>2.7303754266211604E-2</v>
      </c>
      <c r="AL97" s="2">
        <f t="shared" si="32"/>
        <v>0</v>
      </c>
      <c r="AM97" s="2">
        <f t="shared" si="29"/>
        <v>0</v>
      </c>
      <c r="AN97" s="2">
        <f t="shared" si="30"/>
        <v>0</v>
      </c>
      <c r="AP97" t="s">
        <v>69</v>
      </c>
      <c r="AQ97" t="s">
        <v>1030</v>
      </c>
      <c r="AT97" s="95">
        <v>2</v>
      </c>
      <c r="AU97" s="97">
        <v>726</v>
      </c>
      <c r="AV97" s="101">
        <f t="shared" si="24"/>
        <v>2726</v>
      </c>
      <c r="AX97" s="7" t="s">
        <v>1038</v>
      </c>
    </row>
    <row r="98" spans="1:50" hidden="1" outlineLevel="1">
      <c r="A98" t="s">
        <v>70</v>
      </c>
      <c r="B98" t="s">
        <v>1030</v>
      </c>
      <c r="C98" s="1">
        <f t="shared" si="25"/>
        <v>8104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0</v>
      </c>
      <c r="G98" s="1">
        <f t="shared" si="26"/>
        <v>5314</v>
      </c>
      <c r="H98" s="2">
        <f t="shared" si="27"/>
        <v>0.65572556762092793</v>
      </c>
      <c r="I98" s="2"/>
      <c r="J98" s="2">
        <f t="shared" si="31"/>
        <v>0.14141164856860811</v>
      </c>
      <c r="K98" s="2">
        <f t="shared" si="31"/>
        <v>0.79713721618953604</v>
      </c>
      <c r="L98" s="2">
        <f t="shared" si="31"/>
        <v>0</v>
      </c>
      <c r="M98" s="2">
        <f t="shared" si="28"/>
        <v>6.1451135241855859E-2</v>
      </c>
      <c r="N98" s="57">
        <v>1146</v>
      </c>
      <c r="O98" s="57">
        <v>6460</v>
      </c>
      <c r="Q98" s="57">
        <v>245</v>
      </c>
      <c r="U98" s="57">
        <v>228</v>
      </c>
      <c r="X98" s="57">
        <v>25</v>
      </c>
      <c r="AG98" s="7">
        <f>IF(Q98&gt;0,RANK(Q98,(N98:P98,Q98:AE98)),0)</f>
        <v>3</v>
      </c>
      <c r="AH98" s="7">
        <f>IF(R98&gt;0,RANK(R98,(N98:P98,Q98:AE98)),0)</f>
        <v>0</v>
      </c>
      <c r="AI98" s="7">
        <f>IF(T98&gt;0,RANK(T98,(N98:P98,Q98:AE98)),0)</f>
        <v>0</v>
      </c>
      <c r="AJ98" s="7">
        <f>IF(S98&gt;0,RANK(S98,(N98:P98,Q98:AE98)),0)</f>
        <v>0</v>
      </c>
      <c r="AK98" s="2">
        <f t="shared" si="32"/>
        <v>3.02319842053307E-2</v>
      </c>
      <c r="AL98" s="2">
        <f t="shared" si="32"/>
        <v>0</v>
      </c>
      <c r="AM98" s="2">
        <f t="shared" si="29"/>
        <v>0</v>
      </c>
      <c r="AN98" s="2">
        <f t="shared" si="30"/>
        <v>0</v>
      </c>
      <c r="AP98" t="s">
        <v>70</v>
      </c>
      <c r="AQ98" t="s">
        <v>1030</v>
      </c>
      <c r="AT98" s="95">
        <v>2</v>
      </c>
      <c r="AU98" s="97">
        <v>727</v>
      </c>
      <c r="AV98" s="101">
        <f t="shared" si="24"/>
        <v>2727</v>
      </c>
      <c r="AX98" s="7" t="s">
        <v>1038</v>
      </c>
    </row>
    <row r="99" spans="1:50" hidden="1" outlineLevel="1">
      <c r="A99" t="s">
        <v>71</v>
      </c>
      <c r="B99" t="s">
        <v>1030</v>
      </c>
      <c r="C99" s="1">
        <f t="shared" si="25"/>
        <v>7982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0</v>
      </c>
      <c r="G99" s="1">
        <f t="shared" si="26"/>
        <v>5153</v>
      </c>
      <c r="H99" s="2">
        <f t="shared" si="27"/>
        <v>0.64557754948634427</v>
      </c>
      <c r="I99" s="2"/>
      <c r="J99" s="2">
        <f t="shared" si="31"/>
        <v>0.1424455023803558</v>
      </c>
      <c r="K99" s="2">
        <f t="shared" si="31"/>
        <v>0.78802305186670007</v>
      </c>
      <c r="L99" s="2">
        <f t="shared" si="31"/>
        <v>0</v>
      </c>
      <c r="M99" s="2">
        <f t="shared" si="28"/>
        <v>6.9531445752944121E-2</v>
      </c>
      <c r="N99" s="57">
        <v>1137</v>
      </c>
      <c r="O99" s="57">
        <v>6290</v>
      </c>
      <c r="Q99" s="57">
        <v>254</v>
      </c>
      <c r="U99" s="57">
        <v>272</v>
      </c>
      <c r="X99" s="57">
        <v>29</v>
      </c>
      <c r="AG99" s="7">
        <f>IF(Q99&gt;0,RANK(Q99,(N99:P99,Q99:AE99)),0)</f>
        <v>4</v>
      </c>
      <c r="AH99" s="7">
        <f>IF(R99&gt;0,RANK(R99,(N99:P99,Q99:AE99)),0)</f>
        <v>0</v>
      </c>
      <c r="AI99" s="7">
        <f>IF(T99&gt;0,RANK(T99,(N99:P99,Q99:AE99)),0)</f>
        <v>0</v>
      </c>
      <c r="AJ99" s="7">
        <f>IF(S99&gt;0,RANK(S99,(N99:P99,Q99:AE99)),0)</f>
        <v>0</v>
      </c>
      <c r="AK99" s="2">
        <f t="shared" si="32"/>
        <v>3.1821598596842894E-2</v>
      </c>
      <c r="AL99" s="2">
        <f t="shared" si="32"/>
        <v>0</v>
      </c>
      <c r="AM99" s="2">
        <f t="shared" si="29"/>
        <v>0</v>
      </c>
      <c r="AN99" s="2">
        <f t="shared" si="30"/>
        <v>0</v>
      </c>
      <c r="AP99" t="s">
        <v>71</v>
      </c>
      <c r="AQ99" t="s">
        <v>1030</v>
      </c>
      <c r="AT99" s="95">
        <v>2</v>
      </c>
      <c r="AU99" s="97">
        <v>728</v>
      </c>
      <c r="AV99" s="101">
        <f t="shared" si="24"/>
        <v>2728</v>
      </c>
      <c r="AX99" s="7" t="s">
        <v>1038</v>
      </c>
    </row>
    <row r="100" spans="1:50" hidden="1" outlineLevel="1">
      <c r="A100" t="s">
        <v>72</v>
      </c>
      <c r="B100" t="s">
        <v>1030</v>
      </c>
      <c r="C100" s="1">
        <f t="shared" si="25"/>
        <v>7140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>IF(P100&gt;0,RANK(P100,(N100:P100,Q100:AE100)),0)</f>
        <v>0</v>
      </c>
      <c r="G100" s="1">
        <f t="shared" si="26"/>
        <v>2541</v>
      </c>
      <c r="H100" s="2">
        <f t="shared" si="27"/>
        <v>0.35588235294117648</v>
      </c>
      <c r="I100" s="2"/>
      <c r="J100" s="2">
        <f t="shared" si="31"/>
        <v>0.27240896358543415</v>
      </c>
      <c r="K100" s="2">
        <f t="shared" si="31"/>
        <v>0.62829131652661063</v>
      </c>
      <c r="L100" s="2">
        <f t="shared" si="31"/>
        <v>0</v>
      </c>
      <c r="M100" s="2">
        <f t="shared" si="28"/>
        <v>9.9299719887955273E-2</v>
      </c>
      <c r="N100" s="57">
        <v>1945</v>
      </c>
      <c r="O100" s="57">
        <v>4486</v>
      </c>
      <c r="Q100" s="57">
        <v>212</v>
      </c>
      <c r="U100" s="57">
        <v>475</v>
      </c>
      <c r="X100" s="57">
        <v>22</v>
      </c>
      <c r="AG100" s="7">
        <f>IF(Q100&gt;0,RANK(Q100,(N100:P100,Q100:AE100)),0)</f>
        <v>4</v>
      </c>
      <c r="AH100" s="7">
        <f>IF(R100&gt;0,RANK(R100,(N100:P100,Q100:AE100)),0)</f>
        <v>0</v>
      </c>
      <c r="AI100" s="7">
        <f>IF(T100&gt;0,RANK(T100,(N100:P100,Q100:AE100)),0)</f>
        <v>0</v>
      </c>
      <c r="AJ100" s="7">
        <f>IF(S100&gt;0,RANK(S100,(N100:P100,Q100:AE100)),0)</f>
        <v>0</v>
      </c>
      <c r="AK100" s="2">
        <f t="shared" si="32"/>
        <v>2.9691876750700279E-2</v>
      </c>
      <c r="AL100" s="2">
        <f t="shared" si="32"/>
        <v>0</v>
      </c>
      <c r="AM100" s="2">
        <f t="shared" si="29"/>
        <v>0</v>
      </c>
      <c r="AN100" s="2">
        <f t="shared" si="30"/>
        <v>0</v>
      </c>
      <c r="AP100" t="s">
        <v>72</v>
      </c>
      <c r="AQ100" t="s">
        <v>1030</v>
      </c>
      <c r="AT100" s="95">
        <v>2</v>
      </c>
      <c r="AU100" s="97">
        <v>729</v>
      </c>
      <c r="AV100" s="101">
        <f t="shared" si="24"/>
        <v>2729</v>
      </c>
      <c r="AX100" s="7" t="s">
        <v>1038</v>
      </c>
    </row>
    <row r="101" spans="1:50" hidden="1" outlineLevel="1">
      <c r="A101" t="s">
        <v>73</v>
      </c>
      <c r="B101" t="s">
        <v>1030</v>
      </c>
      <c r="C101" s="1">
        <f t="shared" si="25"/>
        <v>5170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>IF(P101&gt;0,RANK(P101,(N101:P101,Q101:AE101)),0)</f>
        <v>0</v>
      </c>
      <c r="G101" s="1">
        <f t="shared" si="26"/>
        <v>2805</v>
      </c>
      <c r="H101" s="2">
        <f t="shared" si="27"/>
        <v>0.54255319148936165</v>
      </c>
      <c r="I101" s="2"/>
      <c r="J101" s="2">
        <f t="shared" si="31"/>
        <v>0.20406189555125726</v>
      </c>
      <c r="K101" s="2">
        <f t="shared" si="31"/>
        <v>0.74661508704061896</v>
      </c>
      <c r="L101" s="2">
        <f t="shared" si="31"/>
        <v>0</v>
      </c>
      <c r="M101" s="2">
        <f t="shared" si="28"/>
        <v>4.9323017408123837E-2</v>
      </c>
      <c r="N101" s="57">
        <v>1055</v>
      </c>
      <c r="O101" s="57">
        <v>3860</v>
      </c>
      <c r="Q101" s="57">
        <v>115</v>
      </c>
      <c r="U101" s="57">
        <v>121</v>
      </c>
      <c r="X101" s="57">
        <v>19</v>
      </c>
      <c r="AG101" s="7">
        <f>IF(Q101&gt;0,RANK(Q101,(N101:P101,Q101:AE101)),0)</f>
        <v>4</v>
      </c>
      <c r="AH101" s="7">
        <f>IF(R101&gt;0,RANK(R101,(N101:P101,Q101:AE101)),0)</f>
        <v>0</v>
      </c>
      <c r="AI101" s="7">
        <f>IF(T101&gt;0,RANK(T101,(N101:P101,Q101:AE101)),0)</f>
        <v>0</v>
      </c>
      <c r="AJ101" s="7">
        <f>IF(S101&gt;0,RANK(S101,(N101:P101,Q101:AE101)),0)</f>
        <v>0</v>
      </c>
      <c r="AK101" s="2">
        <f t="shared" si="32"/>
        <v>2.2243713733075435E-2</v>
      </c>
      <c r="AL101" s="2">
        <f t="shared" si="32"/>
        <v>0</v>
      </c>
      <c r="AM101" s="2">
        <f t="shared" si="29"/>
        <v>0</v>
      </c>
      <c r="AN101" s="2">
        <f t="shared" si="30"/>
        <v>0</v>
      </c>
      <c r="AP101" t="s">
        <v>73</v>
      </c>
      <c r="AQ101" t="s">
        <v>1030</v>
      </c>
      <c r="AT101" s="95">
        <v>2</v>
      </c>
      <c r="AU101" s="97">
        <v>730</v>
      </c>
      <c r="AV101" s="101">
        <f t="shared" si="24"/>
        <v>2730</v>
      </c>
      <c r="AX101" s="7" t="s">
        <v>1038</v>
      </c>
    </row>
    <row r="102" spans="1:50" hidden="1" outlineLevel="1">
      <c r="A102" t="s">
        <v>74</v>
      </c>
      <c r="B102" t="s">
        <v>1030</v>
      </c>
      <c r="C102" s="1">
        <f t="shared" si="25"/>
        <v>4930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0</v>
      </c>
      <c r="G102" s="1">
        <f t="shared" si="26"/>
        <v>2612</v>
      </c>
      <c r="H102" s="2">
        <f t="shared" si="27"/>
        <v>0.52981744421906696</v>
      </c>
      <c r="I102" s="2"/>
      <c r="J102" s="2">
        <f t="shared" si="31"/>
        <v>0.2129817444219067</v>
      </c>
      <c r="K102" s="2">
        <f t="shared" si="31"/>
        <v>0.74279918864097361</v>
      </c>
      <c r="L102" s="2">
        <f t="shared" si="31"/>
        <v>0</v>
      </c>
      <c r="M102" s="2">
        <f t="shared" si="28"/>
        <v>4.4219066937119744E-2</v>
      </c>
      <c r="N102" s="57">
        <v>1050</v>
      </c>
      <c r="O102" s="57">
        <v>3662</v>
      </c>
      <c r="Q102" s="57">
        <v>101</v>
      </c>
      <c r="U102" s="57">
        <v>107</v>
      </c>
      <c r="X102" s="57">
        <v>10</v>
      </c>
      <c r="AG102" s="7">
        <f>IF(Q102&gt;0,RANK(Q102,(N102:P102,Q102:AE102)),0)</f>
        <v>4</v>
      </c>
      <c r="AH102" s="7">
        <f>IF(R102&gt;0,RANK(R102,(N102:P102,Q102:AE102)),0)</f>
        <v>0</v>
      </c>
      <c r="AI102" s="7">
        <f>IF(T102&gt;0,RANK(T102,(N102:P102,Q102:AE102)),0)</f>
        <v>0</v>
      </c>
      <c r="AJ102" s="7">
        <f>IF(S102&gt;0,RANK(S102,(N102:P102,Q102:AE102)),0)</f>
        <v>0</v>
      </c>
      <c r="AK102" s="2">
        <f t="shared" si="32"/>
        <v>2.0486815415821501E-2</v>
      </c>
      <c r="AL102" s="2">
        <f t="shared" si="32"/>
        <v>0</v>
      </c>
      <c r="AM102" s="2">
        <f t="shared" si="29"/>
        <v>0</v>
      </c>
      <c r="AN102" s="2">
        <f t="shared" si="30"/>
        <v>0</v>
      </c>
      <c r="AP102" t="s">
        <v>74</v>
      </c>
      <c r="AQ102" t="s">
        <v>1030</v>
      </c>
      <c r="AT102" s="95">
        <v>2</v>
      </c>
      <c r="AU102" s="97">
        <v>731</v>
      </c>
      <c r="AV102" s="101">
        <f t="shared" si="24"/>
        <v>2731</v>
      </c>
      <c r="AX102" s="7" t="s">
        <v>1038</v>
      </c>
    </row>
    <row r="103" spans="1:50" hidden="1" outlineLevel="1">
      <c r="A103" t="s">
        <v>75</v>
      </c>
      <c r="B103" t="s">
        <v>1030</v>
      </c>
      <c r="C103" s="1">
        <f t="shared" si="25"/>
        <v>3843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>IF(P103&gt;0,RANK(P103,(N103:P103,Q103:AE103)),0)</f>
        <v>0</v>
      </c>
      <c r="G103" s="1">
        <f t="shared" si="26"/>
        <v>2469</v>
      </c>
      <c r="H103" s="2">
        <f t="shared" si="27"/>
        <v>0.64246682279469169</v>
      </c>
      <c r="I103" s="2"/>
      <c r="J103" s="2">
        <f t="shared" si="31"/>
        <v>0.16055165235493105</v>
      </c>
      <c r="K103" s="2">
        <f t="shared" si="31"/>
        <v>0.80301847514962266</v>
      </c>
      <c r="L103" s="2">
        <f t="shared" si="31"/>
        <v>0</v>
      </c>
      <c r="M103" s="2">
        <f t="shared" si="28"/>
        <v>3.6429872495446269E-2</v>
      </c>
      <c r="N103" s="57">
        <v>617</v>
      </c>
      <c r="O103" s="57">
        <v>3086</v>
      </c>
      <c r="Q103" s="57">
        <v>66</v>
      </c>
      <c r="U103" s="57">
        <v>63</v>
      </c>
      <c r="X103" s="57">
        <v>11</v>
      </c>
      <c r="AG103" s="7">
        <f>IF(Q103&gt;0,RANK(Q103,(N103:P103,Q103:AE103)),0)</f>
        <v>3</v>
      </c>
      <c r="AH103" s="7">
        <f>IF(R103&gt;0,RANK(R103,(N103:P103,Q103:AE103)),0)</f>
        <v>0</v>
      </c>
      <c r="AI103" s="7">
        <f>IF(T103&gt;0,RANK(T103,(N103:P103,Q103:AE103)),0)</f>
        <v>0</v>
      </c>
      <c r="AJ103" s="7">
        <f>IF(S103&gt;0,RANK(S103,(N103:P103,Q103:AE103)),0)</f>
        <v>0</v>
      </c>
      <c r="AK103" s="2">
        <f t="shared" si="32"/>
        <v>1.7174082747853241E-2</v>
      </c>
      <c r="AL103" s="2">
        <f t="shared" si="32"/>
        <v>0</v>
      </c>
      <c r="AM103" s="2">
        <f t="shared" si="29"/>
        <v>0</v>
      </c>
      <c r="AN103" s="2">
        <f t="shared" si="30"/>
        <v>0</v>
      </c>
      <c r="AP103" t="s">
        <v>75</v>
      </c>
      <c r="AQ103" t="s">
        <v>1030</v>
      </c>
      <c r="AT103" s="95">
        <v>2</v>
      </c>
      <c r="AU103" s="97">
        <v>732</v>
      </c>
      <c r="AV103" s="101">
        <f t="shared" si="24"/>
        <v>2732</v>
      </c>
      <c r="AX103" s="7" t="s">
        <v>1038</v>
      </c>
    </row>
    <row r="104" spans="1:50" hidden="1" outlineLevel="1">
      <c r="A104" t="s">
        <v>76</v>
      </c>
      <c r="B104" t="s">
        <v>1030</v>
      </c>
      <c r="C104" s="1">
        <f t="shared" si="25"/>
        <v>6662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>IF(P104&gt;0,RANK(P104,(N104:P104,Q104:AE104)),0)</f>
        <v>0</v>
      </c>
      <c r="G104" s="1">
        <f t="shared" si="26"/>
        <v>4124</v>
      </c>
      <c r="H104" s="2">
        <f t="shared" si="27"/>
        <v>0.61903332332632843</v>
      </c>
      <c r="I104" s="2"/>
      <c r="J104" s="2">
        <f t="shared" si="31"/>
        <v>0.15971179825878115</v>
      </c>
      <c r="K104" s="2">
        <f t="shared" si="31"/>
        <v>0.77874512158510956</v>
      </c>
      <c r="L104" s="2">
        <f t="shared" si="31"/>
        <v>0</v>
      </c>
      <c r="M104" s="2">
        <f t="shared" si="28"/>
        <v>6.154308015610932E-2</v>
      </c>
      <c r="N104" s="57">
        <v>1064</v>
      </c>
      <c r="O104" s="57">
        <v>5188</v>
      </c>
      <c r="Q104" s="57">
        <v>178</v>
      </c>
      <c r="U104" s="57">
        <v>201</v>
      </c>
      <c r="X104" s="57">
        <v>31</v>
      </c>
      <c r="AG104" s="7">
        <f>IF(Q104&gt;0,RANK(Q104,(N104:P104,Q104:AE104)),0)</f>
        <v>4</v>
      </c>
      <c r="AH104" s="7">
        <f>IF(R104&gt;0,RANK(R104,(N104:P104,Q104:AE104)),0)</f>
        <v>0</v>
      </c>
      <c r="AI104" s="7">
        <f>IF(T104&gt;0,RANK(T104,(N104:P104,Q104:AE104)),0)</f>
        <v>0</v>
      </c>
      <c r="AJ104" s="7">
        <f>IF(S104&gt;0,RANK(S104,(N104:P104,Q104:AE104)),0)</f>
        <v>0</v>
      </c>
      <c r="AK104" s="2">
        <f t="shared" si="32"/>
        <v>2.6718703092164516E-2</v>
      </c>
      <c r="AL104" s="2">
        <f t="shared" si="32"/>
        <v>0</v>
      </c>
      <c r="AM104" s="2">
        <f t="shared" si="29"/>
        <v>0</v>
      </c>
      <c r="AN104" s="2">
        <f t="shared" si="30"/>
        <v>0</v>
      </c>
      <c r="AP104" t="s">
        <v>76</v>
      </c>
      <c r="AQ104" t="s">
        <v>1030</v>
      </c>
      <c r="AT104" s="95">
        <v>2</v>
      </c>
      <c r="AU104" s="97">
        <v>733</v>
      </c>
      <c r="AV104" s="101">
        <f t="shared" si="24"/>
        <v>2733</v>
      </c>
      <c r="AX104" s="7" t="s">
        <v>1038</v>
      </c>
    </row>
    <row r="105" spans="1:50" hidden="1" outlineLevel="1">
      <c r="A105" t="s">
        <v>77</v>
      </c>
      <c r="B105" t="s">
        <v>1030</v>
      </c>
      <c r="C105" s="1">
        <f t="shared" si="25"/>
        <v>4796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>IF(P105&gt;0,RANK(P105,(N105:P105,Q105:AE105)),0)</f>
        <v>0</v>
      </c>
      <c r="G105" s="1">
        <f t="shared" si="26"/>
        <v>3160</v>
      </c>
      <c r="H105" s="2">
        <f t="shared" si="27"/>
        <v>0.65888240200166803</v>
      </c>
      <c r="I105" s="2"/>
      <c r="J105" s="2">
        <f t="shared" si="31"/>
        <v>0.14804003336113428</v>
      </c>
      <c r="K105" s="2">
        <f t="shared" si="31"/>
        <v>0.80692243536280228</v>
      </c>
      <c r="L105" s="2">
        <f t="shared" si="31"/>
        <v>0</v>
      </c>
      <c r="M105" s="2">
        <f t="shared" si="28"/>
        <v>4.5037531276063469E-2</v>
      </c>
      <c r="N105" s="57">
        <v>710</v>
      </c>
      <c r="O105" s="57">
        <v>3870</v>
      </c>
      <c r="Q105" s="57">
        <v>104</v>
      </c>
      <c r="U105" s="57">
        <v>102</v>
      </c>
      <c r="X105" s="57">
        <v>10</v>
      </c>
      <c r="AG105" s="7">
        <f>IF(Q105&gt;0,RANK(Q105,(N105:P105,Q105:AE105)),0)</f>
        <v>3</v>
      </c>
      <c r="AH105" s="7">
        <f>IF(R105&gt;0,RANK(R105,(N105:P105,Q105:AE105)),0)</f>
        <v>0</v>
      </c>
      <c r="AI105" s="7">
        <f>IF(T105&gt;0,RANK(T105,(N105:P105,Q105:AE105)),0)</f>
        <v>0</v>
      </c>
      <c r="AJ105" s="7">
        <f>IF(S105&gt;0,RANK(S105,(N105:P105,Q105:AE105)),0)</f>
        <v>0</v>
      </c>
      <c r="AK105" s="2">
        <f t="shared" si="32"/>
        <v>2.1684737281067557E-2</v>
      </c>
      <c r="AL105" s="2">
        <f t="shared" si="32"/>
        <v>0</v>
      </c>
      <c r="AM105" s="2">
        <f t="shared" si="29"/>
        <v>0</v>
      </c>
      <c r="AN105" s="2">
        <f t="shared" si="30"/>
        <v>0</v>
      </c>
      <c r="AP105" t="s">
        <v>77</v>
      </c>
      <c r="AQ105" t="s">
        <v>1030</v>
      </c>
      <c r="AT105" s="95">
        <v>2</v>
      </c>
      <c r="AU105" s="97">
        <v>734</v>
      </c>
      <c r="AV105" s="101">
        <f t="shared" si="24"/>
        <v>2734</v>
      </c>
      <c r="AX105" s="7" t="s">
        <v>1038</v>
      </c>
    </row>
    <row r="106" spans="1:50" hidden="1" outlineLevel="1">
      <c r="A106" t="s">
        <v>78</v>
      </c>
      <c r="B106" t="s">
        <v>1030</v>
      </c>
      <c r="C106" s="1">
        <f t="shared" si="25"/>
        <v>5070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>IF(P106&gt;0,RANK(P106,(N106:P106,Q106:AE106)),0)</f>
        <v>0</v>
      </c>
      <c r="G106" s="1">
        <f t="shared" si="26"/>
        <v>3047</v>
      </c>
      <c r="H106" s="2">
        <f t="shared" si="27"/>
        <v>0.60098619329388558</v>
      </c>
      <c r="I106" s="2"/>
      <c r="J106" s="2">
        <f t="shared" si="31"/>
        <v>0.1678500986193294</v>
      </c>
      <c r="K106" s="2">
        <f t="shared" si="31"/>
        <v>0.76883629191321501</v>
      </c>
      <c r="L106" s="2">
        <f t="shared" si="31"/>
        <v>0</v>
      </c>
      <c r="M106" s="2">
        <f t="shared" si="28"/>
        <v>6.3313609467455567E-2</v>
      </c>
      <c r="N106" s="57">
        <v>851</v>
      </c>
      <c r="O106" s="57">
        <v>3898</v>
      </c>
      <c r="Q106" s="57">
        <v>140</v>
      </c>
      <c r="U106" s="57">
        <v>163</v>
      </c>
      <c r="X106" s="57">
        <v>18</v>
      </c>
      <c r="AG106" s="7">
        <f>IF(Q106&gt;0,RANK(Q106,(N106:P106,Q106:AE106)),0)</f>
        <v>4</v>
      </c>
      <c r="AH106" s="7">
        <f>IF(R106&gt;0,RANK(R106,(N106:P106,Q106:AE106)),0)</f>
        <v>0</v>
      </c>
      <c r="AI106" s="7">
        <f>IF(T106&gt;0,RANK(T106,(N106:P106,Q106:AE106)),0)</f>
        <v>0</v>
      </c>
      <c r="AJ106" s="7">
        <f>IF(S106&gt;0,RANK(S106,(N106:P106,Q106:AE106)),0)</f>
        <v>0</v>
      </c>
      <c r="AK106" s="2">
        <f t="shared" si="32"/>
        <v>2.7613412228796843E-2</v>
      </c>
      <c r="AL106" s="2">
        <f t="shared" si="32"/>
        <v>0</v>
      </c>
      <c r="AM106" s="2">
        <f t="shared" si="29"/>
        <v>0</v>
      </c>
      <c r="AN106" s="2">
        <f t="shared" si="30"/>
        <v>0</v>
      </c>
      <c r="AP106" t="s">
        <v>78</v>
      </c>
      <c r="AQ106" t="s">
        <v>1030</v>
      </c>
      <c r="AT106" s="95">
        <v>2</v>
      </c>
      <c r="AU106" s="97">
        <v>735</v>
      </c>
      <c r="AV106" s="101">
        <f t="shared" si="24"/>
        <v>2735</v>
      </c>
      <c r="AX106" s="7" t="s">
        <v>1038</v>
      </c>
    </row>
    <row r="107" spans="1:50" hidden="1" outlineLevel="1">
      <c r="A107" t="s">
        <v>79</v>
      </c>
      <c r="B107" t="s">
        <v>1030</v>
      </c>
      <c r="C107" s="1">
        <f t="shared" si="25"/>
        <v>4836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>IF(P107&gt;0,RANK(P107,(N107:P107,Q107:AE107)),0)</f>
        <v>0</v>
      </c>
      <c r="G107" s="1">
        <f t="shared" si="26"/>
        <v>2425</v>
      </c>
      <c r="H107" s="2">
        <f t="shared" si="27"/>
        <v>0.50144747725392891</v>
      </c>
      <c r="I107" s="2"/>
      <c r="J107" s="2">
        <f t="shared" si="31"/>
        <v>0.21815550041356493</v>
      </c>
      <c r="K107" s="2">
        <f t="shared" si="31"/>
        <v>0.71960297766749381</v>
      </c>
      <c r="L107" s="2">
        <f t="shared" si="31"/>
        <v>0</v>
      </c>
      <c r="M107" s="2">
        <f t="shared" si="28"/>
        <v>6.2241521918941278E-2</v>
      </c>
      <c r="N107" s="57">
        <v>1055</v>
      </c>
      <c r="O107" s="57">
        <v>3480</v>
      </c>
      <c r="Q107" s="57">
        <v>147</v>
      </c>
      <c r="U107" s="57">
        <v>149</v>
      </c>
      <c r="X107" s="57">
        <v>5</v>
      </c>
      <c r="AG107" s="7">
        <f>IF(Q107&gt;0,RANK(Q107,(N107:P107,Q107:AE107)),0)</f>
        <v>4</v>
      </c>
      <c r="AH107" s="7">
        <f>IF(R107&gt;0,RANK(R107,(N107:P107,Q107:AE107)),0)</f>
        <v>0</v>
      </c>
      <c r="AI107" s="7">
        <f>IF(T107&gt;0,RANK(T107,(N107:P107,Q107:AE107)),0)</f>
        <v>0</v>
      </c>
      <c r="AJ107" s="7">
        <f>IF(S107&gt;0,RANK(S107,(N107:P107,Q107:AE107)),0)</f>
        <v>0</v>
      </c>
      <c r="AK107" s="2">
        <f t="shared" si="32"/>
        <v>3.0397022332506202E-2</v>
      </c>
      <c r="AL107" s="2">
        <f t="shared" si="32"/>
        <v>0</v>
      </c>
      <c r="AM107" s="2">
        <f t="shared" si="29"/>
        <v>0</v>
      </c>
      <c r="AN107" s="2">
        <f t="shared" si="30"/>
        <v>0</v>
      </c>
      <c r="AP107" t="s">
        <v>79</v>
      </c>
      <c r="AQ107" t="s">
        <v>1030</v>
      </c>
      <c r="AT107" s="95">
        <v>2</v>
      </c>
      <c r="AU107" s="97">
        <v>736</v>
      </c>
      <c r="AV107" s="101">
        <f t="shared" si="24"/>
        <v>2736</v>
      </c>
      <c r="AX107" s="7" t="s">
        <v>1038</v>
      </c>
    </row>
    <row r="108" spans="1:50" hidden="1" outlineLevel="1">
      <c r="A108" t="s">
        <v>80</v>
      </c>
      <c r="B108" t="s">
        <v>1030</v>
      </c>
      <c r="C108" s="1">
        <f t="shared" si="25"/>
        <v>3983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>IF(P108&gt;0,RANK(P108,(N108:P108,Q108:AE108)),0)</f>
        <v>0</v>
      </c>
      <c r="G108" s="1">
        <f t="shared" si="26"/>
        <v>2037</v>
      </c>
      <c r="H108" s="2">
        <f t="shared" si="27"/>
        <v>0.51142355008787344</v>
      </c>
      <c r="I108" s="2"/>
      <c r="J108" s="2">
        <f t="shared" si="31"/>
        <v>0.22119005774541803</v>
      </c>
      <c r="K108" s="2">
        <f t="shared" si="31"/>
        <v>0.73261360783329144</v>
      </c>
      <c r="L108" s="2">
        <f t="shared" si="31"/>
        <v>0</v>
      </c>
      <c r="M108" s="2">
        <f t="shared" si="28"/>
        <v>4.6196334421290564E-2</v>
      </c>
      <c r="N108" s="57">
        <v>881</v>
      </c>
      <c r="O108" s="57">
        <v>2918</v>
      </c>
      <c r="Q108" s="57">
        <v>79</v>
      </c>
      <c r="U108" s="57">
        <v>100</v>
      </c>
      <c r="X108" s="57">
        <v>5</v>
      </c>
      <c r="AG108" s="7">
        <f>IF(Q108&gt;0,RANK(Q108,(N108:P108,Q108:AE108)),0)</f>
        <v>4</v>
      </c>
      <c r="AH108" s="7">
        <f>IF(R108&gt;0,RANK(R108,(N108:P108,Q108:AE108)),0)</f>
        <v>0</v>
      </c>
      <c r="AI108" s="7">
        <f>IF(T108&gt;0,RANK(T108,(N108:P108,Q108:AE108)),0)</f>
        <v>0</v>
      </c>
      <c r="AJ108" s="7">
        <f>IF(S108&gt;0,RANK(S108,(N108:P108,Q108:AE108)),0)</f>
        <v>0</v>
      </c>
      <c r="AK108" s="2">
        <f t="shared" si="32"/>
        <v>1.9834295756967109E-2</v>
      </c>
      <c r="AL108" s="2">
        <f t="shared" si="32"/>
        <v>0</v>
      </c>
      <c r="AM108" s="2">
        <f t="shared" si="29"/>
        <v>0</v>
      </c>
      <c r="AN108" s="2">
        <f t="shared" si="30"/>
        <v>0</v>
      </c>
      <c r="AP108" t="s">
        <v>80</v>
      </c>
      <c r="AQ108" t="s">
        <v>1030</v>
      </c>
      <c r="AT108" s="95">
        <v>2</v>
      </c>
      <c r="AU108" s="97">
        <v>737</v>
      </c>
      <c r="AV108" s="101">
        <f t="shared" si="24"/>
        <v>2737</v>
      </c>
      <c r="AX108" s="7" t="s">
        <v>1038</v>
      </c>
    </row>
    <row r="109" spans="1:50" hidden="1" outlineLevel="1">
      <c r="A109" t="s">
        <v>81</v>
      </c>
      <c r="B109" t="s">
        <v>1030</v>
      </c>
      <c r="C109" s="1">
        <f t="shared" si="25"/>
        <v>4396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>IF(P109&gt;0,RANK(P109,(N109:P109,Q109:AE109)),0)</f>
        <v>0</v>
      </c>
      <c r="G109" s="1">
        <f t="shared" si="26"/>
        <v>2287</v>
      </c>
      <c r="H109" s="2">
        <f t="shared" si="27"/>
        <v>0.52024567788899001</v>
      </c>
      <c r="I109" s="2"/>
      <c r="J109" s="2">
        <f t="shared" si="31"/>
        <v>0.22065514103730663</v>
      </c>
      <c r="K109" s="2">
        <f t="shared" si="31"/>
        <v>0.74090081892629667</v>
      </c>
      <c r="L109" s="2">
        <f t="shared" si="31"/>
        <v>0</v>
      </c>
      <c r="M109" s="2">
        <f t="shared" si="28"/>
        <v>3.8444040036396676E-2</v>
      </c>
      <c r="N109" s="57">
        <v>970</v>
      </c>
      <c r="O109" s="57">
        <v>3257</v>
      </c>
      <c r="Q109" s="57">
        <v>67</v>
      </c>
      <c r="U109" s="57">
        <v>98</v>
      </c>
      <c r="X109" s="57">
        <v>4</v>
      </c>
      <c r="AG109" s="7">
        <f>IF(Q109&gt;0,RANK(Q109,(N109:P109,Q109:AE109)),0)</f>
        <v>4</v>
      </c>
      <c r="AH109" s="7">
        <f>IF(R109&gt;0,RANK(R109,(N109:P109,Q109:AE109)),0)</f>
        <v>0</v>
      </c>
      <c r="AI109" s="7">
        <f>IF(T109&gt;0,RANK(T109,(N109:P109,Q109:AE109)),0)</f>
        <v>0</v>
      </c>
      <c r="AJ109" s="7">
        <f>IF(S109&gt;0,RANK(S109,(N109:P109,Q109:AE109)),0)</f>
        <v>0</v>
      </c>
      <c r="AK109" s="2">
        <f t="shared" si="32"/>
        <v>1.5241128298453139E-2</v>
      </c>
      <c r="AL109" s="2">
        <f t="shared" si="32"/>
        <v>0</v>
      </c>
      <c r="AM109" s="2">
        <f t="shared" si="29"/>
        <v>0</v>
      </c>
      <c r="AN109" s="2">
        <f t="shared" si="30"/>
        <v>0</v>
      </c>
      <c r="AP109" t="s">
        <v>81</v>
      </c>
      <c r="AQ109" t="s">
        <v>1030</v>
      </c>
      <c r="AT109" s="95">
        <v>2</v>
      </c>
      <c r="AU109" s="97">
        <v>738</v>
      </c>
      <c r="AV109" s="101">
        <f t="shared" si="24"/>
        <v>2738</v>
      </c>
      <c r="AX109" s="7" t="s">
        <v>1038</v>
      </c>
    </row>
    <row r="110" spans="1:50" hidden="1" outlineLevel="1">
      <c r="A110" t="s">
        <v>82</v>
      </c>
      <c r="B110" t="s">
        <v>1030</v>
      </c>
      <c r="C110" s="1">
        <f t="shared" si="25"/>
        <v>4713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>IF(P110&gt;0,RANK(P110,(N110:P110,Q110:AE110)),0)</f>
        <v>0</v>
      </c>
      <c r="G110" s="1">
        <f t="shared" si="26"/>
        <v>2320</v>
      </c>
      <c r="H110" s="2">
        <f t="shared" si="27"/>
        <v>0.49225546361128791</v>
      </c>
      <c r="I110" s="2"/>
      <c r="J110" s="2">
        <f t="shared" si="31"/>
        <v>0.22788033099936347</v>
      </c>
      <c r="K110" s="2">
        <f t="shared" si="31"/>
        <v>0.72013579461065136</v>
      </c>
      <c r="L110" s="2">
        <f t="shared" si="31"/>
        <v>0</v>
      </c>
      <c r="M110" s="2">
        <f t="shared" si="28"/>
        <v>5.1983874389985196E-2</v>
      </c>
      <c r="N110" s="57">
        <v>1074</v>
      </c>
      <c r="O110" s="57">
        <v>3394</v>
      </c>
      <c r="Q110" s="57">
        <v>87</v>
      </c>
      <c r="U110" s="57">
        <v>154</v>
      </c>
      <c r="X110" s="57">
        <v>4</v>
      </c>
      <c r="AG110" s="7">
        <f>IF(Q110&gt;0,RANK(Q110,(N110:P110,Q110:AE110)),0)</f>
        <v>4</v>
      </c>
      <c r="AH110" s="7">
        <f>IF(R110&gt;0,RANK(R110,(N110:P110,Q110:AE110)),0)</f>
        <v>0</v>
      </c>
      <c r="AI110" s="7">
        <f>IF(T110&gt;0,RANK(T110,(N110:P110,Q110:AE110)),0)</f>
        <v>0</v>
      </c>
      <c r="AJ110" s="7">
        <f>IF(S110&gt;0,RANK(S110,(N110:P110,Q110:AE110)),0)</f>
        <v>0</v>
      </c>
      <c r="AK110" s="2">
        <f t="shared" si="32"/>
        <v>1.8459579885423297E-2</v>
      </c>
      <c r="AL110" s="2">
        <f t="shared" si="32"/>
        <v>0</v>
      </c>
      <c r="AM110" s="2">
        <f t="shared" si="29"/>
        <v>0</v>
      </c>
      <c r="AN110" s="2">
        <f t="shared" si="30"/>
        <v>0</v>
      </c>
      <c r="AP110" t="s">
        <v>82</v>
      </c>
      <c r="AQ110" t="s">
        <v>1030</v>
      </c>
      <c r="AT110" s="95">
        <v>2</v>
      </c>
      <c r="AU110" s="97">
        <v>739</v>
      </c>
      <c r="AV110" s="101">
        <f t="shared" si="24"/>
        <v>2739</v>
      </c>
      <c r="AX110" s="7" t="s">
        <v>1038</v>
      </c>
    </row>
    <row r="111" spans="1:50" hidden="1" outlineLevel="1">
      <c r="A111" t="s">
        <v>83</v>
      </c>
      <c r="B111" t="s">
        <v>1030</v>
      </c>
      <c r="C111" s="1">
        <f>SUM(N111:AE111)</f>
        <v>2593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0</v>
      </c>
      <c r="G111" s="1">
        <f>IF(C111&gt;0,MAX(N111:P111)-LARGE(N111:P111,2),0)</f>
        <v>1451</v>
      </c>
      <c r="H111" s="2">
        <f>IF(C111&gt;0,G111/C111,0)</f>
        <v>0.55958349402236796</v>
      </c>
      <c r="I111" s="2"/>
      <c r="J111" s="2">
        <f t="shared" si="31"/>
        <v>0.19668337832626301</v>
      </c>
      <c r="K111" s="2">
        <f t="shared" si="31"/>
        <v>0.75626687234863088</v>
      </c>
      <c r="L111" s="2">
        <f t="shared" si="31"/>
        <v>0</v>
      </c>
      <c r="M111" s="2">
        <f>IF(C111=0,"-",(1-J111-K111-L111))</f>
        <v>4.7049749325106083E-2</v>
      </c>
      <c r="N111" s="57">
        <v>510</v>
      </c>
      <c r="O111" s="57">
        <v>1961</v>
      </c>
      <c r="Q111" s="57">
        <v>42</v>
      </c>
      <c r="U111" s="57">
        <v>78</v>
      </c>
      <c r="X111" s="57">
        <v>2</v>
      </c>
      <c r="AG111" s="7">
        <f>IF(Q111&gt;0,RANK(Q111,(N111:P111,Q111:AE111)),0)</f>
        <v>4</v>
      </c>
      <c r="AH111" s="7">
        <f>IF(R111&gt;0,RANK(R111,(N111:P111,Q111:AE111)),0)</f>
        <v>0</v>
      </c>
      <c r="AI111" s="7">
        <f>IF(T111&gt;0,RANK(T111,(N111:P111,Q111:AE111)),0)</f>
        <v>0</v>
      </c>
      <c r="AJ111" s="7">
        <f>IF(S111&gt;0,RANK(S111,(N111:P111,Q111:AE111)),0)</f>
        <v>0</v>
      </c>
      <c r="AK111" s="2">
        <f>IF($C111=0,"-",Q111/$C111)</f>
        <v>1.619745468569225E-2</v>
      </c>
      <c r="AL111" s="2">
        <f>IF($C111=0,"-",R111/$C111)</f>
        <v>0</v>
      </c>
      <c r="AM111" s="2">
        <f>IF($C111=0,"-",T111/$C111)</f>
        <v>0</v>
      </c>
      <c r="AN111" s="2">
        <f>IF($C111=0,"-",S111/$C111)</f>
        <v>0</v>
      </c>
      <c r="AP111" t="s">
        <v>83</v>
      </c>
      <c r="AQ111" t="s">
        <v>1030</v>
      </c>
      <c r="AT111" s="95">
        <v>2</v>
      </c>
      <c r="AU111" s="97">
        <v>740</v>
      </c>
      <c r="AV111" s="101">
        <f t="shared" si="24"/>
        <v>2740</v>
      </c>
      <c r="AX111" s="7" t="s">
        <v>1038</v>
      </c>
    </row>
    <row r="112" spans="1:50" collapsed="1">
      <c r="A112" t="s">
        <v>354</v>
      </c>
      <c r="B112" t="s">
        <v>323</v>
      </c>
      <c r="C112" s="1">
        <f>SUM(N112:AE112)</f>
        <v>221807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>IF(P112&gt;0,RANK(P112,(N112:P112,Q112:AE112)),0)</f>
        <v>0</v>
      </c>
      <c r="G112" s="1">
        <f>IF(C112&gt;0,MAX(N112:P112)-LARGE(N112:P112,2),0)</f>
        <v>121484</v>
      </c>
      <c r="H112" s="2">
        <f>IF(C112&gt;0,G112/C112,0)</f>
        <v>0.54770138002858337</v>
      </c>
      <c r="I112" s="2"/>
      <c r="J112" s="2">
        <f>IF($C112=0,"-",N112/$C112)</f>
        <v>0.19721199060444441</v>
      </c>
      <c r="K112" s="2">
        <f>IF($C112=0,"-",O112/$C112)</f>
        <v>0.74491337063302776</v>
      </c>
      <c r="L112" s="2">
        <f>IF($C112=0,"-",P112/$C112)</f>
        <v>0</v>
      </c>
      <c r="M112" s="2">
        <f>IF(C112=0,"-",(1-J112-K112-L112))</f>
        <v>5.7874638762527852E-2</v>
      </c>
      <c r="N112" s="57">
        <f>SUM(N72:N111)</f>
        <v>43743</v>
      </c>
      <c r="O112" s="57">
        <f>SUM(O72:O111)</f>
        <v>165227</v>
      </c>
      <c r="Q112" s="57">
        <f>SUM(Q72:Q111)</f>
        <v>5046</v>
      </c>
      <c r="U112" s="57">
        <f>SUM(U72:U111)</f>
        <v>7126</v>
      </c>
      <c r="X112" s="57">
        <f>SUM(X72:X111)</f>
        <v>665</v>
      </c>
      <c r="Y112" s="59"/>
      <c r="Z112" s="59"/>
      <c r="AA112" s="59"/>
      <c r="AB112" s="59"/>
      <c r="AC112" s="59"/>
      <c r="AD112" s="59"/>
      <c r="AE112" s="59"/>
      <c r="AG112" s="7">
        <f>IF(Q112&gt;0,RANK(Q112,(N112:P112,Q112:AE112)),0)</f>
        <v>4</v>
      </c>
      <c r="AH112" s="7">
        <f>IF(R112&gt;0,RANK(R112,(N112:P112,Q112:AE112)),0)</f>
        <v>0</v>
      </c>
      <c r="AI112" s="7">
        <f>IF(T112&gt;0,RANK(T112,(N112:P112,Q112:AE112)),0)</f>
        <v>0</v>
      </c>
      <c r="AJ112" s="7">
        <f>IF(S112&gt;0,RANK(S112,(N112:P112,Q112:AE112)),0)</f>
        <v>0</v>
      </c>
      <c r="AK112" s="2">
        <f>IF($C112=0,"-",Q112/$C112)</f>
        <v>2.2749507454679067E-2</v>
      </c>
      <c r="AL112" s="2">
        <f>IF($C112=0,"-",R112/$C112)</f>
        <v>0</v>
      </c>
      <c r="AM112" s="2">
        <f>IF($C112=0,"-",T112/$C112)</f>
        <v>0</v>
      </c>
      <c r="AN112" s="2">
        <f>IF($C112=0,"-",S112/$C112)</f>
        <v>0</v>
      </c>
      <c r="AP112" t="s">
        <v>354</v>
      </c>
      <c r="AQ112" t="s">
        <v>323</v>
      </c>
      <c r="AT112" s="95">
        <v>2</v>
      </c>
      <c r="AU112" s="97"/>
      <c r="AV112" s="95">
        <v>2</v>
      </c>
      <c r="AX112" s="7" t="s">
        <v>593</v>
      </c>
    </row>
    <row r="113" spans="1:57">
      <c r="E113" s="7"/>
      <c r="I113" s="2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G113" s="7"/>
      <c r="AH113" s="7"/>
      <c r="AI113" s="7"/>
      <c r="AJ113" s="7"/>
      <c r="AT113" s="95"/>
      <c r="AU113" s="97"/>
      <c r="AV113" s="101"/>
    </row>
    <row r="114" spans="1:57" hidden="1" outlineLevel="1">
      <c r="A114" t="s">
        <v>1858</v>
      </c>
      <c r="B114" t="s">
        <v>1857</v>
      </c>
      <c r="C114" s="1">
        <f t="shared" ref="C114:C129" si="33">SUM(N114:AE114)</f>
        <v>15444</v>
      </c>
      <c r="D114" s="7">
        <f>IF(N114&gt;0, RANK(N114,(N114:P114,Q114:AE114)),0)</f>
        <v>2</v>
      </c>
      <c r="E114" s="7">
        <f>IF(O114&gt;0,RANK(O114,(N114:P114,Q114:AE114)),0)</f>
        <v>1</v>
      </c>
      <c r="F114" s="7">
        <f>IF(P114&gt;0,RANK(P114,(N114:P114,Q114:AE114)),0)</f>
        <v>0</v>
      </c>
      <c r="G114" s="1">
        <f t="shared" ref="G114:G129" si="34">IF(C114&gt;0,MAX(N114:P114)-LARGE(N114:P114,2),0)</f>
        <v>1846</v>
      </c>
      <c r="H114" s="2">
        <f t="shared" ref="H114:H129" si="35">IF(C114&gt;0,G114/C114,0)</f>
        <v>0.11952861952861953</v>
      </c>
      <c r="I114" s="2"/>
      <c r="J114" s="2">
        <f t="shared" ref="J114:J129" si="36">IF($C114=0,"-",N114/$C114)</f>
        <v>0.42048692048692049</v>
      </c>
      <c r="K114" s="2">
        <f t="shared" ref="K114:K129" si="37">IF($C114=0,"-",O114/$C114)</f>
        <v>0.54001554001553997</v>
      </c>
      <c r="L114" s="2">
        <f t="shared" ref="L114:L129" si="38">IF($C114=0,"-",P114/$C114)</f>
        <v>0</v>
      </c>
      <c r="M114" s="2">
        <f t="shared" ref="M114:M129" si="39">IF(C114=0,"-",(1-J114-K114-L114))</f>
        <v>3.9497539497539536E-2</v>
      </c>
      <c r="N114" s="59">
        <v>6494</v>
      </c>
      <c r="O114" s="59">
        <v>8340</v>
      </c>
      <c r="P114" s="59"/>
      <c r="Q114" s="59">
        <v>354</v>
      </c>
      <c r="R114" s="59">
        <v>249</v>
      </c>
      <c r="S114" s="59"/>
      <c r="T114" s="59"/>
      <c r="U114" s="59"/>
      <c r="V114" s="59"/>
      <c r="W114" s="59"/>
      <c r="X114" s="59">
        <v>7</v>
      </c>
      <c r="Y114" s="59"/>
      <c r="Z114" s="59"/>
      <c r="AA114" s="59"/>
      <c r="AB114" s="59"/>
      <c r="AC114" s="59"/>
      <c r="AD114" s="59"/>
      <c r="AE114" s="59"/>
      <c r="AG114" s="7">
        <f>IF(Q114&gt;0,RANK(Q114,(N114:P114,Q114:AE114)),0)</f>
        <v>3</v>
      </c>
      <c r="AH114" s="7">
        <f>IF(R114&gt;0,RANK(R114,(N114:P114,Q114:AE114)),0)</f>
        <v>4</v>
      </c>
      <c r="AI114" s="7">
        <f>IF(T114&gt;0,RANK(T114,(N114:P114,Q114:AE114)),0)</f>
        <v>0</v>
      </c>
      <c r="AJ114" s="7">
        <f>IF(S114&gt;0,RANK(S114,(N114:P114,Q114:AE114)),0)</f>
        <v>0</v>
      </c>
      <c r="AK114" s="2">
        <f t="shared" ref="AK114:AK129" si="40">IF($C114=0,"-",Q114/$C114)</f>
        <v>2.292152292152292E-2</v>
      </c>
      <c r="AL114" s="2">
        <f t="shared" ref="AL114:AL129" si="41">IF($C114=0,"-",R114/$C114)</f>
        <v>1.6122766122766124E-2</v>
      </c>
      <c r="AM114" s="2">
        <f t="shared" ref="AM114:AM129" si="42">IF($C114=0,"-",T114/$C114)</f>
        <v>0</v>
      </c>
      <c r="AN114" s="2">
        <f t="shared" ref="AN114:AN129" si="43">IF($C114=0,"-",S114/$C114)</f>
        <v>0</v>
      </c>
      <c r="AP114" t="s">
        <v>1858</v>
      </c>
      <c r="AQ114" t="s">
        <v>1857</v>
      </c>
      <c r="AR114">
        <v>1</v>
      </c>
      <c r="AT114" s="95">
        <v>4</v>
      </c>
      <c r="AU114" s="97">
        <v>1</v>
      </c>
      <c r="AV114" s="101">
        <f t="shared" si="21"/>
        <v>4001</v>
      </c>
      <c r="AX114" s="7" t="s">
        <v>1006</v>
      </c>
      <c r="BE114" t="s">
        <v>1369</v>
      </c>
    </row>
    <row r="115" spans="1:57" hidden="1" outlineLevel="1">
      <c r="A115" t="s">
        <v>231</v>
      </c>
      <c r="B115" t="s">
        <v>1857</v>
      </c>
      <c r="C115" s="1">
        <f t="shared" si="33"/>
        <v>25186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>IF(P115&gt;0,RANK(P115,(N115:P115,Q115:AE115)),0)</f>
        <v>0</v>
      </c>
      <c r="G115" s="1">
        <f t="shared" si="34"/>
        <v>10296</v>
      </c>
      <c r="H115" s="2">
        <f t="shared" si="35"/>
        <v>0.40879853887080125</v>
      </c>
      <c r="I115" s="2"/>
      <c r="J115" s="2">
        <f t="shared" si="36"/>
        <v>0.28011593742555385</v>
      </c>
      <c r="K115" s="2">
        <f t="shared" si="37"/>
        <v>0.68891447629635516</v>
      </c>
      <c r="L115" s="2">
        <f t="shared" si="38"/>
        <v>0</v>
      </c>
      <c r="M115" s="2">
        <f t="shared" si="39"/>
        <v>3.0969586278090988E-2</v>
      </c>
      <c r="N115" s="59">
        <v>7055</v>
      </c>
      <c r="O115" s="59">
        <v>17351</v>
      </c>
      <c r="P115" s="59"/>
      <c r="Q115" s="59">
        <v>497</v>
      </c>
      <c r="R115" s="59">
        <v>283</v>
      </c>
      <c r="S115" s="59"/>
      <c r="T115" s="59"/>
      <c r="U115" s="59"/>
      <c r="V115" s="59"/>
      <c r="W115" s="59"/>
      <c r="X115" s="59">
        <v>0</v>
      </c>
      <c r="Y115" s="59"/>
      <c r="Z115" s="59"/>
      <c r="AA115" s="59"/>
      <c r="AB115" s="59"/>
      <c r="AC115" s="59"/>
      <c r="AD115" s="59"/>
      <c r="AE115" s="59"/>
      <c r="AG115" s="7">
        <f>IF(Q115&gt;0,RANK(Q115,(N115:P115,Q115:AE115)),0)</f>
        <v>3</v>
      </c>
      <c r="AH115" s="7">
        <f>IF(R115&gt;0,RANK(R115,(N115:P115,Q115:AE115)),0)</f>
        <v>4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si="40"/>
        <v>1.9733185102834908E-2</v>
      </c>
      <c r="AL115" s="2">
        <f t="shared" si="41"/>
        <v>1.1236401175256094E-2</v>
      </c>
      <c r="AM115" s="2">
        <f t="shared" si="42"/>
        <v>0</v>
      </c>
      <c r="AN115" s="2">
        <f t="shared" si="43"/>
        <v>0</v>
      </c>
      <c r="AP115" t="s">
        <v>231</v>
      </c>
      <c r="AQ115" t="s">
        <v>1857</v>
      </c>
      <c r="AR115">
        <v>8</v>
      </c>
      <c r="AT115" s="95">
        <v>4</v>
      </c>
      <c r="AU115" s="97">
        <v>3</v>
      </c>
      <c r="AV115" s="101">
        <f t="shared" si="21"/>
        <v>4003</v>
      </c>
      <c r="AX115" s="7" t="s">
        <v>1006</v>
      </c>
      <c r="BE115" t="s">
        <v>1322</v>
      </c>
    </row>
    <row r="116" spans="1:57" s="9" customFormat="1" hidden="1" outlineLevel="1">
      <c r="A116" s="9" t="s">
        <v>1834</v>
      </c>
      <c r="B116" s="9" t="s">
        <v>1857</v>
      </c>
      <c r="C116" s="1">
        <f t="shared" si="33"/>
        <v>27819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>IF(P116&gt;0,RANK(P116,(N116:P116,Q116:AE116)),0)</f>
        <v>0</v>
      </c>
      <c r="G116" s="1">
        <f t="shared" si="34"/>
        <v>8221</v>
      </c>
      <c r="H116" s="2">
        <f t="shared" si="35"/>
        <v>0.29551745210108199</v>
      </c>
      <c r="I116" s="2"/>
      <c r="J116" s="2">
        <f t="shared" si="36"/>
        <v>0.32517344261116504</v>
      </c>
      <c r="K116" s="2">
        <f t="shared" si="37"/>
        <v>0.62069089471224703</v>
      </c>
      <c r="L116" s="2">
        <f t="shared" si="38"/>
        <v>0</v>
      </c>
      <c r="M116" s="2">
        <f t="shared" si="39"/>
        <v>5.4135662676587981E-2</v>
      </c>
      <c r="N116" s="59">
        <v>9046</v>
      </c>
      <c r="O116" s="59">
        <v>17267</v>
      </c>
      <c r="P116" s="59"/>
      <c r="Q116" s="59">
        <v>944</v>
      </c>
      <c r="R116" s="59">
        <v>524</v>
      </c>
      <c r="S116" s="59"/>
      <c r="T116" s="59"/>
      <c r="U116" s="59"/>
      <c r="V116" s="59"/>
      <c r="W116" s="59"/>
      <c r="X116" s="59">
        <v>38</v>
      </c>
      <c r="Y116" s="59"/>
      <c r="Z116" s="59"/>
      <c r="AA116" s="59"/>
      <c r="AB116" s="59"/>
      <c r="AC116" s="59"/>
      <c r="AD116" s="59"/>
      <c r="AE116" s="59"/>
      <c r="AF116" s="57"/>
      <c r="AG116" s="7">
        <f>IF(Q116&gt;0,RANK(Q116,(N116:P116,Q116:AE116)),0)</f>
        <v>3</v>
      </c>
      <c r="AH116" s="7">
        <f>IF(R116&gt;0,RANK(R116,(N116:P116,Q116:AE116)),0)</f>
        <v>4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40"/>
        <v>3.3933642474567739E-2</v>
      </c>
      <c r="AL116" s="2">
        <f t="shared" si="41"/>
        <v>1.8836047305798194E-2</v>
      </c>
      <c r="AM116" s="2">
        <f t="shared" si="42"/>
        <v>0</v>
      </c>
      <c r="AN116" s="2">
        <f t="shared" si="43"/>
        <v>0</v>
      </c>
      <c r="AO116" s="60"/>
      <c r="AP116" s="9" t="s">
        <v>1834</v>
      </c>
      <c r="AQ116" s="9" t="s">
        <v>1857</v>
      </c>
      <c r="AT116" s="95">
        <v>4</v>
      </c>
      <c r="AU116" s="97">
        <v>5</v>
      </c>
      <c r="AV116" s="101">
        <f t="shared" si="21"/>
        <v>4005</v>
      </c>
      <c r="AX116" s="7" t="s">
        <v>1006</v>
      </c>
      <c r="AY116" s="57"/>
      <c r="AZ116" s="57"/>
      <c r="BA116" s="57"/>
      <c r="BB116"/>
      <c r="BD116"/>
      <c r="BE116" t="s">
        <v>1369</v>
      </c>
    </row>
    <row r="117" spans="1:57" hidden="1" outlineLevel="1">
      <c r="A117" t="s">
        <v>1487</v>
      </c>
      <c r="B117" t="s">
        <v>1857</v>
      </c>
      <c r="C117" s="1">
        <f t="shared" si="33"/>
        <v>13799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0</v>
      </c>
      <c r="G117" s="1">
        <f t="shared" si="34"/>
        <v>4283</v>
      </c>
      <c r="H117" s="2">
        <f t="shared" si="35"/>
        <v>0.31038481049351402</v>
      </c>
      <c r="I117" s="2"/>
      <c r="J117" s="2">
        <f t="shared" si="36"/>
        <v>0.32357417204145228</v>
      </c>
      <c r="K117" s="2">
        <f t="shared" si="37"/>
        <v>0.6339589825349663</v>
      </c>
      <c r="L117" s="2">
        <f t="shared" si="38"/>
        <v>0</v>
      </c>
      <c r="M117" s="2">
        <f t="shared" si="39"/>
        <v>4.2466845423581479E-2</v>
      </c>
      <c r="N117" s="59">
        <v>4465</v>
      </c>
      <c r="O117" s="59">
        <v>8748</v>
      </c>
      <c r="P117" s="59"/>
      <c r="Q117" s="59">
        <v>397</v>
      </c>
      <c r="R117" s="59">
        <v>186</v>
      </c>
      <c r="S117" s="59"/>
      <c r="T117" s="59"/>
      <c r="U117" s="59"/>
      <c r="V117" s="59"/>
      <c r="W117" s="59"/>
      <c r="X117" s="59">
        <v>3</v>
      </c>
      <c r="Y117" s="59"/>
      <c r="Z117" s="59"/>
      <c r="AA117" s="59"/>
      <c r="AB117" s="59"/>
      <c r="AC117" s="59"/>
      <c r="AD117" s="59"/>
      <c r="AE117" s="59"/>
      <c r="AG117" s="7">
        <f>IF(Q117&gt;0,RANK(Q117,(N117:P117,Q117:AE117)),0)</f>
        <v>3</v>
      </c>
      <c r="AH117" s="7">
        <f>IF(R117&gt;0,RANK(R117,(N117:P117,Q117:AE117)),0)</f>
        <v>4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40"/>
        <v>2.8770200739183998E-2</v>
      </c>
      <c r="AL117" s="2">
        <f t="shared" si="41"/>
        <v>1.3479237625914922E-2</v>
      </c>
      <c r="AM117" s="2">
        <f t="shared" si="42"/>
        <v>0</v>
      </c>
      <c r="AN117" s="2">
        <f t="shared" si="43"/>
        <v>0</v>
      </c>
      <c r="AP117" t="s">
        <v>1487</v>
      </c>
      <c r="AQ117" t="s">
        <v>1857</v>
      </c>
      <c r="AR117">
        <v>1</v>
      </c>
      <c r="AT117" s="95">
        <v>4</v>
      </c>
      <c r="AU117" s="97">
        <v>7</v>
      </c>
      <c r="AV117" s="101">
        <f t="shared" si="21"/>
        <v>4007</v>
      </c>
      <c r="AX117" s="7" t="s">
        <v>1006</v>
      </c>
      <c r="AY117" s="57"/>
      <c r="AZ117" s="57"/>
      <c r="BA117" s="57"/>
      <c r="BE117" t="s">
        <v>1369</v>
      </c>
    </row>
    <row r="118" spans="1:57" hidden="1" outlineLevel="1">
      <c r="A118" t="s">
        <v>865</v>
      </c>
      <c r="B118" t="s">
        <v>1857</v>
      </c>
      <c r="C118" s="1">
        <f t="shared" si="33"/>
        <v>7436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0</v>
      </c>
      <c r="G118" s="1">
        <f t="shared" si="34"/>
        <v>3172</v>
      </c>
      <c r="H118" s="2">
        <f t="shared" si="35"/>
        <v>0.42657342657342656</v>
      </c>
      <c r="I118" s="2"/>
      <c r="J118" s="2">
        <f t="shared" si="36"/>
        <v>0.27474448628294784</v>
      </c>
      <c r="K118" s="2">
        <f t="shared" si="37"/>
        <v>0.70131791285637435</v>
      </c>
      <c r="L118" s="2">
        <f t="shared" si="38"/>
        <v>0</v>
      </c>
      <c r="M118" s="2">
        <f t="shared" si="39"/>
        <v>2.3937600860677866E-2</v>
      </c>
      <c r="N118" s="59">
        <v>2043</v>
      </c>
      <c r="O118" s="59">
        <v>5215</v>
      </c>
      <c r="P118" s="59"/>
      <c r="Q118" s="59">
        <v>106</v>
      </c>
      <c r="R118" s="59">
        <v>71</v>
      </c>
      <c r="S118" s="59"/>
      <c r="T118" s="59"/>
      <c r="U118" s="59"/>
      <c r="V118" s="59"/>
      <c r="W118" s="59"/>
      <c r="X118" s="59">
        <v>1</v>
      </c>
      <c r="Y118" s="59"/>
      <c r="Z118" s="59"/>
      <c r="AA118" s="59"/>
      <c r="AB118" s="59"/>
      <c r="AC118" s="59"/>
      <c r="AD118" s="59"/>
      <c r="AE118" s="59"/>
      <c r="AG118" s="7">
        <f>IF(Q118&gt;0,RANK(Q118,(N118:P118,Q118:AE118)),0)</f>
        <v>3</v>
      </c>
      <c r="AH118" s="7">
        <f>IF(R118&gt;0,RANK(R118,(N118:P118,Q118:AE118)),0)</f>
        <v>4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40"/>
        <v>1.4254975793437331E-2</v>
      </c>
      <c r="AL118" s="2">
        <f t="shared" si="41"/>
        <v>9.5481441635287788E-3</v>
      </c>
      <c r="AM118" s="2">
        <f t="shared" si="42"/>
        <v>0</v>
      </c>
      <c r="AN118" s="2">
        <f t="shared" si="43"/>
        <v>0</v>
      </c>
      <c r="AP118" t="s">
        <v>865</v>
      </c>
      <c r="AQ118" t="s">
        <v>1857</v>
      </c>
      <c r="AR118">
        <v>1</v>
      </c>
      <c r="AT118" s="95">
        <v>4</v>
      </c>
      <c r="AU118" s="97">
        <v>9</v>
      </c>
      <c r="AV118" s="101">
        <f t="shared" si="21"/>
        <v>4009</v>
      </c>
      <c r="AX118" s="7" t="s">
        <v>1006</v>
      </c>
      <c r="AY118" s="57"/>
      <c r="AZ118" s="57"/>
      <c r="BA118" s="57"/>
      <c r="BE118" t="s">
        <v>1322</v>
      </c>
    </row>
    <row r="119" spans="1:57" hidden="1" outlineLevel="1">
      <c r="A119" t="s">
        <v>804</v>
      </c>
      <c r="B119" t="s">
        <v>1857</v>
      </c>
      <c r="C119" s="1">
        <f t="shared" si="33"/>
        <v>2772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0</v>
      </c>
      <c r="G119" s="1">
        <f t="shared" si="34"/>
        <v>889</v>
      </c>
      <c r="H119" s="2">
        <f t="shared" si="35"/>
        <v>0.32070707070707072</v>
      </c>
      <c r="I119" s="2"/>
      <c r="J119" s="2">
        <f t="shared" si="36"/>
        <v>0.33044733044733043</v>
      </c>
      <c r="K119" s="2">
        <f t="shared" si="37"/>
        <v>0.65115440115440115</v>
      </c>
      <c r="L119" s="2">
        <f t="shared" si="38"/>
        <v>0</v>
      </c>
      <c r="M119" s="2">
        <f t="shared" si="39"/>
        <v>1.8398268398268414E-2</v>
      </c>
      <c r="N119" s="59">
        <v>916</v>
      </c>
      <c r="O119" s="59">
        <v>1805</v>
      </c>
      <c r="P119" s="59"/>
      <c r="Q119" s="59">
        <v>35</v>
      </c>
      <c r="R119" s="59">
        <v>16</v>
      </c>
      <c r="S119" s="59"/>
      <c r="T119" s="59"/>
      <c r="U119" s="59"/>
      <c r="V119" s="59"/>
      <c r="W119" s="59"/>
      <c r="X119" s="59">
        <v>0</v>
      </c>
      <c r="Y119" s="59"/>
      <c r="Z119" s="59"/>
      <c r="AA119" s="59"/>
      <c r="AB119" s="59"/>
      <c r="AC119" s="59"/>
      <c r="AD119" s="59"/>
      <c r="AE119" s="59"/>
      <c r="AG119" s="7">
        <f>IF(Q119&gt;0,RANK(Q119,(N119:P119,Q119:AE119)),0)</f>
        <v>3</v>
      </c>
      <c r="AH119" s="7">
        <f>IF(R119&gt;0,RANK(R119,(N119:P119,Q119:AE119)),0)</f>
        <v>4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40"/>
        <v>1.2626262626262626E-2</v>
      </c>
      <c r="AL119" s="2">
        <f t="shared" si="41"/>
        <v>5.772005772005772E-3</v>
      </c>
      <c r="AM119" s="2">
        <f t="shared" si="42"/>
        <v>0</v>
      </c>
      <c r="AN119" s="2">
        <f t="shared" si="43"/>
        <v>0</v>
      </c>
      <c r="AP119" t="s">
        <v>804</v>
      </c>
      <c r="AQ119" t="s">
        <v>1857</v>
      </c>
      <c r="AR119">
        <v>1</v>
      </c>
      <c r="AT119" s="95">
        <v>4</v>
      </c>
      <c r="AU119" s="97">
        <v>11</v>
      </c>
      <c r="AV119" s="101">
        <f t="shared" si="21"/>
        <v>4011</v>
      </c>
      <c r="AX119" s="7" t="s">
        <v>1006</v>
      </c>
      <c r="AY119" s="57"/>
      <c r="AZ119" s="57"/>
      <c r="BA119" s="57"/>
      <c r="BE119" t="s">
        <v>1369</v>
      </c>
    </row>
    <row r="120" spans="1:57" hidden="1" outlineLevel="1">
      <c r="A120" t="s">
        <v>1360</v>
      </c>
      <c r="B120" t="s">
        <v>1857</v>
      </c>
      <c r="C120" s="1">
        <f t="shared" si="33"/>
        <v>3307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0</v>
      </c>
      <c r="G120" s="1">
        <f t="shared" si="34"/>
        <v>1465</v>
      </c>
      <c r="H120" s="2">
        <f t="shared" si="35"/>
        <v>0.4429996976111279</v>
      </c>
      <c r="I120" s="2"/>
      <c r="J120" s="2">
        <f t="shared" si="36"/>
        <v>0.26156637435742364</v>
      </c>
      <c r="K120" s="2">
        <f t="shared" si="37"/>
        <v>0.70456607196855159</v>
      </c>
      <c r="L120" s="2">
        <f t="shared" si="38"/>
        <v>0</v>
      </c>
      <c r="M120" s="2">
        <f t="shared" si="39"/>
        <v>3.386755367402472E-2</v>
      </c>
      <c r="N120" s="59">
        <v>865</v>
      </c>
      <c r="O120" s="59">
        <v>2330</v>
      </c>
      <c r="P120" s="59"/>
      <c r="Q120" s="59">
        <v>60</v>
      </c>
      <c r="R120" s="59">
        <v>52</v>
      </c>
      <c r="S120" s="59"/>
      <c r="T120" s="59"/>
      <c r="U120" s="59"/>
      <c r="V120" s="59"/>
      <c r="W120" s="59"/>
      <c r="X120" s="59">
        <v>0</v>
      </c>
      <c r="Y120" s="59"/>
      <c r="Z120" s="59"/>
      <c r="AA120" s="59"/>
      <c r="AB120" s="59"/>
      <c r="AC120" s="59"/>
      <c r="AD120" s="59"/>
      <c r="AE120" s="59"/>
      <c r="AG120" s="7">
        <f>IF(Q120&gt;0,RANK(Q120,(N120:P120,Q120:AE120)),0)</f>
        <v>3</v>
      </c>
      <c r="AH120" s="7">
        <f>IF(R120&gt;0,RANK(R120,(N120:P120,Q120:AE120)),0)</f>
        <v>4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40"/>
        <v>1.8143332325370427E-2</v>
      </c>
      <c r="AL120" s="2">
        <f t="shared" si="41"/>
        <v>1.5724221348654369E-2</v>
      </c>
      <c r="AM120" s="2">
        <f t="shared" si="42"/>
        <v>0</v>
      </c>
      <c r="AN120" s="2">
        <f t="shared" si="43"/>
        <v>0</v>
      </c>
      <c r="AP120" t="s">
        <v>1360</v>
      </c>
      <c r="AQ120" t="s">
        <v>1857</v>
      </c>
      <c r="AT120" s="95">
        <v>4</v>
      </c>
      <c r="AU120" s="97">
        <v>12</v>
      </c>
      <c r="AV120" s="101">
        <f t="shared" si="21"/>
        <v>4012</v>
      </c>
      <c r="AX120" s="7" t="s">
        <v>1006</v>
      </c>
      <c r="AY120" s="57"/>
      <c r="AZ120" s="57"/>
      <c r="BA120" s="57"/>
      <c r="BE120" t="s">
        <v>1369</v>
      </c>
    </row>
    <row r="121" spans="1:57" hidden="1" outlineLevel="1">
      <c r="A121" t="s">
        <v>1246</v>
      </c>
      <c r="B121" t="s">
        <v>1857</v>
      </c>
      <c r="C121" s="1">
        <f t="shared" si="33"/>
        <v>573051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0</v>
      </c>
      <c r="G121" s="1">
        <f t="shared" si="34"/>
        <v>253884</v>
      </c>
      <c r="H121" s="2">
        <f t="shared" si="35"/>
        <v>0.44303910123182755</v>
      </c>
      <c r="I121" s="2"/>
      <c r="J121" s="2">
        <f t="shared" si="36"/>
        <v>0.25655133661750873</v>
      </c>
      <c r="K121" s="2">
        <f t="shared" si="37"/>
        <v>0.69959043784933628</v>
      </c>
      <c r="L121" s="2">
        <f t="shared" si="38"/>
        <v>0</v>
      </c>
      <c r="M121" s="2">
        <f t="shared" si="39"/>
        <v>4.3858225533154993E-2</v>
      </c>
      <c r="N121" s="59">
        <v>147017</v>
      </c>
      <c r="O121" s="59">
        <v>400901</v>
      </c>
      <c r="P121" s="59"/>
      <c r="Q121" s="59">
        <v>13411</v>
      </c>
      <c r="R121" s="59">
        <v>11620</v>
      </c>
      <c r="S121" s="59"/>
      <c r="T121" s="59"/>
      <c r="U121" s="59"/>
      <c r="V121" s="59"/>
      <c r="W121" s="59"/>
      <c r="X121" s="59">
        <v>102</v>
      </c>
      <c r="Y121" s="59"/>
      <c r="Z121" s="59"/>
      <c r="AA121" s="59"/>
      <c r="AB121" s="59"/>
      <c r="AC121" s="59"/>
      <c r="AD121" s="59"/>
      <c r="AE121" s="59"/>
      <c r="AG121" s="7">
        <f>IF(Q121&gt;0,RANK(Q121,(N121:P121,Q121:AE121)),0)</f>
        <v>3</v>
      </c>
      <c r="AH121" s="7">
        <f>IF(R121&gt;0,RANK(R121,(N121:P121,Q121:AE121)),0)</f>
        <v>4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40"/>
        <v>2.3402803589907355E-2</v>
      </c>
      <c r="AL121" s="2">
        <f t="shared" si="41"/>
        <v>2.0277427314497314E-2</v>
      </c>
      <c r="AM121" s="2">
        <f t="shared" si="42"/>
        <v>0</v>
      </c>
      <c r="AN121" s="2">
        <f t="shared" si="43"/>
        <v>0</v>
      </c>
      <c r="AP121" t="s">
        <v>1246</v>
      </c>
      <c r="AQ121" t="s">
        <v>1857</v>
      </c>
      <c r="AT121" s="95">
        <v>4</v>
      </c>
      <c r="AU121" s="97">
        <v>13</v>
      </c>
      <c r="AV121" s="101">
        <f t="shared" si="21"/>
        <v>4013</v>
      </c>
      <c r="AX121" s="7" t="s">
        <v>1006</v>
      </c>
      <c r="AY121" s="57"/>
      <c r="AZ121" s="57"/>
      <c r="BA121" s="57"/>
      <c r="BE121" t="s">
        <v>1322</v>
      </c>
    </row>
    <row r="122" spans="1:57" hidden="1" outlineLevel="1">
      <c r="A122" t="s">
        <v>1589</v>
      </c>
      <c r="B122" t="s">
        <v>1857</v>
      </c>
      <c r="C122" s="1">
        <f t="shared" si="33"/>
        <v>29256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0</v>
      </c>
      <c r="G122" s="1">
        <f t="shared" si="34"/>
        <v>12098</v>
      </c>
      <c r="H122" s="2">
        <f t="shared" si="35"/>
        <v>0.41352201257861637</v>
      </c>
      <c r="I122" s="2"/>
      <c r="J122" s="2">
        <f t="shared" si="36"/>
        <v>0.27303800929723815</v>
      </c>
      <c r="K122" s="2">
        <f t="shared" si="37"/>
        <v>0.68656002187585452</v>
      </c>
      <c r="L122" s="2">
        <f t="shared" si="38"/>
        <v>0</v>
      </c>
      <c r="M122" s="2">
        <f t="shared" si="39"/>
        <v>4.0401968826907275E-2</v>
      </c>
      <c r="N122" s="59">
        <v>7988</v>
      </c>
      <c r="O122" s="59">
        <v>20086</v>
      </c>
      <c r="P122" s="59"/>
      <c r="Q122" s="59">
        <v>762</v>
      </c>
      <c r="R122" s="59">
        <v>417</v>
      </c>
      <c r="S122" s="59"/>
      <c r="T122" s="59"/>
      <c r="U122" s="59"/>
      <c r="V122" s="59"/>
      <c r="W122" s="59"/>
      <c r="X122" s="59">
        <v>3</v>
      </c>
      <c r="Y122" s="59"/>
      <c r="Z122" s="59"/>
      <c r="AA122" s="59"/>
      <c r="AB122" s="59"/>
      <c r="AC122" s="59"/>
      <c r="AD122" s="59"/>
      <c r="AE122" s="59"/>
      <c r="AG122" s="7">
        <f>IF(Q122&gt;0,RANK(Q122,(N122:P122,Q122:AE122)),0)</f>
        <v>3</v>
      </c>
      <c r="AH122" s="7">
        <f>IF(R122&gt;0,RANK(R122,(N122:P122,Q122:AE122)),0)</f>
        <v>4</v>
      </c>
      <c r="AI122" s="7">
        <f>IF(T122&gt;0,RANK(T122,(N122:P122,Q122:AE122)),0)</f>
        <v>0</v>
      </c>
      <c r="AJ122" s="7">
        <f>IF(S122&gt;0,RANK(S122,(N122:P122,Q122:AE122)),0)</f>
        <v>0</v>
      </c>
      <c r="AK122" s="2">
        <f t="shared" si="40"/>
        <v>2.6045939294503693E-2</v>
      </c>
      <c r="AL122" s="2">
        <f t="shared" si="41"/>
        <v>1.4253486464315013E-2</v>
      </c>
      <c r="AM122" s="2">
        <f t="shared" si="42"/>
        <v>0</v>
      </c>
      <c r="AN122" s="2">
        <f t="shared" si="43"/>
        <v>0</v>
      </c>
      <c r="AP122" t="s">
        <v>1589</v>
      </c>
      <c r="AQ122" t="s">
        <v>1857</v>
      </c>
      <c r="AR122">
        <v>2</v>
      </c>
      <c r="AT122" s="95">
        <v>4</v>
      </c>
      <c r="AU122" s="97">
        <v>15</v>
      </c>
      <c r="AV122" s="101">
        <f t="shared" si="21"/>
        <v>4015</v>
      </c>
      <c r="AX122" s="7" t="s">
        <v>1006</v>
      </c>
      <c r="AY122" s="57"/>
      <c r="AZ122" s="57"/>
      <c r="BA122" s="57"/>
      <c r="BE122" t="s">
        <v>1369</v>
      </c>
    </row>
    <row r="123" spans="1:57" hidden="1" outlineLevel="1">
      <c r="A123" t="s">
        <v>1981</v>
      </c>
      <c r="B123" t="s">
        <v>1857</v>
      </c>
      <c r="C123" s="1">
        <f t="shared" si="33"/>
        <v>20273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0</v>
      </c>
      <c r="G123" s="1">
        <f t="shared" si="34"/>
        <v>6677</v>
      </c>
      <c r="H123" s="2">
        <f t="shared" si="35"/>
        <v>0.32935431361909928</v>
      </c>
      <c r="I123" s="2"/>
      <c r="J123" s="2">
        <f t="shared" si="36"/>
        <v>0.3183544615991713</v>
      </c>
      <c r="K123" s="2">
        <f t="shared" si="37"/>
        <v>0.64770877521827064</v>
      </c>
      <c r="L123" s="2">
        <f t="shared" si="38"/>
        <v>0</v>
      </c>
      <c r="M123" s="2">
        <f t="shared" si="39"/>
        <v>3.3936763182558005E-2</v>
      </c>
      <c r="N123" s="59">
        <v>6454</v>
      </c>
      <c r="O123" s="59">
        <v>13131</v>
      </c>
      <c r="P123" s="59"/>
      <c r="Q123" s="59">
        <v>408</v>
      </c>
      <c r="R123" s="59">
        <v>274</v>
      </c>
      <c r="S123" s="59"/>
      <c r="T123" s="59"/>
      <c r="U123" s="59"/>
      <c r="V123" s="59"/>
      <c r="W123" s="59"/>
      <c r="X123" s="59">
        <v>6</v>
      </c>
      <c r="Y123" s="59"/>
      <c r="Z123" s="59"/>
      <c r="AA123" s="59"/>
      <c r="AB123" s="59"/>
      <c r="AC123" s="59"/>
      <c r="AD123" s="59"/>
      <c r="AE123" s="59"/>
      <c r="AG123" s="7">
        <f>IF(Q123&gt;0,RANK(Q123,(N123:P123,Q123:AE123)),0)</f>
        <v>3</v>
      </c>
      <c r="AH123" s="7">
        <f>IF(R123&gt;0,RANK(R123,(N123:P123,Q123:AE123)),0)</f>
        <v>4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40"/>
        <v>2.0125289794307701E-2</v>
      </c>
      <c r="AL123" s="2">
        <f t="shared" si="41"/>
        <v>1.3515513244216446E-2</v>
      </c>
      <c r="AM123" s="2">
        <f t="shared" si="42"/>
        <v>0</v>
      </c>
      <c r="AN123" s="2">
        <f t="shared" si="43"/>
        <v>0</v>
      </c>
      <c r="AP123" t="s">
        <v>1981</v>
      </c>
      <c r="AQ123" t="s">
        <v>1857</v>
      </c>
      <c r="AT123" s="95">
        <v>4</v>
      </c>
      <c r="AU123" s="97">
        <v>17</v>
      </c>
      <c r="AV123" s="101">
        <f t="shared" si="21"/>
        <v>4017</v>
      </c>
      <c r="AX123" s="7" t="s">
        <v>1006</v>
      </c>
      <c r="AY123" s="57"/>
      <c r="AZ123" s="57"/>
      <c r="BA123" s="57"/>
      <c r="BE123" t="s">
        <v>1369</v>
      </c>
    </row>
    <row r="124" spans="1:57" hidden="1" outlineLevel="1">
      <c r="A124" t="s">
        <v>613</v>
      </c>
      <c r="B124" t="s">
        <v>1857</v>
      </c>
      <c r="C124" s="1">
        <f t="shared" si="33"/>
        <v>193085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>IF(P124&gt;0,RANK(P124,(N124:P124,Q124:AE124)),0)</f>
        <v>0</v>
      </c>
      <c r="G124" s="1">
        <f t="shared" si="34"/>
        <v>77936</v>
      </c>
      <c r="H124" s="2">
        <f t="shared" si="35"/>
        <v>0.40363570448248182</v>
      </c>
      <c r="I124" s="2"/>
      <c r="J124" s="2">
        <f t="shared" si="36"/>
        <v>0.2822746458813476</v>
      </c>
      <c r="K124" s="2">
        <f t="shared" si="37"/>
        <v>0.68591035036382941</v>
      </c>
      <c r="L124" s="2">
        <f t="shared" si="38"/>
        <v>0</v>
      </c>
      <c r="M124" s="2">
        <f t="shared" si="39"/>
        <v>3.1815003754822935E-2</v>
      </c>
      <c r="N124" s="59">
        <v>54503</v>
      </c>
      <c r="O124" s="59">
        <v>132439</v>
      </c>
      <c r="P124" s="59"/>
      <c r="Q124" s="59">
        <v>3744</v>
      </c>
      <c r="R124" s="59">
        <v>2386</v>
      </c>
      <c r="S124" s="59"/>
      <c r="T124" s="59"/>
      <c r="U124" s="59"/>
      <c r="V124" s="59"/>
      <c r="W124" s="59"/>
      <c r="X124" s="59">
        <v>13</v>
      </c>
      <c r="Y124" s="59"/>
      <c r="Z124" s="59"/>
      <c r="AA124" s="59"/>
      <c r="AB124" s="59"/>
      <c r="AC124" s="59"/>
      <c r="AD124" s="59"/>
      <c r="AE124" s="59"/>
      <c r="AG124" s="7">
        <f>IF(Q124&gt;0,RANK(Q124,(N124:P124,Q124:AE124)),0)</f>
        <v>3</v>
      </c>
      <c r="AH124" s="7">
        <f>IF(R124&gt;0,RANK(R124,(N124:P124,Q124:AE124)),0)</f>
        <v>4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40"/>
        <v>1.9390423906569646E-2</v>
      </c>
      <c r="AL124" s="2">
        <f t="shared" si="41"/>
        <v>1.235725198746666E-2</v>
      </c>
      <c r="AM124" s="2">
        <f t="shared" si="42"/>
        <v>0</v>
      </c>
      <c r="AN124" s="2">
        <f t="shared" si="43"/>
        <v>0</v>
      </c>
      <c r="AP124" t="s">
        <v>613</v>
      </c>
      <c r="AQ124" t="s">
        <v>1857</v>
      </c>
      <c r="AT124" s="95">
        <v>4</v>
      </c>
      <c r="AU124" s="97">
        <v>19</v>
      </c>
      <c r="AV124" s="101">
        <f t="shared" si="21"/>
        <v>4019</v>
      </c>
      <c r="AX124" s="7" t="s">
        <v>1006</v>
      </c>
      <c r="AY124" s="57"/>
      <c r="AZ124" s="57"/>
      <c r="BA124" s="57"/>
      <c r="BE124" t="s">
        <v>1369</v>
      </c>
    </row>
    <row r="125" spans="1:57" hidden="1" outlineLevel="1">
      <c r="A125" t="s">
        <v>880</v>
      </c>
      <c r="B125" t="s">
        <v>1857</v>
      </c>
      <c r="C125" s="1">
        <f t="shared" si="33"/>
        <v>28333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0</v>
      </c>
      <c r="G125" s="1">
        <f t="shared" si="34"/>
        <v>8393</v>
      </c>
      <c r="H125" s="2">
        <f t="shared" si="35"/>
        <v>0.29622701443546395</v>
      </c>
      <c r="I125" s="2"/>
      <c r="J125" s="2">
        <f t="shared" si="36"/>
        <v>0.33370980835068648</v>
      </c>
      <c r="K125" s="2">
        <f t="shared" si="37"/>
        <v>0.62993682278615037</v>
      </c>
      <c r="L125" s="2">
        <f t="shared" si="38"/>
        <v>0</v>
      </c>
      <c r="M125" s="2">
        <f t="shared" si="39"/>
        <v>3.6353368863163205E-2</v>
      </c>
      <c r="N125" s="59">
        <v>9455</v>
      </c>
      <c r="O125" s="59">
        <v>17848</v>
      </c>
      <c r="P125" s="59"/>
      <c r="Q125" s="59">
        <v>503</v>
      </c>
      <c r="R125" s="59">
        <v>524</v>
      </c>
      <c r="S125" s="59"/>
      <c r="T125" s="59"/>
      <c r="U125" s="59"/>
      <c r="V125" s="59"/>
      <c r="W125" s="59"/>
      <c r="X125" s="59">
        <v>3</v>
      </c>
      <c r="Y125" s="59"/>
      <c r="Z125" s="59"/>
      <c r="AA125" s="59"/>
      <c r="AB125" s="59"/>
      <c r="AC125" s="59"/>
      <c r="AD125" s="59"/>
      <c r="AE125" s="59"/>
      <c r="AG125" s="7">
        <f>IF(Q125&gt;0,RANK(Q125,(N125:P125,Q125:AE125)),0)</f>
        <v>4</v>
      </c>
      <c r="AH125" s="7">
        <f>IF(R125&gt;0,RANK(R125,(N125:P125,Q125:AE125)),0)</f>
        <v>3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40"/>
        <v>1.7753150037059261E-2</v>
      </c>
      <c r="AL125" s="2">
        <f t="shared" si="41"/>
        <v>1.8494335227473263E-2</v>
      </c>
      <c r="AM125" s="2">
        <f t="shared" si="42"/>
        <v>0</v>
      </c>
      <c r="AN125" s="2">
        <f t="shared" si="43"/>
        <v>0</v>
      </c>
      <c r="AP125" t="s">
        <v>880</v>
      </c>
      <c r="AQ125" t="s">
        <v>1857</v>
      </c>
      <c r="AT125" s="95">
        <v>4</v>
      </c>
      <c r="AU125" s="97">
        <v>21</v>
      </c>
      <c r="AV125" s="101">
        <f t="shared" si="21"/>
        <v>4021</v>
      </c>
      <c r="AX125" s="7" t="s">
        <v>1006</v>
      </c>
      <c r="AY125" s="57"/>
      <c r="AZ125" s="57"/>
      <c r="BA125" s="57"/>
      <c r="BE125" t="s">
        <v>1369</v>
      </c>
    </row>
    <row r="126" spans="1:57" hidden="1" outlineLevel="1">
      <c r="A126" t="s">
        <v>849</v>
      </c>
      <c r="B126" t="s">
        <v>1857</v>
      </c>
      <c r="C126" s="1">
        <f t="shared" si="33"/>
        <v>5797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>IF(P126&gt;0,RANK(P126,(N126:P126,Q126:AE126)),0)</f>
        <v>0</v>
      </c>
      <c r="G126" s="1">
        <f t="shared" si="34"/>
        <v>1273</v>
      </c>
      <c r="H126" s="2">
        <f t="shared" si="35"/>
        <v>0.21959634293600139</v>
      </c>
      <c r="I126" s="2"/>
      <c r="J126" s="2">
        <f t="shared" si="36"/>
        <v>0.37157150250129378</v>
      </c>
      <c r="K126" s="2">
        <f t="shared" si="37"/>
        <v>0.59116784543729517</v>
      </c>
      <c r="L126" s="2">
        <f t="shared" si="38"/>
        <v>0</v>
      </c>
      <c r="M126" s="2">
        <f t="shared" si="39"/>
        <v>3.7260652061411048E-2</v>
      </c>
      <c r="N126" s="59">
        <v>2154</v>
      </c>
      <c r="O126" s="59">
        <v>3427</v>
      </c>
      <c r="P126" s="59"/>
      <c r="Q126" s="59">
        <v>127</v>
      </c>
      <c r="R126" s="59">
        <v>89</v>
      </c>
      <c r="S126" s="59"/>
      <c r="T126" s="59"/>
      <c r="U126" s="59"/>
      <c r="V126" s="59"/>
      <c r="W126" s="59"/>
      <c r="X126" s="59">
        <v>0</v>
      </c>
      <c r="Y126" s="59"/>
      <c r="Z126" s="59"/>
      <c r="AA126" s="59"/>
      <c r="AB126" s="59"/>
      <c r="AC126" s="59"/>
      <c r="AD126" s="59"/>
      <c r="AE126" s="59"/>
      <c r="AG126" s="7">
        <f>IF(Q126&gt;0,RANK(Q126,(N126:P126,Q126:AE126)),0)</f>
        <v>3</v>
      </c>
      <c r="AH126" s="7">
        <f>IF(R126&gt;0,RANK(R126,(N126:P126,Q126:AE126)),0)</f>
        <v>4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40"/>
        <v>2.1907883387959289E-2</v>
      </c>
      <c r="AL126" s="2">
        <f t="shared" si="41"/>
        <v>1.5352768673451785E-2</v>
      </c>
      <c r="AM126" s="2">
        <f t="shared" si="42"/>
        <v>0</v>
      </c>
      <c r="AN126" s="2">
        <f t="shared" si="43"/>
        <v>0</v>
      </c>
      <c r="AP126" t="s">
        <v>849</v>
      </c>
      <c r="AQ126" t="s">
        <v>1857</v>
      </c>
      <c r="AT126" s="95">
        <v>4</v>
      </c>
      <c r="AU126" s="97">
        <v>23</v>
      </c>
      <c r="AV126" s="101">
        <f t="shared" si="21"/>
        <v>4023</v>
      </c>
      <c r="AX126" s="7" t="s">
        <v>1006</v>
      </c>
      <c r="AY126" s="57"/>
      <c r="AZ126" s="57"/>
      <c r="BA126" s="57"/>
      <c r="BE126" t="s">
        <v>1369</v>
      </c>
    </row>
    <row r="127" spans="1:57" hidden="1" outlineLevel="1">
      <c r="A127" t="s">
        <v>1976</v>
      </c>
      <c r="B127" t="s">
        <v>1857</v>
      </c>
      <c r="C127" s="1">
        <f t="shared" si="33"/>
        <v>48222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0</v>
      </c>
      <c r="G127" s="1">
        <f t="shared" si="34"/>
        <v>24127</v>
      </c>
      <c r="H127" s="2">
        <f t="shared" si="35"/>
        <v>0.50033179876404965</v>
      </c>
      <c r="I127" s="2"/>
      <c r="J127" s="2">
        <f t="shared" si="36"/>
        <v>0.22394342831072955</v>
      </c>
      <c r="K127" s="2">
        <f t="shared" si="37"/>
        <v>0.72427522707477909</v>
      </c>
      <c r="L127" s="2">
        <f t="shared" si="38"/>
        <v>0</v>
      </c>
      <c r="M127" s="2">
        <f t="shared" si="39"/>
        <v>5.1781344614491354E-2</v>
      </c>
      <c r="N127" s="59">
        <v>10799</v>
      </c>
      <c r="O127" s="59">
        <v>34926</v>
      </c>
      <c r="P127" s="59"/>
      <c r="Q127" s="59">
        <v>1353</v>
      </c>
      <c r="R127" s="59">
        <v>1133</v>
      </c>
      <c r="S127" s="59"/>
      <c r="T127" s="59"/>
      <c r="U127" s="59"/>
      <c r="V127" s="59"/>
      <c r="W127" s="59"/>
      <c r="X127" s="59">
        <v>11</v>
      </c>
      <c r="Y127" s="59"/>
      <c r="Z127" s="59"/>
      <c r="AA127" s="59"/>
      <c r="AB127" s="59"/>
      <c r="AC127" s="59"/>
      <c r="AD127" s="59"/>
      <c r="AE127" s="59"/>
      <c r="AG127" s="7">
        <f>IF(Q127&gt;0,RANK(Q127,(N127:P127,Q127:AE127)),0)</f>
        <v>3</v>
      </c>
      <c r="AH127" s="7">
        <f>IF(R127&gt;0,RANK(R127,(N127:P127,Q127:AE127)),0)</f>
        <v>4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si="40"/>
        <v>2.8057732984944631E-2</v>
      </c>
      <c r="AL127" s="2">
        <f t="shared" si="41"/>
        <v>2.3495499979262577E-2</v>
      </c>
      <c r="AM127" s="2">
        <f t="shared" si="42"/>
        <v>0</v>
      </c>
      <c r="AN127" s="2">
        <f t="shared" si="43"/>
        <v>0</v>
      </c>
      <c r="AP127" t="s">
        <v>1976</v>
      </c>
      <c r="AQ127" t="s">
        <v>1857</v>
      </c>
      <c r="AT127" s="95">
        <v>4</v>
      </c>
      <c r="AU127" s="97">
        <v>25</v>
      </c>
      <c r="AV127" s="101">
        <f t="shared" si="21"/>
        <v>4025</v>
      </c>
      <c r="AX127" s="7" t="s">
        <v>1006</v>
      </c>
      <c r="AY127" s="57"/>
      <c r="AZ127" s="57"/>
      <c r="BA127" s="57"/>
      <c r="BE127" t="s">
        <v>1369</v>
      </c>
    </row>
    <row r="128" spans="1:57" hidden="1" outlineLevel="1">
      <c r="A128" t="s">
        <v>587</v>
      </c>
      <c r="B128" t="s">
        <v>1857</v>
      </c>
      <c r="C128" s="1">
        <f t="shared" si="33"/>
        <v>19500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0</v>
      </c>
      <c r="G128" s="1">
        <f t="shared" si="34"/>
        <v>6793</v>
      </c>
      <c r="H128" s="2">
        <f t="shared" si="35"/>
        <v>0.34835897435897434</v>
      </c>
      <c r="I128" s="2"/>
      <c r="J128" s="2">
        <f t="shared" si="36"/>
        <v>0.30615384615384617</v>
      </c>
      <c r="K128" s="2">
        <f t="shared" si="37"/>
        <v>0.65451282051282056</v>
      </c>
      <c r="L128" s="2">
        <f t="shared" si="38"/>
        <v>0</v>
      </c>
      <c r="M128" s="2">
        <f t="shared" si="39"/>
        <v>3.933333333333322E-2</v>
      </c>
      <c r="N128" s="59">
        <v>5970</v>
      </c>
      <c r="O128" s="59">
        <v>12763</v>
      </c>
      <c r="P128" s="59"/>
      <c r="Q128" s="59">
        <v>303</v>
      </c>
      <c r="R128" s="59">
        <v>464</v>
      </c>
      <c r="S128" s="59"/>
      <c r="T128" s="59"/>
      <c r="U128" s="59"/>
      <c r="V128" s="59"/>
      <c r="W128" s="59"/>
      <c r="X128" s="59">
        <v>0</v>
      </c>
      <c r="Y128" s="59"/>
      <c r="Z128" s="59"/>
      <c r="AA128" s="59"/>
      <c r="AB128" s="59"/>
      <c r="AC128" s="59"/>
      <c r="AD128" s="59"/>
      <c r="AE128" s="59"/>
      <c r="AG128" s="7">
        <f>IF(Q128&gt;0,RANK(Q128,(N128:P128,Q128:AE128)),0)</f>
        <v>4</v>
      </c>
      <c r="AH128" s="7">
        <f>IF(R128&gt;0,RANK(R128,(N128:P128,Q128:AE128)),0)</f>
        <v>3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40"/>
        <v>1.5538461538461539E-2</v>
      </c>
      <c r="AL128" s="2">
        <f t="shared" si="41"/>
        <v>2.3794871794871796E-2</v>
      </c>
      <c r="AM128" s="2">
        <f t="shared" si="42"/>
        <v>0</v>
      </c>
      <c r="AN128" s="2">
        <f t="shared" si="43"/>
        <v>0</v>
      </c>
      <c r="AP128" t="s">
        <v>587</v>
      </c>
      <c r="AQ128" t="s">
        <v>1857</v>
      </c>
      <c r="AR128">
        <v>7</v>
      </c>
      <c r="AT128" s="95">
        <v>4</v>
      </c>
      <c r="AU128" s="97">
        <v>27</v>
      </c>
      <c r="AV128" s="101">
        <f t="shared" si="21"/>
        <v>4027</v>
      </c>
      <c r="AX128" s="7" t="s">
        <v>1006</v>
      </c>
      <c r="AY128" s="57"/>
      <c r="AZ128" s="57"/>
      <c r="BA128" s="57"/>
      <c r="BE128" t="s">
        <v>1369</v>
      </c>
    </row>
    <row r="129" spans="1:50" collapsed="1">
      <c r="A129" t="s">
        <v>503</v>
      </c>
      <c r="B129" t="s">
        <v>323</v>
      </c>
      <c r="C129" s="1">
        <f t="shared" si="33"/>
        <v>1013280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0</v>
      </c>
      <c r="G129" s="1">
        <f t="shared" si="34"/>
        <v>421353</v>
      </c>
      <c r="H129" s="2">
        <f t="shared" si="35"/>
        <v>0.41583076740881098</v>
      </c>
      <c r="I129" s="2"/>
      <c r="J129" s="2">
        <f t="shared" si="36"/>
        <v>0.27161692720669511</v>
      </c>
      <c r="K129" s="2">
        <f t="shared" si="37"/>
        <v>0.68744769461550603</v>
      </c>
      <c r="L129" s="2">
        <f t="shared" si="38"/>
        <v>0</v>
      </c>
      <c r="M129" s="2">
        <f t="shared" si="39"/>
        <v>4.0935378177798909E-2</v>
      </c>
      <c r="N129" s="59">
        <f>SUM(N114:N128)</f>
        <v>275224</v>
      </c>
      <c r="O129" s="59">
        <f>SUM(O114:O128)</f>
        <v>696577</v>
      </c>
      <c r="P129" s="59"/>
      <c r="Q129" s="59">
        <f>SUM(Q114:Q128)</f>
        <v>23004</v>
      </c>
      <c r="R129" s="59">
        <f>SUM(R114:R128)</f>
        <v>18288</v>
      </c>
      <c r="S129" s="59"/>
      <c r="T129" s="59"/>
      <c r="U129" s="59"/>
      <c r="V129" s="59"/>
      <c r="W129" s="59"/>
      <c r="X129" s="59">
        <f>SUM(X114:X128)</f>
        <v>187</v>
      </c>
      <c r="Y129" s="59"/>
      <c r="Z129" s="59"/>
      <c r="AA129" s="59"/>
      <c r="AB129" s="59"/>
      <c r="AC129" s="59"/>
      <c r="AD129" s="59"/>
      <c r="AE129" s="59"/>
      <c r="AG129" s="7">
        <f>IF(Q129&gt;0,RANK(Q129,(N129:P129,Q129:AE129)),0)</f>
        <v>3</v>
      </c>
      <c r="AH129" s="7">
        <f>IF(R129&gt;0,RANK(R129,(N129:P129,Q129:AE129)),0)</f>
        <v>4</v>
      </c>
      <c r="AI129" s="7">
        <f>IF(T129&gt;0,RANK(T129,(N129:P129,Q129:AE129)),0)</f>
        <v>0</v>
      </c>
      <c r="AJ129" s="7">
        <f>IF(S129&gt;0,RANK(S129,(N129:P129,Q129:AE129)),0)</f>
        <v>0</v>
      </c>
      <c r="AK129" s="2">
        <f t="shared" si="40"/>
        <v>2.2702510658455709E-2</v>
      </c>
      <c r="AL129" s="2">
        <f t="shared" si="41"/>
        <v>1.804831833254382E-2</v>
      </c>
      <c r="AM129" s="2">
        <f t="shared" si="42"/>
        <v>0</v>
      </c>
      <c r="AN129" s="2">
        <f t="shared" si="43"/>
        <v>0</v>
      </c>
      <c r="AP129" t="s">
        <v>503</v>
      </c>
      <c r="AQ129" t="s">
        <v>323</v>
      </c>
      <c r="AT129" s="95">
        <v>4</v>
      </c>
      <c r="AU129" s="97"/>
      <c r="AV129" s="95">
        <v>4</v>
      </c>
      <c r="AX129" s="7" t="s">
        <v>593</v>
      </c>
    </row>
    <row r="130" spans="1:50">
      <c r="E130" s="7"/>
      <c r="I130" s="2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G130" s="7"/>
      <c r="AH130" s="7"/>
      <c r="AI130" s="7"/>
      <c r="AJ130" s="7"/>
      <c r="AT130" s="95"/>
      <c r="AU130" s="97"/>
      <c r="AV130" s="101"/>
    </row>
    <row r="131" spans="1:50" hidden="1" outlineLevel="1">
      <c r="A131" s="5" t="s">
        <v>648</v>
      </c>
      <c r="B131" s="5" t="s">
        <v>721</v>
      </c>
      <c r="C131" s="1">
        <f t="shared" ref="C131:C162" si="44">SUM(N131:AE131)</f>
        <v>5309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>IF(P131&gt;0,RANK(P131,(N131:P131,Q131:AE131)),0)</f>
        <v>0</v>
      </c>
      <c r="G131" s="1">
        <f>IF(C131&gt;0,MAX(N131:P131)-LARGE(N131:P131,2),0)</f>
        <v>1943</v>
      </c>
      <c r="H131" s="2">
        <f>IF(C131&gt;0,G131/C131,0)</f>
        <v>0.36598229421736672</v>
      </c>
      <c r="I131" s="2"/>
      <c r="J131" s="2">
        <f t="shared" ref="J131:J162" si="45">IF($C131=0,"-",N131/$C131)</f>
        <v>0.67357317762290447</v>
      </c>
      <c r="K131" s="2">
        <f t="shared" ref="K131:K162" si="46">IF($C131=0,"-",O131/$C131)</f>
        <v>0.30759088340553775</v>
      </c>
      <c r="L131" s="2">
        <f t="shared" ref="L131:L162" si="47">IF($C131=0,"-",P131/$C131)</f>
        <v>0</v>
      </c>
      <c r="M131" s="2">
        <f t="shared" ref="M131:M162" si="48">IF(C131=0,"-",(1-J131-K131-L131))</f>
        <v>1.8835938971557775E-2</v>
      </c>
      <c r="N131" s="59">
        <v>3576</v>
      </c>
      <c r="O131" s="59">
        <v>1633</v>
      </c>
      <c r="P131" s="59"/>
      <c r="Q131" s="59"/>
      <c r="R131" s="59">
        <v>100</v>
      </c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G131" s="7">
        <f>IF(Q131&gt;0,RANK(Q131,(N131:P131,Q131:AE131)),0)</f>
        <v>0</v>
      </c>
      <c r="AH131" s="7">
        <f>IF(R131&gt;0,RANK(R131,(N131:P131,Q131:AE131)),0)</f>
        <v>3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ref="AK131:AK162" si="49">IF($C131=0,"-",Q131/$C131)</f>
        <v>0</v>
      </c>
      <c r="AL131" s="2">
        <f t="shared" ref="AL131:AL162" si="50">IF($C131=0,"-",R131/$C131)</f>
        <v>1.8835938971557734E-2</v>
      </c>
      <c r="AM131" s="2">
        <f t="shared" ref="AM131:AM162" si="51">IF($C131=0,"-",T131/$C131)</f>
        <v>0</v>
      </c>
      <c r="AN131" s="2">
        <f t="shared" ref="AN131:AN162" si="52">IF($C131=0,"-",S131/$C131)</f>
        <v>0</v>
      </c>
      <c r="AP131" s="5" t="s">
        <v>648</v>
      </c>
      <c r="AQ131" s="5" t="s">
        <v>721</v>
      </c>
      <c r="AR131">
        <v>1</v>
      </c>
      <c r="AT131" s="95">
        <v>5</v>
      </c>
      <c r="AU131" s="97">
        <v>1</v>
      </c>
      <c r="AV131" s="101">
        <f t="shared" si="21"/>
        <v>5001</v>
      </c>
      <c r="AX131" s="7" t="s">
        <v>1006</v>
      </c>
    </row>
    <row r="132" spans="1:50" hidden="1" outlineLevel="1">
      <c r="A132" s="5" t="s">
        <v>1170</v>
      </c>
      <c r="B132" s="5" t="s">
        <v>721</v>
      </c>
      <c r="C132" s="1">
        <f t="shared" si="44"/>
        <v>6804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>IF(P132&gt;0,RANK(P132,(N132:P132,Q132:AE132)),0)</f>
        <v>0</v>
      </c>
      <c r="G132" s="1">
        <f>IF(C132&gt;0,MAX(N132:P132)-LARGE(N132:P132,2),0)</f>
        <v>2067</v>
      </c>
      <c r="H132" s="2">
        <f>IF(C132&gt;0,G132/C132,0)</f>
        <v>0.30379188712522048</v>
      </c>
      <c r="I132" s="2"/>
      <c r="J132" s="2">
        <f t="shared" si="45"/>
        <v>0.64197530864197527</v>
      </c>
      <c r="K132" s="2">
        <f t="shared" si="46"/>
        <v>0.33818342151675485</v>
      </c>
      <c r="L132" s="2">
        <f t="shared" si="47"/>
        <v>0</v>
      </c>
      <c r="M132" s="2">
        <f t="shared" si="48"/>
        <v>1.9841269841269882E-2</v>
      </c>
      <c r="N132" s="59">
        <v>4368</v>
      </c>
      <c r="O132" s="59">
        <v>2301</v>
      </c>
      <c r="P132" s="59"/>
      <c r="Q132" s="59"/>
      <c r="R132" s="59">
        <v>135</v>
      </c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G132" s="7">
        <f>IF(Q132&gt;0,RANK(Q132,(N132:P132,Q132:AE132)),0)</f>
        <v>0</v>
      </c>
      <c r="AH132" s="7">
        <f>IF(R132&gt;0,RANK(R132,(N132:P132,Q132:AE132)),0)</f>
        <v>3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49"/>
        <v>0</v>
      </c>
      <c r="AL132" s="2">
        <f t="shared" si="50"/>
        <v>1.984126984126984E-2</v>
      </c>
      <c r="AM132" s="2">
        <f t="shared" si="51"/>
        <v>0</v>
      </c>
      <c r="AN132" s="2">
        <f t="shared" si="52"/>
        <v>0</v>
      </c>
      <c r="AP132" s="5" t="s">
        <v>1170</v>
      </c>
      <c r="AQ132" s="5" t="s">
        <v>721</v>
      </c>
      <c r="AR132">
        <v>4</v>
      </c>
      <c r="AT132" s="95">
        <v>5</v>
      </c>
      <c r="AU132" s="97">
        <v>3</v>
      </c>
      <c r="AV132" s="101">
        <f t="shared" si="21"/>
        <v>5003</v>
      </c>
      <c r="AX132" s="7" t="s">
        <v>1006</v>
      </c>
    </row>
    <row r="133" spans="1:50" hidden="1" outlineLevel="1">
      <c r="A133" s="5" t="s">
        <v>1184</v>
      </c>
      <c r="B133" s="5" t="s">
        <v>721</v>
      </c>
      <c r="C133" s="1">
        <f t="shared" si="44"/>
        <v>12494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0</v>
      </c>
      <c r="G133" s="1">
        <f>IF(C133&gt;0,MAX(N133:P133)-LARGE(N133:P133,2),0)</f>
        <v>1217</v>
      </c>
      <c r="H133" s="2">
        <f>IF(C133&gt;0,G133/C133,0)</f>
        <v>9.7406755242516407E-2</v>
      </c>
      <c r="I133" s="2"/>
      <c r="J133" s="2">
        <f t="shared" si="45"/>
        <v>0.43452857371538339</v>
      </c>
      <c r="K133" s="2">
        <f t="shared" si="46"/>
        <v>0.53193532895789974</v>
      </c>
      <c r="L133" s="2">
        <f t="shared" si="47"/>
        <v>0</v>
      </c>
      <c r="M133" s="2">
        <f t="shared" si="48"/>
        <v>3.3536097326716807E-2</v>
      </c>
      <c r="N133" s="59">
        <v>5429</v>
      </c>
      <c r="O133" s="59">
        <v>6646</v>
      </c>
      <c r="P133" s="59"/>
      <c r="Q133" s="59"/>
      <c r="R133" s="59">
        <v>419</v>
      </c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G133" s="7">
        <f>IF(Q133&gt;0,RANK(Q133,(N133:P133,Q133:AE133)),0)</f>
        <v>0</v>
      </c>
      <c r="AH133" s="7">
        <f>IF(R133&gt;0,RANK(R133,(N133:P133,Q133:AE133)),0)</f>
        <v>3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si="49"/>
        <v>0</v>
      </c>
      <c r="AL133" s="2">
        <f t="shared" si="50"/>
        <v>3.3536097326716821E-2</v>
      </c>
      <c r="AM133" s="2">
        <f t="shared" si="51"/>
        <v>0</v>
      </c>
      <c r="AN133" s="2">
        <f t="shared" si="52"/>
        <v>0</v>
      </c>
      <c r="AP133" s="5" t="s">
        <v>1184</v>
      </c>
      <c r="AQ133" s="5" t="s">
        <v>721</v>
      </c>
      <c r="AR133">
        <v>1</v>
      </c>
      <c r="AT133" s="95">
        <v>5</v>
      </c>
      <c r="AU133" s="97">
        <v>5</v>
      </c>
      <c r="AV133" s="101">
        <f t="shared" si="21"/>
        <v>5005</v>
      </c>
      <c r="AX133" s="7" t="s">
        <v>1006</v>
      </c>
    </row>
    <row r="134" spans="1:50" hidden="1" outlineLevel="1">
      <c r="A134" s="5" t="s">
        <v>2045</v>
      </c>
      <c r="B134" s="5" t="s">
        <v>721</v>
      </c>
      <c r="C134" s="1">
        <f t="shared" si="44"/>
        <v>38202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0</v>
      </c>
      <c r="G134" s="1">
        <f>IF(C134&gt;0,MAX(N134:P134)-LARGE(N134:P134,2),0)</f>
        <v>13707</v>
      </c>
      <c r="H134" s="2">
        <f>IF(C134&gt;0,G134/C134,0)</f>
        <v>0.3588032040207319</v>
      </c>
      <c r="I134" s="2"/>
      <c r="J134" s="2">
        <f t="shared" si="45"/>
        <v>0.30663316056750956</v>
      </c>
      <c r="K134" s="2">
        <f t="shared" si="46"/>
        <v>0.6654363645882414</v>
      </c>
      <c r="L134" s="2">
        <f t="shared" si="47"/>
        <v>0</v>
      </c>
      <c r="M134" s="2">
        <f t="shared" si="48"/>
        <v>2.7930474844249042E-2</v>
      </c>
      <c r="N134" s="59">
        <v>11714</v>
      </c>
      <c r="O134" s="59">
        <v>25421</v>
      </c>
      <c r="P134" s="59"/>
      <c r="Q134" s="59"/>
      <c r="R134" s="59">
        <v>1067</v>
      </c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G134" s="7">
        <f>IF(Q134&gt;0,RANK(Q134,(N134:P134,Q134:AE134)),0)</f>
        <v>0</v>
      </c>
      <c r="AH134" s="7">
        <f>IF(R134&gt;0,RANK(R134,(N134:P134,Q134:AE134)),0)</f>
        <v>3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49"/>
        <v>0</v>
      </c>
      <c r="AL134" s="2">
        <f t="shared" si="50"/>
        <v>2.7930474844248994E-2</v>
      </c>
      <c r="AM134" s="2">
        <f t="shared" si="51"/>
        <v>0</v>
      </c>
      <c r="AN134" s="2">
        <f t="shared" si="52"/>
        <v>0</v>
      </c>
      <c r="AP134" s="5" t="s">
        <v>2045</v>
      </c>
      <c r="AQ134" s="5" t="s">
        <v>721</v>
      </c>
      <c r="AR134">
        <v>3</v>
      </c>
      <c r="AT134" s="95">
        <v>5</v>
      </c>
      <c r="AU134" s="97">
        <v>7</v>
      </c>
      <c r="AV134" s="101">
        <f t="shared" si="21"/>
        <v>5007</v>
      </c>
      <c r="AX134" s="7" t="s">
        <v>1006</v>
      </c>
    </row>
    <row r="135" spans="1:50" hidden="1" outlineLevel="1">
      <c r="A135" s="6" t="s">
        <v>779</v>
      </c>
      <c r="B135" s="5" t="s">
        <v>721</v>
      </c>
      <c r="C135" s="1">
        <f t="shared" si="44"/>
        <v>9781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0</v>
      </c>
      <c r="G135" s="1">
        <f t="shared" ref="G135:G198" si="53">IF(C135&gt;0,MAX(N135:P135)-LARGE(N135:P135,2),0)</f>
        <v>1011</v>
      </c>
      <c r="H135" s="2">
        <f t="shared" ref="H135:H198" si="54">IF(C135&gt;0,G135/C135,0)</f>
        <v>0.1033636642470095</v>
      </c>
      <c r="I135" s="2"/>
      <c r="J135" s="2">
        <f t="shared" si="45"/>
        <v>0.43144872712401594</v>
      </c>
      <c r="K135" s="2">
        <f t="shared" si="46"/>
        <v>0.53481239137102543</v>
      </c>
      <c r="L135" s="2">
        <f t="shared" si="47"/>
        <v>0</v>
      </c>
      <c r="M135" s="2">
        <f t="shared" si="48"/>
        <v>3.3738881504958629E-2</v>
      </c>
      <c r="N135" s="59">
        <v>4220</v>
      </c>
      <c r="O135" s="59">
        <v>5231</v>
      </c>
      <c r="P135" s="59"/>
      <c r="Q135" s="59"/>
      <c r="R135" s="59">
        <v>330</v>
      </c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G135" s="7">
        <f>IF(Q135&gt;0,RANK(Q135,(N135:P135,Q135:AE135)),0)</f>
        <v>0</v>
      </c>
      <c r="AH135" s="7">
        <f>IF(R135&gt;0,RANK(R135,(N135:P135,Q135:AE135)),0)</f>
        <v>3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49"/>
        <v>0</v>
      </c>
      <c r="AL135" s="2">
        <f t="shared" si="50"/>
        <v>3.3738881504958594E-2</v>
      </c>
      <c r="AM135" s="2">
        <f t="shared" si="51"/>
        <v>0</v>
      </c>
      <c r="AN135" s="2">
        <f t="shared" si="52"/>
        <v>0</v>
      </c>
      <c r="AP135" s="6" t="s">
        <v>779</v>
      </c>
      <c r="AQ135" s="5" t="s">
        <v>721</v>
      </c>
      <c r="AR135">
        <v>3</v>
      </c>
      <c r="AT135" s="95">
        <v>5</v>
      </c>
      <c r="AU135" s="97">
        <v>9</v>
      </c>
      <c r="AV135" s="101">
        <f t="shared" si="21"/>
        <v>5009</v>
      </c>
      <c r="AX135" s="7" t="s">
        <v>1006</v>
      </c>
    </row>
    <row r="136" spans="1:50" hidden="1" outlineLevel="1">
      <c r="A136" s="6" t="s">
        <v>510</v>
      </c>
      <c r="B136" s="5" t="s">
        <v>721</v>
      </c>
      <c r="C136" s="1">
        <f t="shared" si="44"/>
        <v>3167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>IF(P136&gt;0,RANK(P136,(N136:P136,Q136:AE136)),0)</f>
        <v>0</v>
      </c>
      <c r="G136" s="1">
        <f t="shared" si="53"/>
        <v>1016</v>
      </c>
      <c r="H136" s="2">
        <f t="shared" si="54"/>
        <v>0.32080833596463532</v>
      </c>
      <c r="I136" s="2"/>
      <c r="J136" s="2">
        <f t="shared" si="45"/>
        <v>0.65045784654246919</v>
      </c>
      <c r="K136" s="2">
        <f t="shared" si="46"/>
        <v>0.32964951057783393</v>
      </c>
      <c r="L136" s="2">
        <f t="shared" si="47"/>
        <v>0</v>
      </c>
      <c r="M136" s="2">
        <f t="shared" si="48"/>
        <v>1.9892642879696887E-2</v>
      </c>
      <c r="N136" s="59">
        <v>2060</v>
      </c>
      <c r="O136" s="59">
        <v>1044</v>
      </c>
      <c r="P136" s="59"/>
      <c r="Q136" s="59"/>
      <c r="R136" s="59">
        <v>63</v>
      </c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G136" s="7">
        <f>IF(Q136&gt;0,RANK(Q136,(N136:P136,Q136:AE136)),0)</f>
        <v>0</v>
      </c>
      <c r="AH136" s="7">
        <f>IF(R136&gt;0,RANK(R136,(N136:P136,Q136:AE136)),0)</f>
        <v>3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49"/>
        <v>0</v>
      </c>
      <c r="AL136" s="2">
        <f t="shared" si="50"/>
        <v>1.9892642879696873E-2</v>
      </c>
      <c r="AM136" s="2">
        <f t="shared" si="51"/>
        <v>0</v>
      </c>
      <c r="AN136" s="2">
        <f t="shared" si="52"/>
        <v>0</v>
      </c>
      <c r="AP136" s="6" t="s">
        <v>510</v>
      </c>
      <c r="AQ136" s="5" t="s">
        <v>721</v>
      </c>
      <c r="AR136">
        <v>4</v>
      </c>
      <c r="AT136" s="95">
        <v>5</v>
      </c>
      <c r="AU136" s="97">
        <v>11</v>
      </c>
      <c r="AV136" s="101">
        <f t="shared" si="21"/>
        <v>5011</v>
      </c>
      <c r="AX136" s="7" t="s">
        <v>1006</v>
      </c>
    </row>
    <row r="137" spans="1:50" hidden="1" outlineLevel="1">
      <c r="A137" s="6" t="s">
        <v>1277</v>
      </c>
      <c r="B137" s="5" t="s">
        <v>721</v>
      </c>
      <c r="C137" s="1">
        <f t="shared" si="44"/>
        <v>1532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>IF(P137&gt;0,RANK(P137,(N137:P137,Q137:AE137)),0)</f>
        <v>0</v>
      </c>
      <c r="G137" s="1">
        <f t="shared" si="53"/>
        <v>364</v>
      </c>
      <c r="H137" s="2">
        <f t="shared" si="54"/>
        <v>0.23759791122715404</v>
      </c>
      <c r="I137" s="2"/>
      <c r="J137" s="2">
        <f t="shared" si="45"/>
        <v>0.60966057441253263</v>
      </c>
      <c r="K137" s="2">
        <f t="shared" si="46"/>
        <v>0.37206266318537862</v>
      </c>
      <c r="L137" s="2">
        <f t="shared" si="47"/>
        <v>0</v>
      </c>
      <c r="M137" s="2">
        <f t="shared" si="48"/>
        <v>1.8276762402088753E-2</v>
      </c>
      <c r="N137" s="59">
        <v>934</v>
      </c>
      <c r="O137" s="59">
        <v>570</v>
      </c>
      <c r="P137" s="59"/>
      <c r="Q137" s="59"/>
      <c r="R137" s="59">
        <v>28</v>
      </c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G137" s="7">
        <f>IF(Q137&gt;0,RANK(Q137,(N137:P137,Q137:AE137)),0)</f>
        <v>0</v>
      </c>
      <c r="AH137" s="7">
        <f>IF(R137&gt;0,RANK(R137,(N137:P137,Q137:AE137)),0)</f>
        <v>3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49"/>
        <v>0</v>
      </c>
      <c r="AL137" s="2">
        <f t="shared" si="50"/>
        <v>1.8276762402088774E-2</v>
      </c>
      <c r="AM137" s="2">
        <f t="shared" si="51"/>
        <v>0</v>
      </c>
      <c r="AN137" s="2">
        <f t="shared" si="52"/>
        <v>0</v>
      </c>
      <c r="AP137" s="6" t="s">
        <v>1277</v>
      </c>
      <c r="AQ137" s="5" t="s">
        <v>721</v>
      </c>
      <c r="AR137">
        <v>4</v>
      </c>
      <c r="AT137" s="95">
        <v>5</v>
      </c>
      <c r="AU137" s="97">
        <v>13</v>
      </c>
      <c r="AV137" s="101">
        <f t="shared" si="21"/>
        <v>5013</v>
      </c>
      <c r="AX137" s="7" t="s">
        <v>1006</v>
      </c>
    </row>
    <row r="138" spans="1:50" hidden="1" outlineLevel="1">
      <c r="A138" s="6" t="s">
        <v>1265</v>
      </c>
      <c r="B138" s="5" t="s">
        <v>721</v>
      </c>
      <c r="C138" s="1">
        <f t="shared" si="44"/>
        <v>7424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1">
        <f t="shared" si="53"/>
        <v>706</v>
      </c>
      <c r="H138" s="2">
        <f t="shared" si="54"/>
        <v>9.5096982758620691E-2</v>
      </c>
      <c r="I138" s="2"/>
      <c r="J138" s="2">
        <f t="shared" si="45"/>
        <v>0.43238146551724138</v>
      </c>
      <c r="K138" s="2">
        <f t="shared" si="46"/>
        <v>0.5274784482758621</v>
      </c>
      <c r="L138" s="2">
        <f t="shared" si="47"/>
        <v>0</v>
      </c>
      <c r="M138" s="2">
        <f t="shared" si="48"/>
        <v>4.0140086206896575E-2</v>
      </c>
      <c r="N138" s="59">
        <v>3210</v>
      </c>
      <c r="O138" s="59">
        <v>3916</v>
      </c>
      <c r="P138" s="59"/>
      <c r="Q138" s="59"/>
      <c r="R138" s="59">
        <v>298</v>
      </c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G138" s="7">
        <f>IF(Q138&gt;0,RANK(Q138,(N138:P138,Q138:AE138)),0)</f>
        <v>0</v>
      </c>
      <c r="AH138" s="7">
        <f>IF(R138&gt;0,RANK(R138,(N138:P138,Q138:AE138)),0)</f>
        <v>3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49"/>
        <v>0</v>
      </c>
      <c r="AL138" s="2">
        <f t="shared" si="50"/>
        <v>4.0140086206896554E-2</v>
      </c>
      <c r="AM138" s="2">
        <f t="shared" si="51"/>
        <v>0</v>
      </c>
      <c r="AN138" s="2">
        <f t="shared" si="52"/>
        <v>0</v>
      </c>
      <c r="AP138" s="6" t="s">
        <v>1265</v>
      </c>
      <c r="AQ138" s="5" t="s">
        <v>721</v>
      </c>
      <c r="AR138">
        <v>3</v>
      </c>
      <c r="AT138" s="95">
        <v>5</v>
      </c>
      <c r="AU138" s="97">
        <v>15</v>
      </c>
      <c r="AV138" s="101">
        <f t="shared" si="21"/>
        <v>5015</v>
      </c>
      <c r="AX138" s="7" t="s">
        <v>1006</v>
      </c>
    </row>
    <row r="139" spans="1:50" hidden="1" outlineLevel="1">
      <c r="A139" s="6" t="s">
        <v>1809</v>
      </c>
      <c r="B139" s="5" t="s">
        <v>721</v>
      </c>
      <c r="C139" s="1">
        <f t="shared" si="44"/>
        <v>3868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0</v>
      </c>
      <c r="G139" s="1">
        <f t="shared" si="53"/>
        <v>1919</v>
      </c>
      <c r="H139" s="2">
        <f t="shared" si="54"/>
        <v>0.49612202688728024</v>
      </c>
      <c r="I139" s="2"/>
      <c r="J139" s="2">
        <f t="shared" si="45"/>
        <v>0.74146845915201653</v>
      </c>
      <c r="K139" s="2">
        <f t="shared" si="46"/>
        <v>0.24534643226473629</v>
      </c>
      <c r="L139" s="2">
        <f t="shared" si="47"/>
        <v>0</v>
      </c>
      <c r="M139" s="2">
        <f t="shared" si="48"/>
        <v>1.3185108583247174E-2</v>
      </c>
      <c r="N139" s="59">
        <v>2868</v>
      </c>
      <c r="O139" s="59">
        <v>949</v>
      </c>
      <c r="P139" s="59"/>
      <c r="Q139" s="59"/>
      <c r="R139" s="59">
        <v>51</v>
      </c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G139" s="7">
        <f>IF(Q139&gt;0,RANK(Q139,(N139:P139,Q139:AE139)),0)</f>
        <v>0</v>
      </c>
      <c r="AH139" s="7">
        <f>IF(R139&gt;0,RANK(R139,(N139:P139,Q139:AE139)),0)</f>
        <v>3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49"/>
        <v>0</v>
      </c>
      <c r="AL139" s="2">
        <f t="shared" si="50"/>
        <v>1.3185108583247156E-2</v>
      </c>
      <c r="AM139" s="2">
        <f t="shared" si="51"/>
        <v>0</v>
      </c>
      <c r="AN139" s="2">
        <f t="shared" si="52"/>
        <v>0</v>
      </c>
      <c r="AP139" s="6" t="s">
        <v>1809</v>
      </c>
      <c r="AQ139" s="5" t="s">
        <v>721</v>
      </c>
      <c r="AR139">
        <v>4</v>
      </c>
      <c r="AT139" s="95">
        <v>5</v>
      </c>
      <c r="AU139" s="97">
        <v>17</v>
      </c>
      <c r="AV139" s="101">
        <f t="shared" si="21"/>
        <v>5017</v>
      </c>
      <c r="AX139" s="7" t="s">
        <v>1006</v>
      </c>
    </row>
    <row r="140" spans="1:50" hidden="1" outlineLevel="1">
      <c r="A140" s="6" t="s">
        <v>1842</v>
      </c>
      <c r="B140" s="5" t="s">
        <v>721</v>
      </c>
      <c r="C140" s="1">
        <f t="shared" si="44"/>
        <v>6355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0</v>
      </c>
      <c r="G140" s="1">
        <f t="shared" si="53"/>
        <v>2176</v>
      </c>
      <c r="H140" s="2">
        <f t="shared" si="54"/>
        <v>0.34240755310778914</v>
      </c>
      <c r="I140" s="2"/>
      <c r="J140" s="2">
        <f t="shared" si="45"/>
        <v>0.66278520849724631</v>
      </c>
      <c r="K140" s="2">
        <f t="shared" si="46"/>
        <v>0.32037765538945712</v>
      </c>
      <c r="L140" s="2">
        <f t="shared" si="47"/>
        <v>0</v>
      </c>
      <c r="M140" s="2">
        <f t="shared" si="48"/>
        <v>1.6837136113296569E-2</v>
      </c>
      <c r="N140" s="59">
        <v>4212</v>
      </c>
      <c r="O140" s="59">
        <v>2036</v>
      </c>
      <c r="P140" s="59"/>
      <c r="Q140" s="59"/>
      <c r="R140" s="59">
        <v>107</v>
      </c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G140" s="7">
        <f>IF(Q140&gt;0,RANK(Q140,(N140:P140,Q140:AE140)),0)</f>
        <v>0</v>
      </c>
      <c r="AH140" s="7">
        <f>IF(R140&gt;0,RANK(R140,(N140:P140,Q140:AE140)),0)</f>
        <v>3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49"/>
        <v>0</v>
      </c>
      <c r="AL140" s="2">
        <f t="shared" si="50"/>
        <v>1.6837136113296618E-2</v>
      </c>
      <c r="AM140" s="2">
        <f t="shared" si="51"/>
        <v>0</v>
      </c>
      <c r="AN140" s="2">
        <f t="shared" si="52"/>
        <v>0</v>
      </c>
      <c r="AP140" s="6" t="s">
        <v>1842</v>
      </c>
      <c r="AQ140" s="5" t="s">
        <v>721</v>
      </c>
      <c r="AR140">
        <v>4</v>
      </c>
      <c r="AT140" s="95">
        <v>5</v>
      </c>
      <c r="AU140" s="97">
        <v>19</v>
      </c>
      <c r="AV140" s="101">
        <f t="shared" si="21"/>
        <v>5019</v>
      </c>
      <c r="AX140" s="7" t="s">
        <v>1006</v>
      </c>
    </row>
    <row r="141" spans="1:50" hidden="1" outlineLevel="1">
      <c r="A141" s="6" t="s">
        <v>1911</v>
      </c>
      <c r="B141" s="5" t="s">
        <v>721</v>
      </c>
      <c r="C141" s="1">
        <f t="shared" si="44"/>
        <v>5276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0</v>
      </c>
      <c r="G141" s="1">
        <f t="shared" si="53"/>
        <v>2689</v>
      </c>
      <c r="H141" s="2">
        <f t="shared" si="54"/>
        <v>0.50966641394996204</v>
      </c>
      <c r="I141" s="2"/>
      <c r="J141" s="2">
        <f t="shared" si="45"/>
        <v>0.74658832448824863</v>
      </c>
      <c r="K141" s="2">
        <f t="shared" si="46"/>
        <v>0.23692191053828657</v>
      </c>
      <c r="L141" s="2">
        <f t="shared" si="47"/>
        <v>0</v>
      </c>
      <c r="M141" s="2">
        <f t="shared" si="48"/>
        <v>1.6489764973464799E-2</v>
      </c>
      <c r="N141" s="59">
        <v>3939</v>
      </c>
      <c r="O141" s="59">
        <v>1250</v>
      </c>
      <c r="P141" s="59"/>
      <c r="Q141" s="59"/>
      <c r="R141" s="59">
        <v>87</v>
      </c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G141" s="7">
        <f>IF(Q141&gt;0,RANK(Q141,(N141:P141,Q141:AE141)),0)</f>
        <v>0</v>
      </c>
      <c r="AH141" s="7">
        <f>IF(R141&gt;0,RANK(R141,(N141:P141,Q141:AE141)),0)</f>
        <v>3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49"/>
        <v>0</v>
      </c>
      <c r="AL141" s="2">
        <f t="shared" si="50"/>
        <v>1.6489764973464747E-2</v>
      </c>
      <c r="AM141" s="2">
        <f t="shared" si="51"/>
        <v>0</v>
      </c>
      <c r="AN141" s="2">
        <f t="shared" si="52"/>
        <v>0</v>
      </c>
      <c r="AP141" s="6" t="s">
        <v>1911</v>
      </c>
      <c r="AQ141" s="5" t="s">
        <v>721</v>
      </c>
      <c r="AR141">
        <v>1</v>
      </c>
      <c r="AT141" s="95">
        <v>5</v>
      </c>
      <c r="AU141" s="97">
        <v>21</v>
      </c>
      <c r="AV141" s="101">
        <f t="shared" si="21"/>
        <v>5021</v>
      </c>
      <c r="AX141" s="7" t="s">
        <v>1006</v>
      </c>
    </row>
    <row r="142" spans="1:50" hidden="1" outlineLevel="1">
      <c r="A142" s="6" t="s">
        <v>247</v>
      </c>
      <c r="B142" s="5" t="s">
        <v>721</v>
      </c>
      <c r="C142" s="1">
        <f t="shared" si="44"/>
        <v>7530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>IF(P142&gt;0,RANK(P142,(N142:P142,Q142:AE142)),0)</f>
        <v>0</v>
      </c>
      <c r="G142" s="1">
        <f t="shared" si="53"/>
        <v>340</v>
      </c>
      <c r="H142" s="2">
        <f t="shared" si="54"/>
        <v>4.5152722443559098E-2</v>
      </c>
      <c r="I142" s="2"/>
      <c r="J142" s="2">
        <f t="shared" si="45"/>
        <v>0.51022576361221783</v>
      </c>
      <c r="K142" s="2">
        <f t="shared" si="46"/>
        <v>0.46507304116865872</v>
      </c>
      <c r="L142" s="2">
        <f t="shared" si="47"/>
        <v>0</v>
      </c>
      <c r="M142" s="2">
        <f t="shared" si="48"/>
        <v>2.4701195219123451E-2</v>
      </c>
      <c r="N142" s="59">
        <v>3842</v>
      </c>
      <c r="O142" s="59">
        <v>3502</v>
      </c>
      <c r="P142" s="59"/>
      <c r="Q142" s="59"/>
      <c r="R142" s="59">
        <v>186</v>
      </c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G142" s="7">
        <f>IF(Q142&gt;0,RANK(Q142,(N142:P142,Q142:AE142)),0)</f>
        <v>0</v>
      </c>
      <c r="AH142" s="7">
        <f>IF(R142&gt;0,RANK(R142,(N142:P142,Q142:AE142)),0)</f>
        <v>3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49"/>
        <v>0</v>
      </c>
      <c r="AL142" s="2">
        <f t="shared" si="50"/>
        <v>2.4701195219123506E-2</v>
      </c>
      <c r="AM142" s="2">
        <f t="shared" si="51"/>
        <v>0</v>
      </c>
      <c r="AN142" s="2">
        <f t="shared" si="52"/>
        <v>0</v>
      </c>
      <c r="AP142" s="6" t="s">
        <v>247</v>
      </c>
      <c r="AQ142" s="5" t="s">
        <v>721</v>
      </c>
      <c r="AR142">
        <v>1</v>
      </c>
      <c r="AT142" s="95">
        <v>5</v>
      </c>
      <c r="AU142" s="97">
        <v>23</v>
      </c>
      <c r="AV142" s="101">
        <f t="shared" si="21"/>
        <v>5023</v>
      </c>
      <c r="AX142" s="7" t="s">
        <v>1006</v>
      </c>
    </row>
    <row r="143" spans="1:50" hidden="1" outlineLevel="1">
      <c r="A143" s="6" t="s">
        <v>1268</v>
      </c>
      <c r="B143" s="5" t="s">
        <v>721</v>
      </c>
      <c r="C143" s="1">
        <f t="shared" si="44"/>
        <v>2629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>IF(P143&gt;0,RANK(P143,(N143:P143,Q143:AE143)),0)</f>
        <v>0</v>
      </c>
      <c r="G143" s="1">
        <f t="shared" si="53"/>
        <v>700</v>
      </c>
      <c r="H143" s="2">
        <f t="shared" si="54"/>
        <v>0.26626093571700266</v>
      </c>
      <c r="I143" s="2"/>
      <c r="J143" s="2">
        <f t="shared" si="45"/>
        <v>0.61886648915937614</v>
      </c>
      <c r="K143" s="2">
        <f t="shared" si="46"/>
        <v>0.35260555344237354</v>
      </c>
      <c r="L143" s="2">
        <f t="shared" si="47"/>
        <v>0</v>
      </c>
      <c r="M143" s="2">
        <f t="shared" si="48"/>
        <v>2.8527957398250314E-2</v>
      </c>
      <c r="N143" s="59">
        <v>1627</v>
      </c>
      <c r="O143" s="59">
        <v>927</v>
      </c>
      <c r="P143" s="59"/>
      <c r="Q143" s="59"/>
      <c r="R143" s="59">
        <v>75</v>
      </c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G143" s="7">
        <f>IF(Q143&gt;0,RANK(Q143,(N143:P143,Q143:AE143)),0)</f>
        <v>0</v>
      </c>
      <c r="AH143" s="7">
        <f>IF(R143&gt;0,RANK(R143,(N143:P143,Q143:AE143)),0)</f>
        <v>3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49"/>
        <v>0</v>
      </c>
      <c r="AL143" s="2">
        <f t="shared" si="50"/>
        <v>2.8527957398250287E-2</v>
      </c>
      <c r="AM143" s="2">
        <f t="shared" si="51"/>
        <v>0</v>
      </c>
      <c r="AN143" s="2">
        <f t="shared" si="52"/>
        <v>0</v>
      </c>
      <c r="AP143" s="6" t="s">
        <v>1268</v>
      </c>
      <c r="AQ143" s="5" t="s">
        <v>721</v>
      </c>
      <c r="AR143">
        <v>4</v>
      </c>
      <c r="AT143" s="95">
        <v>5</v>
      </c>
      <c r="AU143" s="97">
        <v>25</v>
      </c>
      <c r="AV143" s="101">
        <f t="shared" si="21"/>
        <v>5025</v>
      </c>
      <c r="AX143" s="7" t="s">
        <v>1006</v>
      </c>
    </row>
    <row r="144" spans="1:50" hidden="1" outlineLevel="1">
      <c r="A144" s="6" t="s">
        <v>1726</v>
      </c>
      <c r="B144" s="5" t="s">
        <v>721</v>
      </c>
      <c r="C144" s="1">
        <f t="shared" si="44"/>
        <v>6554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>IF(P144&gt;0,RANK(P144,(N144:P144,Q144:AE144)),0)</f>
        <v>0</v>
      </c>
      <c r="G144" s="1">
        <f t="shared" si="53"/>
        <v>737</v>
      </c>
      <c r="H144" s="2">
        <f t="shared" si="54"/>
        <v>0.11245041196216052</v>
      </c>
      <c r="I144" s="2"/>
      <c r="J144" s="2">
        <f t="shared" si="45"/>
        <v>0.53997558742752516</v>
      </c>
      <c r="K144" s="2">
        <f t="shared" si="46"/>
        <v>0.42752517546536467</v>
      </c>
      <c r="L144" s="2">
        <f t="shared" si="47"/>
        <v>0</v>
      </c>
      <c r="M144" s="2">
        <f t="shared" si="48"/>
        <v>3.2499237107110168E-2</v>
      </c>
      <c r="N144" s="59">
        <v>3539</v>
      </c>
      <c r="O144" s="59">
        <v>2802</v>
      </c>
      <c r="P144" s="59"/>
      <c r="Q144" s="59"/>
      <c r="R144" s="59">
        <v>213</v>
      </c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G144" s="7">
        <f>IF(Q144&gt;0,RANK(Q144,(N144:P144,Q144:AE144)),0)</f>
        <v>0</v>
      </c>
      <c r="AH144" s="7">
        <f>IF(R144&gt;0,RANK(R144,(N144:P144,Q144:AE144)),0)</f>
        <v>3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49"/>
        <v>0</v>
      </c>
      <c r="AL144" s="2">
        <f t="shared" si="50"/>
        <v>3.2499237107110161E-2</v>
      </c>
      <c r="AM144" s="2">
        <f t="shared" si="51"/>
        <v>0</v>
      </c>
      <c r="AN144" s="2">
        <f t="shared" si="52"/>
        <v>0</v>
      </c>
      <c r="AP144" s="6" t="s">
        <v>1726</v>
      </c>
      <c r="AQ144" s="5" t="s">
        <v>721</v>
      </c>
      <c r="AR144">
        <v>4</v>
      </c>
      <c r="AT144" s="95">
        <v>5</v>
      </c>
      <c r="AU144" s="97">
        <v>27</v>
      </c>
      <c r="AV144" s="101">
        <f t="shared" si="21"/>
        <v>5027</v>
      </c>
      <c r="AX144" s="7" t="s">
        <v>1006</v>
      </c>
    </row>
    <row r="145" spans="1:50" hidden="1" outlineLevel="1">
      <c r="A145" s="6" t="s">
        <v>1285</v>
      </c>
      <c r="B145" s="5" t="s">
        <v>721</v>
      </c>
      <c r="C145" s="1">
        <f t="shared" si="44"/>
        <v>5857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>IF(P145&gt;0,RANK(P145,(N145:P145,Q145:AE145)),0)</f>
        <v>0</v>
      </c>
      <c r="G145" s="1">
        <f t="shared" si="53"/>
        <v>1508</v>
      </c>
      <c r="H145" s="2">
        <f t="shared" si="54"/>
        <v>0.25746969438278983</v>
      </c>
      <c r="I145" s="2"/>
      <c r="J145" s="2">
        <f t="shared" si="45"/>
        <v>0.61567355301348814</v>
      </c>
      <c r="K145" s="2">
        <f t="shared" si="46"/>
        <v>0.35820385863069831</v>
      </c>
      <c r="L145" s="2">
        <f t="shared" si="47"/>
        <v>0</v>
      </c>
      <c r="M145" s="2">
        <f t="shared" si="48"/>
        <v>2.6122588355813547E-2</v>
      </c>
      <c r="N145" s="59">
        <v>3606</v>
      </c>
      <c r="O145" s="59">
        <v>2098</v>
      </c>
      <c r="P145" s="59"/>
      <c r="Q145" s="59"/>
      <c r="R145" s="59">
        <v>153</v>
      </c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G145" s="7">
        <f>IF(Q145&gt;0,RANK(Q145,(N145:P145,Q145:AE145)),0)</f>
        <v>0</v>
      </c>
      <c r="AH145" s="7">
        <f>IF(R145&gt;0,RANK(R145,(N145:P145,Q145:AE145)),0)</f>
        <v>3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49"/>
        <v>0</v>
      </c>
      <c r="AL145" s="2">
        <f t="shared" si="50"/>
        <v>2.6122588355813558E-2</v>
      </c>
      <c r="AM145" s="2">
        <f t="shared" si="51"/>
        <v>0</v>
      </c>
      <c r="AN145" s="2">
        <f t="shared" si="52"/>
        <v>0</v>
      </c>
      <c r="AP145" s="6" t="s">
        <v>1285</v>
      </c>
      <c r="AQ145" s="5" t="s">
        <v>721</v>
      </c>
      <c r="AR145">
        <v>2</v>
      </c>
      <c r="AT145" s="95">
        <v>5</v>
      </c>
      <c r="AU145" s="97">
        <v>29</v>
      </c>
      <c r="AV145" s="101">
        <f t="shared" si="21"/>
        <v>5029</v>
      </c>
      <c r="AX145" s="7" t="s">
        <v>1006</v>
      </c>
    </row>
    <row r="146" spans="1:50" hidden="1" outlineLevel="1">
      <c r="A146" s="6" t="s">
        <v>1752</v>
      </c>
      <c r="B146" s="5" t="s">
        <v>721</v>
      </c>
      <c r="C146" s="1">
        <f t="shared" si="44"/>
        <v>19736</v>
      </c>
      <c r="D146" s="7">
        <f>IF(N146&gt;0, RANK(N146,(N146:P146,Q146:AE146)),0)</f>
        <v>1</v>
      </c>
      <c r="E146" s="7">
        <f>IF(O146&gt;0,RANK(O146,(N146:P146,Q146:AE146)),0)</f>
        <v>2</v>
      </c>
      <c r="F146" s="7">
        <f>IF(P146&gt;0,RANK(P146,(N146:P146,Q146:AE146)),0)</f>
        <v>0</v>
      </c>
      <c r="G146" s="1">
        <f t="shared" si="53"/>
        <v>4746</v>
      </c>
      <c r="H146" s="2">
        <f t="shared" si="54"/>
        <v>0.24047426023510338</v>
      </c>
      <c r="I146" s="2"/>
      <c r="J146" s="2">
        <f t="shared" si="45"/>
        <v>0.60949533846777459</v>
      </c>
      <c r="K146" s="2">
        <f t="shared" si="46"/>
        <v>0.36902107823267127</v>
      </c>
      <c r="L146" s="2">
        <f t="shared" si="47"/>
        <v>0</v>
      </c>
      <c r="M146" s="2">
        <f t="shared" si="48"/>
        <v>2.1483583299554132E-2</v>
      </c>
      <c r="N146" s="59">
        <v>12029</v>
      </c>
      <c r="O146" s="59">
        <v>7283</v>
      </c>
      <c r="P146" s="59"/>
      <c r="Q146" s="59"/>
      <c r="R146" s="59">
        <v>424</v>
      </c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G146" s="7">
        <f>IF(Q146&gt;0,RANK(Q146,(N146:P146,Q146:AE146)),0)</f>
        <v>0</v>
      </c>
      <c r="AH146" s="7">
        <f>IF(R146&gt;0,RANK(R146,(N146:P146,Q146:AE146)),0)</f>
        <v>3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si="49"/>
        <v>0</v>
      </c>
      <c r="AL146" s="2">
        <f t="shared" si="50"/>
        <v>2.1483583299554115E-2</v>
      </c>
      <c r="AM146" s="2">
        <f t="shared" si="51"/>
        <v>0</v>
      </c>
      <c r="AN146" s="2">
        <f t="shared" si="52"/>
        <v>0</v>
      </c>
      <c r="AP146" s="6" t="s">
        <v>1752</v>
      </c>
      <c r="AQ146" s="5" t="s">
        <v>721</v>
      </c>
      <c r="AR146">
        <v>1</v>
      </c>
      <c r="AT146" s="95">
        <v>5</v>
      </c>
      <c r="AU146" s="97">
        <v>31</v>
      </c>
      <c r="AV146" s="101">
        <f t="shared" si="21"/>
        <v>5031</v>
      </c>
      <c r="AX146" s="7" t="s">
        <v>1006</v>
      </c>
    </row>
    <row r="147" spans="1:50" hidden="1" outlineLevel="1">
      <c r="A147" s="6" t="s">
        <v>1925</v>
      </c>
      <c r="B147" s="5" t="s">
        <v>721</v>
      </c>
      <c r="C147" s="1">
        <f t="shared" si="44"/>
        <v>12652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0</v>
      </c>
      <c r="G147" s="1">
        <f t="shared" si="53"/>
        <v>1302</v>
      </c>
      <c r="H147" s="2">
        <f t="shared" si="54"/>
        <v>0.10290863104647487</v>
      </c>
      <c r="I147" s="2"/>
      <c r="J147" s="2">
        <f t="shared" si="45"/>
        <v>0.42680999051533353</v>
      </c>
      <c r="K147" s="2">
        <f t="shared" si="46"/>
        <v>0.52971862156180838</v>
      </c>
      <c r="L147" s="2">
        <f t="shared" si="47"/>
        <v>0</v>
      </c>
      <c r="M147" s="2">
        <f t="shared" si="48"/>
        <v>4.3471387922858096E-2</v>
      </c>
      <c r="N147" s="59">
        <v>5400</v>
      </c>
      <c r="O147" s="59">
        <v>6702</v>
      </c>
      <c r="P147" s="59"/>
      <c r="Q147" s="59"/>
      <c r="R147" s="59">
        <v>550</v>
      </c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G147" s="7">
        <f>IF(Q147&gt;0,RANK(Q147,(N147:P147,Q147:AE147)),0)</f>
        <v>0</v>
      </c>
      <c r="AH147" s="7">
        <f>IF(R147&gt;0,RANK(R147,(N147:P147,Q147:AE147)),0)</f>
        <v>3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si="49"/>
        <v>0</v>
      </c>
      <c r="AL147" s="2">
        <f t="shared" si="50"/>
        <v>4.3471387922858047E-2</v>
      </c>
      <c r="AM147" s="2">
        <f t="shared" si="51"/>
        <v>0</v>
      </c>
      <c r="AN147" s="2">
        <f t="shared" si="52"/>
        <v>0</v>
      </c>
      <c r="AP147" s="6" t="s">
        <v>1925</v>
      </c>
      <c r="AQ147" s="5" t="s">
        <v>721</v>
      </c>
      <c r="AR147">
        <v>3</v>
      </c>
      <c r="AT147" s="95">
        <v>5</v>
      </c>
      <c r="AU147" s="97">
        <v>33</v>
      </c>
      <c r="AV147" s="101">
        <f t="shared" si="21"/>
        <v>5033</v>
      </c>
      <c r="AX147" s="7" t="s">
        <v>1006</v>
      </c>
    </row>
    <row r="148" spans="1:50" hidden="1" outlineLevel="1">
      <c r="A148" s="6" t="s">
        <v>316</v>
      </c>
      <c r="B148" s="5" t="s">
        <v>721</v>
      </c>
      <c r="C148" s="1">
        <f t="shared" si="44"/>
        <v>10675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0</v>
      </c>
      <c r="G148" s="1">
        <f t="shared" si="53"/>
        <v>4459</v>
      </c>
      <c r="H148" s="2">
        <f t="shared" si="54"/>
        <v>0.41770491803278686</v>
      </c>
      <c r="I148" s="2"/>
      <c r="J148" s="2">
        <f t="shared" si="45"/>
        <v>0.70435597189695553</v>
      </c>
      <c r="K148" s="2">
        <f t="shared" si="46"/>
        <v>0.28665105386416861</v>
      </c>
      <c r="L148" s="2">
        <f t="shared" si="47"/>
        <v>0</v>
      </c>
      <c r="M148" s="2">
        <f t="shared" si="48"/>
        <v>8.9929742388758505E-3</v>
      </c>
      <c r="N148" s="59">
        <v>7519</v>
      </c>
      <c r="O148" s="59">
        <v>3060</v>
      </c>
      <c r="P148" s="59"/>
      <c r="Q148" s="59"/>
      <c r="R148" s="59">
        <v>96</v>
      </c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G148" s="7">
        <f>IF(Q148&gt;0,RANK(Q148,(N148:P148,Q148:AE148)),0)</f>
        <v>0</v>
      </c>
      <c r="AH148" s="7">
        <f>IF(R148&gt;0,RANK(R148,(N148:P148,Q148:AE148)),0)</f>
        <v>3</v>
      </c>
      <c r="AI148" s="7">
        <f>IF(T148&gt;0,RANK(T148,(N148:P148,Q148:AE148)),0)</f>
        <v>0</v>
      </c>
      <c r="AJ148" s="7">
        <f>IF(S148&gt;0,RANK(S148,(N148:P148,Q148:AE148)),0)</f>
        <v>0</v>
      </c>
      <c r="AK148" s="2">
        <f t="shared" si="49"/>
        <v>0</v>
      </c>
      <c r="AL148" s="2">
        <f t="shared" si="50"/>
        <v>8.9929742388758782E-3</v>
      </c>
      <c r="AM148" s="2">
        <f t="shared" si="51"/>
        <v>0</v>
      </c>
      <c r="AN148" s="2">
        <f t="shared" si="52"/>
        <v>0</v>
      </c>
      <c r="AP148" s="6" t="s">
        <v>316</v>
      </c>
      <c r="AQ148" s="5" t="s">
        <v>721</v>
      </c>
      <c r="AR148">
        <v>1</v>
      </c>
      <c r="AT148" s="95">
        <v>5</v>
      </c>
      <c r="AU148" s="97">
        <v>35</v>
      </c>
      <c r="AV148" s="101">
        <f t="shared" si="21"/>
        <v>5035</v>
      </c>
      <c r="AX148" s="7" t="s">
        <v>1006</v>
      </c>
    </row>
    <row r="149" spans="1:50" hidden="1" outlineLevel="1">
      <c r="A149" s="6" t="s">
        <v>1468</v>
      </c>
      <c r="B149" s="5" t="s">
        <v>721</v>
      </c>
      <c r="C149" s="1">
        <f t="shared" si="44"/>
        <v>4873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>IF(P149&gt;0,RANK(P149,(N149:P149,Q149:AE149)),0)</f>
        <v>0</v>
      </c>
      <c r="G149" s="1">
        <f t="shared" si="53"/>
        <v>1854</v>
      </c>
      <c r="H149" s="2">
        <f t="shared" si="54"/>
        <v>0.38046378001231274</v>
      </c>
      <c r="I149" s="2"/>
      <c r="J149" s="2">
        <f t="shared" si="45"/>
        <v>0.6804843012517956</v>
      </c>
      <c r="K149" s="2">
        <f t="shared" si="46"/>
        <v>0.30002052123948286</v>
      </c>
      <c r="L149" s="2">
        <f t="shared" si="47"/>
        <v>0</v>
      </c>
      <c r="M149" s="2">
        <f t="shared" si="48"/>
        <v>1.949517750872154E-2</v>
      </c>
      <c r="N149" s="59">
        <v>3316</v>
      </c>
      <c r="O149" s="59">
        <v>1462</v>
      </c>
      <c r="P149" s="59"/>
      <c r="Q149" s="59"/>
      <c r="R149" s="59">
        <v>95</v>
      </c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G149" s="7">
        <f>IF(Q149&gt;0,RANK(Q149,(N149:P149,Q149:AE149)),0)</f>
        <v>0</v>
      </c>
      <c r="AH149" s="7">
        <f>IF(R149&gt;0,RANK(R149,(N149:P149,Q149:AE149)),0)</f>
        <v>3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49"/>
        <v>0</v>
      </c>
      <c r="AL149" s="2">
        <f t="shared" si="50"/>
        <v>1.9495177508721526E-2</v>
      </c>
      <c r="AM149" s="2">
        <f t="shared" si="51"/>
        <v>0</v>
      </c>
      <c r="AN149" s="2">
        <f t="shared" si="52"/>
        <v>0</v>
      </c>
      <c r="AP149" s="6" t="s">
        <v>1468</v>
      </c>
      <c r="AQ149" s="5" t="s">
        <v>721</v>
      </c>
      <c r="AR149">
        <v>1</v>
      </c>
      <c r="AT149" s="95">
        <v>5</v>
      </c>
      <c r="AU149" s="97">
        <v>37</v>
      </c>
      <c r="AV149" s="101">
        <f t="shared" si="21"/>
        <v>5037</v>
      </c>
      <c r="AX149" s="7" t="s">
        <v>1006</v>
      </c>
    </row>
    <row r="150" spans="1:50" hidden="1" outlineLevel="1">
      <c r="A150" s="6" t="s">
        <v>203</v>
      </c>
      <c r="B150" s="5" t="s">
        <v>721</v>
      </c>
      <c r="C150" s="1">
        <f t="shared" si="44"/>
        <v>2562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>IF(P150&gt;0,RANK(P150,(N150:P150,Q150:AE150)),0)</f>
        <v>0</v>
      </c>
      <c r="G150" s="1">
        <f t="shared" si="53"/>
        <v>836</v>
      </c>
      <c r="H150" s="2">
        <f t="shared" si="54"/>
        <v>0.32630757220921153</v>
      </c>
      <c r="I150" s="2"/>
      <c r="J150" s="2">
        <f t="shared" si="45"/>
        <v>0.65027322404371579</v>
      </c>
      <c r="K150" s="2">
        <f t="shared" si="46"/>
        <v>0.32396565183450432</v>
      </c>
      <c r="L150" s="2">
        <f t="shared" si="47"/>
        <v>0</v>
      </c>
      <c r="M150" s="2">
        <f t="shared" si="48"/>
        <v>2.5761124121779888E-2</v>
      </c>
      <c r="N150" s="59">
        <v>1666</v>
      </c>
      <c r="O150" s="59">
        <v>830</v>
      </c>
      <c r="P150" s="59"/>
      <c r="Q150" s="59"/>
      <c r="R150" s="59">
        <v>66</v>
      </c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G150" s="7">
        <f>IF(Q150&gt;0,RANK(Q150,(N150:P150,Q150:AE150)),0)</f>
        <v>0</v>
      </c>
      <c r="AH150" s="7">
        <f>IF(R150&gt;0,RANK(R150,(N150:P150,Q150:AE150)),0)</f>
        <v>3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49"/>
        <v>0</v>
      </c>
      <c r="AL150" s="2">
        <f t="shared" si="50"/>
        <v>2.576112412177986E-2</v>
      </c>
      <c r="AM150" s="2">
        <f t="shared" si="51"/>
        <v>0</v>
      </c>
      <c r="AN150" s="2">
        <f t="shared" si="52"/>
        <v>0</v>
      </c>
      <c r="AP150" s="6" t="s">
        <v>203</v>
      </c>
      <c r="AQ150" s="5" t="s">
        <v>721</v>
      </c>
      <c r="AR150">
        <v>4</v>
      </c>
      <c r="AT150" s="95">
        <v>5</v>
      </c>
      <c r="AU150" s="97">
        <v>39</v>
      </c>
      <c r="AV150" s="101">
        <f t="shared" si="21"/>
        <v>5039</v>
      </c>
      <c r="AX150" s="7" t="s">
        <v>1006</v>
      </c>
    </row>
    <row r="151" spans="1:50" hidden="1" outlineLevel="1">
      <c r="A151" s="6" t="s">
        <v>1698</v>
      </c>
      <c r="B151" s="5" t="s">
        <v>721</v>
      </c>
      <c r="C151" s="1">
        <f t="shared" si="44"/>
        <v>3091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0</v>
      </c>
      <c r="G151" s="1">
        <f t="shared" si="53"/>
        <v>1378</v>
      </c>
      <c r="H151" s="2">
        <f t="shared" si="54"/>
        <v>0.44581041734066645</v>
      </c>
      <c r="I151" s="2"/>
      <c r="J151" s="2">
        <f t="shared" si="45"/>
        <v>0.70947913296667742</v>
      </c>
      <c r="K151" s="2">
        <f t="shared" si="46"/>
        <v>0.26366871562601102</v>
      </c>
      <c r="L151" s="2">
        <f t="shared" si="47"/>
        <v>0</v>
      </c>
      <c r="M151" s="2">
        <f t="shared" si="48"/>
        <v>2.6852151407311564E-2</v>
      </c>
      <c r="N151" s="59">
        <v>2193</v>
      </c>
      <c r="O151" s="59">
        <v>815</v>
      </c>
      <c r="P151" s="59"/>
      <c r="Q151" s="59"/>
      <c r="R151" s="59">
        <v>83</v>
      </c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G151" s="7">
        <f>IF(Q151&gt;0,RANK(Q151,(N151:P151,Q151:AE151)),0)</f>
        <v>0</v>
      </c>
      <c r="AH151" s="7">
        <f>IF(R151&gt;0,RANK(R151,(N151:P151,Q151:AE151)),0)</f>
        <v>3</v>
      </c>
      <c r="AI151" s="7">
        <f>IF(T151&gt;0,RANK(T151,(N151:P151,Q151:AE151)),0)</f>
        <v>0</v>
      </c>
      <c r="AJ151" s="7">
        <f>IF(S151&gt;0,RANK(S151,(N151:P151,Q151:AE151)),0)</f>
        <v>0</v>
      </c>
      <c r="AK151" s="2">
        <f t="shared" si="49"/>
        <v>0</v>
      </c>
      <c r="AL151" s="2">
        <f t="shared" si="50"/>
        <v>2.685215140731155E-2</v>
      </c>
      <c r="AM151" s="2">
        <f t="shared" si="51"/>
        <v>0</v>
      </c>
      <c r="AN151" s="2">
        <f t="shared" si="52"/>
        <v>0</v>
      </c>
      <c r="AP151" s="6" t="s">
        <v>1698</v>
      </c>
      <c r="AQ151" s="5" t="s">
        <v>721</v>
      </c>
      <c r="AR151">
        <v>4</v>
      </c>
      <c r="AT151" s="95">
        <v>5</v>
      </c>
      <c r="AU151" s="97">
        <v>41</v>
      </c>
      <c r="AV151" s="101">
        <f t="shared" si="21"/>
        <v>5041</v>
      </c>
      <c r="AX151" s="7" t="s">
        <v>1006</v>
      </c>
    </row>
    <row r="152" spans="1:50" hidden="1" outlineLevel="1">
      <c r="A152" s="6" t="s">
        <v>1540</v>
      </c>
      <c r="B152" s="5" t="s">
        <v>721</v>
      </c>
      <c r="C152" s="1">
        <f t="shared" si="44"/>
        <v>4696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>IF(P152&gt;0,RANK(P152,(N152:P152,Q152:AE152)),0)</f>
        <v>0</v>
      </c>
      <c r="G152" s="1">
        <f t="shared" si="53"/>
        <v>1516</v>
      </c>
      <c r="H152" s="2">
        <f t="shared" si="54"/>
        <v>0.32282793867120951</v>
      </c>
      <c r="I152" s="2"/>
      <c r="J152" s="2">
        <f t="shared" si="45"/>
        <v>0.65417376490630319</v>
      </c>
      <c r="K152" s="2">
        <f t="shared" si="46"/>
        <v>0.33134582623509368</v>
      </c>
      <c r="L152" s="2">
        <f t="shared" si="47"/>
        <v>0</v>
      </c>
      <c r="M152" s="2">
        <f t="shared" si="48"/>
        <v>1.4480408858603133E-2</v>
      </c>
      <c r="N152" s="59">
        <v>3072</v>
      </c>
      <c r="O152" s="59">
        <v>1556</v>
      </c>
      <c r="P152" s="59"/>
      <c r="Q152" s="59"/>
      <c r="R152" s="59">
        <v>68</v>
      </c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G152" s="7">
        <f>IF(Q152&gt;0,RANK(Q152,(N152:P152,Q152:AE152)),0)</f>
        <v>0</v>
      </c>
      <c r="AH152" s="7">
        <f>IF(R152&gt;0,RANK(R152,(N152:P152,Q152:AE152)),0)</f>
        <v>3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49"/>
        <v>0</v>
      </c>
      <c r="AL152" s="2">
        <f t="shared" si="50"/>
        <v>1.4480408858603067E-2</v>
      </c>
      <c r="AM152" s="2">
        <f t="shared" si="51"/>
        <v>0</v>
      </c>
      <c r="AN152" s="2">
        <f t="shared" si="52"/>
        <v>0</v>
      </c>
      <c r="AP152" s="6" t="s">
        <v>1540</v>
      </c>
      <c r="AQ152" s="5" t="s">
        <v>721</v>
      </c>
      <c r="AR152">
        <v>4</v>
      </c>
      <c r="AT152" s="95">
        <v>5</v>
      </c>
      <c r="AU152" s="97">
        <v>43</v>
      </c>
      <c r="AV152" s="101">
        <f t="shared" si="21"/>
        <v>5043</v>
      </c>
      <c r="AX152" s="7" t="s">
        <v>1006</v>
      </c>
    </row>
    <row r="153" spans="1:50" hidden="1" outlineLevel="1">
      <c r="A153" s="6" t="s">
        <v>1439</v>
      </c>
      <c r="B153" s="5" t="s">
        <v>721</v>
      </c>
      <c r="C153" s="1">
        <f t="shared" si="44"/>
        <v>18889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>IF(P153&gt;0,RANK(P153,(N153:P153,Q153:AE153)),0)</f>
        <v>0</v>
      </c>
      <c r="G153" s="1">
        <f t="shared" si="53"/>
        <v>938</v>
      </c>
      <c r="H153" s="2">
        <f t="shared" si="54"/>
        <v>4.9658531420403412E-2</v>
      </c>
      <c r="I153" s="2"/>
      <c r="J153" s="2">
        <f t="shared" si="45"/>
        <v>0.51336756842606812</v>
      </c>
      <c r="K153" s="2">
        <f t="shared" si="46"/>
        <v>0.46370903700566468</v>
      </c>
      <c r="L153" s="2">
        <f t="shared" si="47"/>
        <v>0</v>
      </c>
      <c r="M153" s="2">
        <f t="shared" si="48"/>
        <v>2.2923394568267197E-2</v>
      </c>
      <c r="N153" s="59">
        <v>9697</v>
      </c>
      <c r="O153" s="59">
        <v>8759</v>
      </c>
      <c r="P153" s="59"/>
      <c r="Q153" s="59"/>
      <c r="R153" s="59">
        <v>433</v>
      </c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G153" s="7">
        <f>IF(Q153&gt;0,RANK(Q153,(N153:P153,Q153:AE153)),0)</f>
        <v>0</v>
      </c>
      <c r="AH153" s="7">
        <f>IF(R153&gt;0,RANK(R153,(N153:P153,Q153:AE153)),0)</f>
        <v>3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49"/>
        <v>0</v>
      </c>
      <c r="AL153" s="2">
        <f t="shared" si="50"/>
        <v>2.2923394568267245E-2</v>
      </c>
      <c r="AM153" s="2">
        <f t="shared" si="51"/>
        <v>0</v>
      </c>
      <c r="AN153" s="2">
        <f t="shared" si="52"/>
        <v>0</v>
      </c>
      <c r="AP153" s="6" t="s">
        <v>1439</v>
      </c>
      <c r="AQ153" s="5" t="s">
        <v>721</v>
      </c>
      <c r="AR153">
        <v>2</v>
      </c>
      <c r="AT153" s="95">
        <v>5</v>
      </c>
      <c r="AU153" s="97">
        <v>45</v>
      </c>
      <c r="AV153" s="101">
        <f t="shared" si="21"/>
        <v>5045</v>
      </c>
      <c r="AX153" s="7" t="s">
        <v>1006</v>
      </c>
    </row>
    <row r="154" spans="1:50" hidden="1" outlineLevel="1">
      <c r="A154" s="6" t="s">
        <v>522</v>
      </c>
      <c r="B154" s="5" t="s">
        <v>721</v>
      </c>
      <c r="C154" s="1">
        <f t="shared" si="44"/>
        <v>5220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>IF(P154&gt;0,RANK(P154,(N154:P154,Q154:AE154)),0)</f>
        <v>0</v>
      </c>
      <c r="G154" s="1">
        <f t="shared" si="53"/>
        <v>295</v>
      </c>
      <c r="H154" s="2">
        <f t="shared" si="54"/>
        <v>5.6513409961685822E-2</v>
      </c>
      <c r="I154" s="2"/>
      <c r="J154" s="2">
        <f t="shared" si="45"/>
        <v>0.50804597701149423</v>
      </c>
      <c r="K154" s="2">
        <f t="shared" si="46"/>
        <v>0.45153256704980843</v>
      </c>
      <c r="L154" s="2">
        <f t="shared" si="47"/>
        <v>0</v>
      </c>
      <c r="M154" s="2">
        <f t="shared" si="48"/>
        <v>4.0421455938697337E-2</v>
      </c>
      <c r="N154" s="59">
        <v>2652</v>
      </c>
      <c r="O154" s="59">
        <v>2357</v>
      </c>
      <c r="P154" s="59"/>
      <c r="Q154" s="59"/>
      <c r="R154" s="59">
        <v>211</v>
      </c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G154" s="7">
        <f>IF(Q154&gt;0,RANK(Q154,(N154:P154,Q154:AE154)),0)</f>
        <v>0</v>
      </c>
      <c r="AH154" s="7">
        <f>IF(R154&gt;0,RANK(R154,(N154:P154,Q154:AE154)),0)</f>
        <v>3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49"/>
        <v>0</v>
      </c>
      <c r="AL154" s="2">
        <f t="shared" si="50"/>
        <v>4.0421455938697316E-2</v>
      </c>
      <c r="AM154" s="2">
        <f t="shared" si="51"/>
        <v>0</v>
      </c>
      <c r="AN154" s="2">
        <f t="shared" si="52"/>
        <v>0</v>
      </c>
      <c r="AP154" s="6" t="s">
        <v>522</v>
      </c>
      <c r="AQ154" s="5" t="s">
        <v>721</v>
      </c>
      <c r="AR154">
        <v>3</v>
      </c>
      <c r="AT154" s="95">
        <v>5</v>
      </c>
      <c r="AU154" s="97">
        <v>47</v>
      </c>
      <c r="AV154" s="101">
        <f t="shared" si="21"/>
        <v>5047</v>
      </c>
      <c r="AX154" s="7" t="s">
        <v>1006</v>
      </c>
    </row>
    <row r="155" spans="1:50" hidden="1" outlineLevel="1">
      <c r="A155" s="6" t="s">
        <v>1411</v>
      </c>
      <c r="B155" s="5" t="s">
        <v>721</v>
      </c>
      <c r="C155" s="1">
        <f t="shared" si="44"/>
        <v>3107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>IF(P155&gt;0,RANK(P155,(N155:P155,Q155:AE155)),0)</f>
        <v>0</v>
      </c>
      <c r="G155" s="1">
        <f t="shared" si="53"/>
        <v>807</v>
      </c>
      <c r="H155" s="2">
        <f t="shared" si="54"/>
        <v>0.25973607981976182</v>
      </c>
      <c r="I155" s="2"/>
      <c r="J155" s="2">
        <f t="shared" si="45"/>
        <v>0.61409719987125844</v>
      </c>
      <c r="K155" s="2">
        <f t="shared" si="46"/>
        <v>0.35436112005149661</v>
      </c>
      <c r="L155" s="2">
        <f t="shared" si="47"/>
        <v>0</v>
      </c>
      <c r="M155" s="2">
        <f t="shared" si="48"/>
        <v>3.1541680077244949E-2</v>
      </c>
      <c r="N155" s="59">
        <v>1908</v>
      </c>
      <c r="O155" s="59">
        <v>1101</v>
      </c>
      <c r="P155" s="59"/>
      <c r="Q155" s="59"/>
      <c r="R155" s="59">
        <v>98</v>
      </c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G155" s="7">
        <f>IF(Q155&gt;0,RANK(Q155,(N155:P155,Q155:AE155)),0)</f>
        <v>0</v>
      </c>
      <c r="AH155" s="7">
        <f>IF(R155&gt;0,RANK(R155,(N155:P155,Q155:AE155)),0)</f>
        <v>3</v>
      </c>
      <c r="AI155" s="7">
        <f>IF(T155&gt;0,RANK(T155,(N155:P155,Q155:AE155)),0)</f>
        <v>0</v>
      </c>
      <c r="AJ155" s="7">
        <f>IF(S155&gt;0,RANK(S155,(N155:P155,Q155:AE155)),0)</f>
        <v>0</v>
      </c>
      <c r="AK155" s="2">
        <f t="shared" si="49"/>
        <v>0</v>
      </c>
      <c r="AL155" s="2">
        <f t="shared" si="50"/>
        <v>3.1541680077244928E-2</v>
      </c>
      <c r="AM155" s="2">
        <f t="shared" si="51"/>
        <v>0</v>
      </c>
      <c r="AN155" s="2">
        <f t="shared" si="52"/>
        <v>0</v>
      </c>
      <c r="AP155" s="6" t="s">
        <v>1411</v>
      </c>
      <c r="AQ155" s="5" t="s">
        <v>721</v>
      </c>
      <c r="AR155">
        <v>1</v>
      </c>
      <c r="AT155" s="95">
        <v>5</v>
      </c>
      <c r="AU155" s="97">
        <v>49</v>
      </c>
      <c r="AV155" s="101">
        <f t="shared" si="21"/>
        <v>5049</v>
      </c>
      <c r="AX155" s="7" t="s">
        <v>1006</v>
      </c>
    </row>
    <row r="156" spans="1:50" hidden="1" outlineLevel="1">
      <c r="A156" s="6" t="s">
        <v>310</v>
      </c>
      <c r="B156" s="5" t="s">
        <v>721</v>
      </c>
      <c r="C156" s="1">
        <f t="shared" si="44"/>
        <v>26758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>IF(P156&gt;0,RANK(P156,(N156:P156,Q156:AE156)),0)</f>
        <v>0</v>
      </c>
      <c r="G156" s="1">
        <f t="shared" si="53"/>
        <v>1403</v>
      </c>
      <c r="H156" s="2">
        <f t="shared" si="54"/>
        <v>5.2432917258390013E-2</v>
      </c>
      <c r="I156" s="2"/>
      <c r="J156" s="2">
        <f t="shared" si="45"/>
        <v>0.51289334030944012</v>
      </c>
      <c r="K156" s="2">
        <f t="shared" si="46"/>
        <v>0.46046042305105017</v>
      </c>
      <c r="L156" s="2">
        <f t="shared" si="47"/>
        <v>0</v>
      </c>
      <c r="M156" s="2">
        <f t="shared" si="48"/>
        <v>2.6646236639509713E-2</v>
      </c>
      <c r="N156" s="59">
        <v>13724</v>
      </c>
      <c r="O156" s="59">
        <v>12321</v>
      </c>
      <c r="P156" s="59"/>
      <c r="Q156" s="59"/>
      <c r="R156" s="59">
        <v>713</v>
      </c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G156" s="7">
        <f>IF(Q156&gt;0,RANK(Q156,(N156:P156,Q156:AE156)),0)</f>
        <v>0</v>
      </c>
      <c r="AH156" s="7">
        <f>IF(R156&gt;0,RANK(R156,(N156:P156,Q156:AE156)),0)</f>
        <v>3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49"/>
        <v>0</v>
      </c>
      <c r="AL156" s="2">
        <f t="shared" si="50"/>
        <v>2.6646236639509678E-2</v>
      </c>
      <c r="AM156" s="2">
        <f t="shared" si="51"/>
        <v>0</v>
      </c>
      <c r="AN156" s="2">
        <f t="shared" si="52"/>
        <v>0</v>
      </c>
      <c r="AP156" s="6" t="s">
        <v>310</v>
      </c>
      <c r="AQ156" s="5" t="s">
        <v>721</v>
      </c>
      <c r="AR156">
        <v>4</v>
      </c>
      <c r="AT156" s="95">
        <v>5</v>
      </c>
      <c r="AU156" s="97">
        <v>51</v>
      </c>
      <c r="AV156" s="101">
        <f t="shared" si="21"/>
        <v>5051</v>
      </c>
      <c r="AX156" s="7" t="s">
        <v>1006</v>
      </c>
    </row>
    <row r="157" spans="1:50" hidden="1" outlineLevel="1">
      <c r="A157" s="6" t="s">
        <v>1602</v>
      </c>
      <c r="B157" s="5" t="s">
        <v>721</v>
      </c>
      <c r="C157" s="1">
        <f t="shared" si="44"/>
        <v>4223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>IF(P157&gt;0,RANK(P157,(N157:P157,Q157:AE157)),0)</f>
        <v>0</v>
      </c>
      <c r="G157" s="1">
        <f t="shared" si="53"/>
        <v>841</v>
      </c>
      <c r="H157" s="2">
        <f t="shared" si="54"/>
        <v>0.19914752545583708</v>
      </c>
      <c r="I157" s="2"/>
      <c r="J157" s="2">
        <f t="shared" si="45"/>
        <v>0.58654984608098504</v>
      </c>
      <c r="K157" s="2">
        <f t="shared" si="46"/>
        <v>0.38740232062514801</v>
      </c>
      <c r="L157" s="2">
        <f t="shared" si="47"/>
        <v>0</v>
      </c>
      <c r="M157" s="2">
        <f t="shared" si="48"/>
        <v>2.6047833293866951E-2</v>
      </c>
      <c r="N157" s="59">
        <v>2477</v>
      </c>
      <c r="O157" s="59">
        <v>1636</v>
      </c>
      <c r="P157" s="59"/>
      <c r="Q157" s="59"/>
      <c r="R157" s="59">
        <v>110</v>
      </c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G157" s="7">
        <f>IF(Q157&gt;0,RANK(Q157,(N157:P157,Q157:AE157)),0)</f>
        <v>0</v>
      </c>
      <c r="AH157" s="7">
        <f>IF(R157&gt;0,RANK(R157,(N157:P157,Q157:AE157)),0)</f>
        <v>3</v>
      </c>
      <c r="AI157" s="7">
        <f>IF(T157&gt;0,RANK(T157,(N157:P157,Q157:AE157)),0)</f>
        <v>0</v>
      </c>
      <c r="AJ157" s="7">
        <f>IF(S157&gt;0,RANK(S157,(N157:P157,Q157:AE157)),0)</f>
        <v>0</v>
      </c>
      <c r="AK157" s="2">
        <f t="shared" si="49"/>
        <v>0</v>
      </c>
      <c r="AL157" s="2">
        <f t="shared" si="50"/>
        <v>2.604783329386692E-2</v>
      </c>
      <c r="AM157" s="2">
        <f t="shared" si="51"/>
        <v>0</v>
      </c>
      <c r="AN157" s="2">
        <f t="shared" si="52"/>
        <v>0</v>
      </c>
      <c r="AP157" s="6" t="s">
        <v>1602</v>
      </c>
      <c r="AQ157" s="5" t="s">
        <v>721</v>
      </c>
      <c r="AR157">
        <v>4</v>
      </c>
      <c r="AT157" s="95">
        <v>5</v>
      </c>
      <c r="AU157" s="97">
        <v>53</v>
      </c>
      <c r="AV157" s="101">
        <f t="shared" si="21"/>
        <v>5053</v>
      </c>
      <c r="AX157" s="7" t="s">
        <v>1006</v>
      </c>
    </row>
    <row r="158" spans="1:50" hidden="1" outlineLevel="1">
      <c r="A158" s="6" t="s">
        <v>1047</v>
      </c>
      <c r="B158" s="5" t="s">
        <v>721</v>
      </c>
      <c r="C158" s="1">
        <f t="shared" si="44"/>
        <v>9134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>IF(P158&gt;0,RANK(P158,(N158:P158,Q158:AE158)),0)</f>
        <v>0</v>
      </c>
      <c r="G158" s="1">
        <f t="shared" si="53"/>
        <v>3124</v>
      </c>
      <c r="H158" s="2">
        <f t="shared" si="54"/>
        <v>0.34201883074228157</v>
      </c>
      <c r="I158" s="2"/>
      <c r="J158" s="2">
        <f t="shared" si="45"/>
        <v>0.65929494197503835</v>
      </c>
      <c r="K158" s="2">
        <f t="shared" si="46"/>
        <v>0.31727611123275673</v>
      </c>
      <c r="L158" s="2">
        <f t="shared" si="47"/>
        <v>0</v>
      </c>
      <c r="M158" s="2">
        <f t="shared" si="48"/>
        <v>2.3428946792204919E-2</v>
      </c>
      <c r="N158" s="59">
        <v>6022</v>
      </c>
      <c r="O158" s="59">
        <v>2898</v>
      </c>
      <c r="P158" s="59"/>
      <c r="Q158" s="59"/>
      <c r="R158" s="59">
        <v>214</v>
      </c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G158" s="7">
        <f>IF(Q158&gt;0,RANK(Q158,(N158:P158,Q158:AE158)),0)</f>
        <v>0</v>
      </c>
      <c r="AH158" s="7">
        <f>IF(R158&gt;0,RANK(R158,(N158:P158,Q158:AE158)),0)</f>
        <v>3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49"/>
        <v>0</v>
      </c>
      <c r="AL158" s="2">
        <f t="shared" si="50"/>
        <v>2.342894679220495E-2</v>
      </c>
      <c r="AM158" s="2">
        <f t="shared" si="51"/>
        <v>0</v>
      </c>
      <c r="AN158" s="2">
        <f t="shared" si="52"/>
        <v>0</v>
      </c>
      <c r="AP158" s="6" t="s">
        <v>1047</v>
      </c>
      <c r="AQ158" s="5" t="s">
        <v>721</v>
      </c>
      <c r="AR158">
        <v>1</v>
      </c>
      <c r="AT158" s="95">
        <v>5</v>
      </c>
      <c r="AU158" s="97">
        <v>55</v>
      </c>
      <c r="AV158" s="101">
        <f t="shared" si="21"/>
        <v>5055</v>
      </c>
      <c r="AX158" s="7" t="s">
        <v>1006</v>
      </c>
    </row>
    <row r="159" spans="1:50" hidden="1" outlineLevel="1">
      <c r="A159" s="6" t="s">
        <v>922</v>
      </c>
      <c r="B159" s="5" t="s">
        <v>721</v>
      </c>
      <c r="C159" s="1">
        <f t="shared" si="44"/>
        <v>5309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>IF(P159&gt;0,RANK(P159,(N159:P159,Q159:AE159)),0)</f>
        <v>0</v>
      </c>
      <c r="G159" s="1">
        <f t="shared" si="53"/>
        <v>1534</v>
      </c>
      <c r="H159" s="2">
        <f t="shared" si="54"/>
        <v>0.2889433038236956</v>
      </c>
      <c r="I159" s="2"/>
      <c r="J159" s="2">
        <f t="shared" si="45"/>
        <v>0.62742512714258802</v>
      </c>
      <c r="K159" s="2">
        <f t="shared" si="46"/>
        <v>0.33848182331889243</v>
      </c>
      <c r="L159" s="2">
        <f t="shared" si="47"/>
        <v>0</v>
      </c>
      <c r="M159" s="2">
        <f t="shared" si="48"/>
        <v>3.4093049538519549E-2</v>
      </c>
      <c r="N159" s="59">
        <v>3331</v>
      </c>
      <c r="O159" s="59">
        <v>1797</v>
      </c>
      <c r="P159" s="59"/>
      <c r="Q159" s="59"/>
      <c r="R159" s="59">
        <v>181</v>
      </c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G159" s="7">
        <f>IF(Q159&gt;0,RANK(Q159,(N159:P159,Q159:AE159)),0)</f>
        <v>0</v>
      </c>
      <c r="AH159" s="7">
        <f>IF(R159&gt;0,RANK(R159,(N159:P159,Q159:AE159)),0)</f>
        <v>3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si="49"/>
        <v>0</v>
      </c>
      <c r="AL159" s="2">
        <f t="shared" si="50"/>
        <v>3.4093049538519493E-2</v>
      </c>
      <c r="AM159" s="2">
        <f t="shared" si="51"/>
        <v>0</v>
      </c>
      <c r="AN159" s="2">
        <f t="shared" si="52"/>
        <v>0</v>
      </c>
      <c r="AP159" s="6" t="s">
        <v>922</v>
      </c>
      <c r="AQ159" s="5" t="s">
        <v>721</v>
      </c>
      <c r="AR159">
        <v>4</v>
      </c>
      <c r="AT159" s="95">
        <v>5</v>
      </c>
      <c r="AU159" s="97">
        <v>57</v>
      </c>
      <c r="AV159" s="101">
        <f t="shared" si="21"/>
        <v>5057</v>
      </c>
      <c r="AX159" s="7" t="s">
        <v>1006</v>
      </c>
    </row>
    <row r="160" spans="1:50" hidden="1" outlineLevel="1">
      <c r="A160" s="6" t="s">
        <v>1785</v>
      </c>
      <c r="B160" s="5" t="s">
        <v>721</v>
      </c>
      <c r="C160" s="1">
        <f t="shared" si="44"/>
        <v>7747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>IF(P160&gt;0,RANK(P160,(N160:P160,Q160:AE160)),0)</f>
        <v>0</v>
      </c>
      <c r="G160" s="1">
        <f t="shared" si="53"/>
        <v>1967</v>
      </c>
      <c r="H160" s="2">
        <f t="shared" si="54"/>
        <v>0.25390473731767138</v>
      </c>
      <c r="I160" s="2"/>
      <c r="J160" s="2">
        <f t="shared" si="45"/>
        <v>0.61004259713437459</v>
      </c>
      <c r="K160" s="2">
        <f t="shared" si="46"/>
        <v>0.35613785981670326</v>
      </c>
      <c r="L160" s="2">
        <f t="shared" si="47"/>
        <v>0</v>
      </c>
      <c r="M160" s="2">
        <f t="shared" si="48"/>
        <v>3.3819543048922152E-2</v>
      </c>
      <c r="N160" s="59">
        <v>4726</v>
      </c>
      <c r="O160" s="59">
        <v>2759</v>
      </c>
      <c r="P160" s="59"/>
      <c r="Q160" s="59"/>
      <c r="R160" s="59">
        <v>262</v>
      </c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G160" s="7">
        <f>IF(Q160&gt;0,RANK(Q160,(N160:P160,Q160:AE160)),0)</f>
        <v>0</v>
      </c>
      <c r="AH160" s="7">
        <f>IF(R160&gt;0,RANK(R160,(N160:P160,Q160:AE160)),0)</f>
        <v>3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49"/>
        <v>0</v>
      </c>
      <c r="AL160" s="2">
        <f t="shared" si="50"/>
        <v>3.3819543048922165E-2</v>
      </c>
      <c r="AM160" s="2">
        <f t="shared" si="51"/>
        <v>0</v>
      </c>
      <c r="AN160" s="2">
        <f t="shared" si="52"/>
        <v>0</v>
      </c>
      <c r="AP160" s="6" t="s">
        <v>1785</v>
      </c>
      <c r="AQ160" s="5" t="s">
        <v>721</v>
      </c>
      <c r="AR160">
        <v>4</v>
      </c>
      <c r="AT160" s="95">
        <v>5</v>
      </c>
      <c r="AU160" s="97">
        <v>59</v>
      </c>
      <c r="AV160" s="101">
        <f t="shared" si="21"/>
        <v>5059</v>
      </c>
      <c r="AX160" s="7" t="s">
        <v>1006</v>
      </c>
    </row>
    <row r="161" spans="1:50" hidden="1" outlineLevel="1">
      <c r="A161" s="6" t="s">
        <v>789</v>
      </c>
      <c r="B161" s="5" t="s">
        <v>721</v>
      </c>
      <c r="C161" s="1">
        <f t="shared" si="44"/>
        <v>3118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>IF(P161&gt;0,RANK(P161,(N161:P161,Q161:AE161)),0)</f>
        <v>0</v>
      </c>
      <c r="G161" s="1">
        <f t="shared" si="53"/>
        <v>759</v>
      </c>
      <c r="H161" s="2">
        <f t="shared" si="54"/>
        <v>0.24342527261064786</v>
      </c>
      <c r="I161" s="2"/>
      <c r="J161" s="2">
        <f t="shared" si="45"/>
        <v>0.6106478511866581</v>
      </c>
      <c r="K161" s="2">
        <f t="shared" si="46"/>
        <v>0.36722257857601026</v>
      </c>
      <c r="L161" s="2">
        <f t="shared" si="47"/>
        <v>0</v>
      </c>
      <c r="M161" s="2">
        <f t="shared" si="48"/>
        <v>2.2129570237331642E-2</v>
      </c>
      <c r="N161" s="59">
        <v>1904</v>
      </c>
      <c r="O161" s="59">
        <v>1145</v>
      </c>
      <c r="P161" s="59"/>
      <c r="Q161" s="59"/>
      <c r="R161" s="59">
        <v>69</v>
      </c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G161" s="7">
        <f>IF(Q161&gt;0,RANK(Q161,(N161:P161,Q161:AE161)),0)</f>
        <v>0</v>
      </c>
      <c r="AH161" s="7">
        <f>IF(R161&gt;0,RANK(R161,(N161:P161,Q161:AE161)),0)</f>
        <v>3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49"/>
        <v>0</v>
      </c>
      <c r="AL161" s="2">
        <f t="shared" si="50"/>
        <v>2.2129570237331624E-2</v>
      </c>
      <c r="AM161" s="2">
        <f t="shared" si="51"/>
        <v>0</v>
      </c>
      <c r="AN161" s="2">
        <f t="shared" si="52"/>
        <v>0</v>
      </c>
      <c r="AP161" s="6" t="s">
        <v>789</v>
      </c>
      <c r="AQ161" s="5" t="s">
        <v>721</v>
      </c>
      <c r="AR161">
        <v>4</v>
      </c>
      <c r="AT161" s="95">
        <v>5</v>
      </c>
      <c r="AU161" s="97">
        <v>61</v>
      </c>
      <c r="AV161" s="101">
        <f t="shared" si="21"/>
        <v>5061</v>
      </c>
      <c r="AX161" s="7" t="s">
        <v>1006</v>
      </c>
    </row>
    <row r="162" spans="1:50" hidden="1" outlineLevel="1">
      <c r="A162" s="6" t="s">
        <v>1653</v>
      </c>
      <c r="B162" s="5" t="s">
        <v>721</v>
      </c>
      <c r="C162" s="1">
        <f t="shared" si="44"/>
        <v>9252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>IF(P162&gt;0,RANK(P162,(N162:P162,Q162:AE162)),0)</f>
        <v>0</v>
      </c>
      <c r="G162" s="1">
        <f t="shared" si="53"/>
        <v>1711</v>
      </c>
      <c r="H162" s="2">
        <f t="shared" si="54"/>
        <v>0.18493298746217035</v>
      </c>
      <c r="I162" s="2"/>
      <c r="J162" s="2">
        <f t="shared" si="45"/>
        <v>0.57555123216601811</v>
      </c>
      <c r="K162" s="2">
        <f t="shared" si="46"/>
        <v>0.39061824470384782</v>
      </c>
      <c r="L162" s="2">
        <f t="shared" si="47"/>
        <v>0</v>
      </c>
      <c r="M162" s="2">
        <f t="shared" si="48"/>
        <v>3.3830523130134071E-2</v>
      </c>
      <c r="N162" s="59">
        <v>5325</v>
      </c>
      <c r="O162" s="59">
        <v>3614</v>
      </c>
      <c r="P162" s="59"/>
      <c r="Q162" s="59"/>
      <c r="R162" s="59">
        <v>313</v>
      </c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G162" s="7">
        <f>IF(Q162&gt;0,RANK(Q162,(N162:P162,Q162:AE162)),0)</f>
        <v>0</v>
      </c>
      <c r="AH162" s="7">
        <f>IF(R162&gt;0,RANK(R162,(N162:P162,Q162:AE162)),0)</f>
        <v>3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 t="shared" si="49"/>
        <v>0</v>
      </c>
      <c r="AL162" s="2">
        <f t="shared" si="50"/>
        <v>3.3830523130134023E-2</v>
      </c>
      <c r="AM162" s="2">
        <f t="shared" si="51"/>
        <v>0</v>
      </c>
      <c r="AN162" s="2">
        <f t="shared" si="52"/>
        <v>0</v>
      </c>
      <c r="AP162" s="6" t="s">
        <v>1653</v>
      </c>
      <c r="AQ162" s="5" t="s">
        <v>721</v>
      </c>
      <c r="AR162">
        <v>1</v>
      </c>
      <c r="AT162" s="95">
        <v>5</v>
      </c>
      <c r="AU162" s="97">
        <v>63</v>
      </c>
      <c r="AV162" s="101">
        <f t="shared" si="21"/>
        <v>5063</v>
      </c>
      <c r="AX162" s="7" t="s">
        <v>1006</v>
      </c>
    </row>
    <row r="163" spans="1:50" hidden="1" outlineLevel="1">
      <c r="A163" s="6" t="s">
        <v>1593</v>
      </c>
      <c r="B163" s="5" t="s">
        <v>721</v>
      </c>
      <c r="C163" s="1">
        <f t="shared" ref="C163:C194" si="55">SUM(N163:AE163)</f>
        <v>4900</v>
      </c>
      <c r="D163" s="7">
        <f>IF(N163&gt;0, RANK(N163,(N163:P163,Q163:AE163)),0)</f>
        <v>1</v>
      </c>
      <c r="E163" s="7">
        <f>IF(O163&gt;0,RANK(O163,(N163:P163,Q163:AE163)),0)</f>
        <v>2</v>
      </c>
      <c r="F163" s="7">
        <f>IF(P163&gt;0,RANK(P163,(N163:P163,Q163:AE163)),0)</f>
        <v>0</v>
      </c>
      <c r="G163" s="1">
        <f t="shared" si="53"/>
        <v>1408</v>
      </c>
      <c r="H163" s="2">
        <f t="shared" si="54"/>
        <v>0.28734693877551021</v>
      </c>
      <c r="I163" s="2"/>
      <c r="J163" s="2">
        <f t="shared" ref="J163:J194" si="56">IF($C163=0,"-",N163/$C163)</f>
        <v>0.62918367346938775</v>
      </c>
      <c r="K163" s="2">
        <f t="shared" ref="K163:K194" si="57">IF($C163=0,"-",O163/$C163)</f>
        <v>0.34183673469387754</v>
      </c>
      <c r="L163" s="2">
        <f t="shared" ref="L163:L194" si="58">IF($C163=0,"-",P163/$C163)</f>
        <v>0</v>
      </c>
      <c r="M163" s="2">
        <f t="shared" ref="M163:M194" si="59">IF(C163=0,"-",(1-J163-K163-L163))</f>
        <v>2.8979591836734708E-2</v>
      </c>
      <c r="N163" s="59">
        <v>3083</v>
      </c>
      <c r="O163" s="59">
        <v>1675</v>
      </c>
      <c r="P163" s="59"/>
      <c r="Q163" s="59"/>
      <c r="R163" s="59">
        <v>142</v>
      </c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G163" s="7">
        <f>IF(Q163&gt;0,RANK(Q163,(N163:P163,Q163:AE163)),0)</f>
        <v>0</v>
      </c>
      <c r="AH163" s="7">
        <f>IF(R163&gt;0,RANK(R163,(N163:P163,Q163:AE163)),0)</f>
        <v>3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ref="AK163:AK194" si="60">IF($C163=0,"-",Q163/$C163)</f>
        <v>0</v>
      </c>
      <c r="AL163" s="2">
        <f t="shared" ref="AL163:AL194" si="61">IF($C163=0,"-",R163/$C163)</f>
        <v>2.8979591836734694E-2</v>
      </c>
      <c r="AM163" s="2">
        <f t="shared" ref="AM163:AM194" si="62">IF($C163=0,"-",T163/$C163)</f>
        <v>0</v>
      </c>
      <c r="AN163" s="2">
        <f t="shared" ref="AN163:AN194" si="63">IF($C163=0,"-",S163/$C163)</f>
        <v>0</v>
      </c>
      <c r="AP163" s="6" t="s">
        <v>1593</v>
      </c>
      <c r="AQ163" s="5" t="s">
        <v>721</v>
      </c>
      <c r="AR163">
        <v>1</v>
      </c>
      <c r="AT163" s="95">
        <v>5</v>
      </c>
      <c r="AU163" s="97">
        <v>65</v>
      </c>
      <c r="AV163" s="101">
        <f t="shared" si="21"/>
        <v>5065</v>
      </c>
      <c r="AX163" s="7" t="s">
        <v>1006</v>
      </c>
    </row>
    <row r="164" spans="1:50" hidden="1" outlineLevel="1">
      <c r="A164" s="6" t="s">
        <v>799</v>
      </c>
      <c r="B164" s="5" t="s">
        <v>721</v>
      </c>
      <c r="C164" s="1">
        <f t="shared" si="55"/>
        <v>5077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0</v>
      </c>
      <c r="G164" s="1">
        <f t="shared" si="53"/>
        <v>2335</v>
      </c>
      <c r="H164" s="2">
        <f t="shared" si="54"/>
        <v>0.45991727398069726</v>
      </c>
      <c r="I164" s="2"/>
      <c r="J164" s="2">
        <f t="shared" si="56"/>
        <v>0.72070120149694705</v>
      </c>
      <c r="K164" s="2">
        <f t="shared" si="57"/>
        <v>0.26078392751624974</v>
      </c>
      <c r="L164" s="2">
        <f t="shared" si="58"/>
        <v>0</v>
      </c>
      <c r="M164" s="2">
        <f t="shared" si="59"/>
        <v>1.8514870986803211E-2</v>
      </c>
      <c r="N164" s="59">
        <v>3659</v>
      </c>
      <c r="O164" s="59">
        <v>1324</v>
      </c>
      <c r="P164" s="59"/>
      <c r="Q164" s="59"/>
      <c r="R164" s="59">
        <v>94</v>
      </c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G164" s="7">
        <f>IF(Q164&gt;0,RANK(Q164,(N164:P164,Q164:AE164)),0)</f>
        <v>0</v>
      </c>
      <c r="AH164" s="7">
        <f>IF(R164&gt;0,RANK(R164,(N164:P164,Q164:AE164)),0)</f>
        <v>3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60"/>
        <v>0</v>
      </c>
      <c r="AL164" s="2">
        <f t="shared" si="61"/>
        <v>1.8514870986803229E-2</v>
      </c>
      <c r="AM164" s="2">
        <f t="shared" si="62"/>
        <v>0</v>
      </c>
      <c r="AN164" s="2">
        <f t="shared" si="63"/>
        <v>0</v>
      </c>
      <c r="AP164" s="6" t="s">
        <v>799</v>
      </c>
      <c r="AQ164" s="5" t="s">
        <v>721</v>
      </c>
      <c r="AR164">
        <v>1</v>
      </c>
      <c r="AT164" s="95">
        <v>5</v>
      </c>
      <c r="AU164" s="97">
        <v>67</v>
      </c>
      <c r="AV164" s="101">
        <f t="shared" si="21"/>
        <v>5067</v>
      </c>
      <c r="AX164" s="7" t="s">
        <v>1006</v>
      </c>
    </row>
    <row r="165" spans="1:50" hidden="1" outlineLevel="1">
      <c r="A165" s="6" t="s">
        <v>1349</v>
      </c>
      <c r="B165" s="5" t="s">
        <v>721</v>
      </c>
      <c r="C165" s="1">
        <f t="shared" si="55"/>
        <v>20070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0</v>
      </c>
      <c r="G165" s="1">
        <f t="shared" si="53"/>
        <v>8166</v>
      </c>
      <c r="H165" s="2">
        <f t="shared" si="54"/>
        <v>0.4068759342301943</v>
      </c>
      <c r="I165" s="2"/>
      <c r="J165" s="2">
        <f t="shared" si="56"/>
        <v>0.69103139013452919</v>
      </c>
      <c r="K165" s="2">
        <f t="shared" si="57"/>
        <v>0.28415545590433483</v>
      </c>
      <c r="L165" s="2">
        <f t="shared" si="58"/>
        <v>0</v>
      </c>
      <c r="M165" s="2">
        <f t="shared" si="59"/>
        <v>2.4813153961135981E-2</v>
      </c>
      <c r="N165" s="59">
        <v>13869</v>
      </c>
      <c r="O165" s="59">
        <v>5703</v>
      </c>
      <c r="P165" s="59"/>
      <c r="Q165" s="59"/>
      <c r="R165" s="59">
        <v>498</v>
      </c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G165" s="7">
        <f>IF(Q165&gt;0,RANK(Q165,(N165:P165,Q165:AE165)),0)</f>
        <v>0</v>
      </c>
      <c r="AH165" s="7">
        <f>IF(R165&gt;0,RANK(R165,(N165:P165,Q165:AE165)),0)</f>
        <v>3</v>
      </c>
      <c r="AI165" s="7">
        <f>IF(T165&gt;0,RANK(T165,(N165:P165,Q165:AE165)),0)</f>
        <v>0</v>
      </c>
      <c r="AJ165" s="7">
        <f>IF(S165&gt;0,RANK(S165,(N165:P165,Q165:AE165)),0)</f>
        <v>0</v>
      </c>
      <c r="AK165" s="2">
        <f t="shared" si="60"/>
        <v>0</v>
      </c>
      <c r="AL165" s="2">
        <f t="shared" si="61"/>
        <v>2.4813153961136022E-2</v>
      </c>
      <c r="AM165" s="2">
        <f t="shared" si="62"/>
        <v>0</v>
      </c>
      <c r="AN165" s="2">
        <f t="shared" si="63"/>
        <v>0</v>
      </c>
      <c r="AP165" s="6" t="s">
        <v>1349</v>
      </c>
      <c r="AQ165" s="5" t="s">
        <v>721</v>
      </c>
      <c r="AR165">
        <v>4</v>
      </c>
      <c r="AT165" s="95">
        <v>5</v>
      </c>
      <c r="AU165" s="97">
        <v>69</v>
      </c>
      <c r="AV165" s="101">
        <f t="shared" si="21"/>
        <v>5069</v>
      </c>
      <c r="AX165" s="7" t="s">
        <v>1006</v>
      </c>
    </row>
    <row r="166" spans="1:50" hidden="1" outlineLevel="1">
      <c r="A166" s="6" t="s">
        <v>531</v>
      </c>
      <c r="B166" s="5" t="s">
        <v>721</v>
      </c>
      <c r="C166" s="1">
        <f t="shared" si="55"/>
        <v>5626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>IF(P166&gt;0,RANK(P166,(N166:P166,Q166:AE166)),0)</f>
        <v>0</v>
      </c>
      <c r="G166" s="1">
        <f t="shared" si="53"/>
        <v>743</v>
      </c>
      <c r="H166" s="2">
        <f t="shared" si="54"/>
        <v>0.13206541059367224</v>
      </c>
      <c r="I166" s="2"/>
      <c r="J166" s="2">
        <f t="shared" si="56"/>
        <v>0.54745822964806257</v>
      </c>
      <c r="K166" s="2">
        <f t="shared" si="57"/>
        <v>0.41539281905439035</v>
      </c>
      <c r="L166" s="2">
        <f t="shared" si="58"/>
        <v>0</v>
      </c>
      <c r="M166" s="2">
        <f t="shared" si="59"/>
        <v>3.7148951297547084E-2</v>
      </c>
      <c r="N166" s="59">
        <v>3080</v>
      </c>
      <c r="O166" s="59">
        <v>2337</v>
      </c>
      <c r="P166" s="59"/>
      <c r="Q166" s="59"/>
      <c r="R166" s="59">
        <v>209</v>
      </c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G166" s="7">
        <f>IF(Q166&gt;0,RANK(Q166,(N166:P166,Q166:AE166)),0)</f>
        <v>0</v>
      </c>
      <c r="AH166" s="7">
        <f>IF(R166&gt;0,RANK(R166,(N166:P166,Q166:AE166)),0)</f>
        <v>3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60"/>
        <v>0</v>
      </c>
      <c r="AL166" s="2">
        <f t="shared" si="61"/>
        <v>3.7148951297547105E-2</v>
      </c>
      <c r="AM166" s="2">
        <f t="shared" si="62"/>
        <v>0</v>
      </c>
      <c r="AN166" s="2">
        <f t="shared" si="63"/>
        <v>0</v>
      </c>
      <c r="AP166" s="6" t="s">
        <v>531</v>
      </c>
      <c r="AQ166" s="5" t="s">
        <v>721</v>
      </c>
      <c r="AR166">
        <v>3</v>
      </c>
      <c r="AT166" s="95">
        <v>5</v>
      </c>
      <c r="AU166" s="97">
        <v>71</v>
      </c>
      <c r="AV166" s="101">
        <f t="shared" si="21"/>
        <v>5071</v>
      </c>
      <c r="AX166" s="7" t="s">
        <v>1006</v>
      </c>
    </row>
    <row r="167" spans="1:50" hidden="1" outlineLevel="1">
      <c r="A167" s="6" t="s">
        <v>1193</v>
      </c>
      <c r="B167" s="5" t="s">
        <v>721</v>
      </c>
      <c r="C167" s="1">
        <f t="shared" si="55"/>
        <v>2857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>IF(P167&gt;0,RANK(P167,(N167:P167,Q167:AE167)),0)</f>
        <v>0</v>
      </c>
      <c r="G167" s="1">
        <f t="shared" si="53"/>
        <v>1041</v>
      </c>
      <c r="H167" s="2">
        <f t="shared" si="54"/>
        <v>0.36436821841092054</v>
      </c>
      <c r="I167" s="2"/>
      <c r="J167" s="2">
        <f t="shared" si="56"/>
        <v>0.67168358417920893</v>
      </c>
      <c r="K167" s="2">
        <f t="shared" si="57"/>
        <v>0.30731536576828844</v>
      </c>
      <c r="L167" s="2">
        <f t="shared" si="58"/>
        <v>0</v>
      </c>
      <c r="M167" s="2">
        <f t="shared" si="59"/>
        <v>2.1001050052502634E-2</v>
      </c>
      <c r="N167" s="59">
        <v>1919</v>
      </c>
      <c r="O167" s="59">
        <v>878</v>
      </c>
      <c r="P167" s="59"/>
      <c r="Q167" s="59"/>
      <c r="R167" s="59">
        <v>60</v>
      </c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G167" s="7">
        <f>IF(Q167&gt;0,RANK(Q167,(N167:P167,Q167:AE167)),0)</f>
        <v>0</v>
      </c>
      <c r="AH167" s="7">
        <f>IF(R167&gt;0,RANK(R167,(N167:P167,Q167:AE167)),0)</f>
        <v>3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60"/>
        <v>0</v>
      </c>
      <c r="AL167" s="2">
        <f t="shared" si="61"/>
        <v>2.1001050052502624E-2</v>
      </c>
      <c r="AM167" s="2">
        <f t="shared" si="62"/>
        <v>0</v>
      </c>
      <c r="AN167" s="2">
        <f t="shared" si="63"/>
        <v>0</v>
      </c>
      <c r="AP167" s="6" t="s">
        <v>1193</v>
      </c>
      <c r="AQ167" s="5" t="s">
        <v>721</v>
      </c>
      <c r="AR167">
        <v>4</v>
      </c>
      <c r="AT167" s="95">
        <v>5</v>
      </c>
      <c r="AU167" s="97">
        <v>73</v>
      </c>
      <c r="AV167" s="101">
        <f t="shared" si="21"/>
        <v>5073</v>
      </c>
      <c r="AX167" s="7" t="s">
        <v>1006</v>
      </c>
    </row>
    <row r="168" spans="1:50" hidden="1" outlineLevel="1">
      <c r="A168" s="6" t="s">
        <v>1988</v>
      </c>
      <c r="B168" s="5" t="s">
        <v>721</v>
      </c>
      <c r="C168" s="1">
        <f t="shared" si="55"/>
        <v>5198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0</v>
      </c>
      <c r="G168" s="1">
        <f t="shared" si="53"/>
        <v>2195</v>
      </c>
      <c r="H168" s="2">
        <f t="shared" si="54"/>
        <v>0.42227779915352059</v>
      </c>
      <c r="I168" s="2"/>
      <c r="J168" s="2">
        <f t="shared" si="56"/>
        <v>0.69507502885725281</v>
      </c>
      <c r="K168" s="2">
        <f t="shared" si="57"/>
        <v>0.27279722970373221</v>
      </c>
      <c r="L168" s="2">
        <f t="shared" si="58"/>
        <v>0</v>
      </c>
      <c r="M168" s="2">
        <f t="shared" si="59"/>
        <v>3.2127741439014978E-2</v>
      </c>
      <c r="N168" s="59">
        <v>3613</v>
      </c>
      <c r="O168" s="59">
        <v>1418</v>
      </c>
      <c r="P168" s="59"/>
      <c r="Q168" s="59"/>
      <c r="R168" s="59">
        <v>167</v>
      </c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G168" s="7">
        <f>IF(Q168&gt;0,RANK(Q168,(N168:P168,Q168:AE168)),0)</f>
        <v>0</v>
      </c>
      <c r="AH168" s="7">
        <f>IF(R168&gt;0,RANK(R168,(N168:P168,Q168:AE168)),0)</f>
        <v>3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60"/>
        <v>0</v>
      </c>
      <c r="AL168" s="2">
        <f t="shared" si="61"/>
        <v>3.2127741439015006E-2</v>
      </c>
      <c r="AM168" s="2">
        <f t="shared" si="62"/>
        <v>0</v>
      </c>
      <c r="AN168" s="2">
        <f t="shared" si="63"/>
        <v>0</v>
      </c>
      <c r="AP168" s="6" t="s">
        <v>1988</v>
      </c>
      <c r="AQ168" s="5" t="s">
        <v>721</v>
      </c>
      <c r="AR168">
        <v>1</v>
      </c>
      <c r="AT168" s="95">
        <v>5</v>
      </c>
      <c r="AU168" s="97">
        <v>75</v>
      </c>
      <c r="AV168" s="101">
        <f t="shared" ref="AV168:AV231" si="64">1000*AT168+AU168</f>
        <v>5075</v>
      </c>
      <c r="AX168" s="7" t="s">
        <v>1006</v>
      </c>
    </row>
    <row r="169" spans="1:50" hidden="1" outlineLevel="1">
      <c r="A169" s="6" t="s">
        <v>1860</v>
      </c>
      <c r="B169" s="5" t="s">
        <v>721</v>
      </c>
      <c r="C169" s="1">
        <f t="shared" si="55"/>
        <v>3673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0</v>
      </c>
      <c r="G169" s="1">
        <f t="shared" si="53"/>
        <v>2111</v>
      </c>
      <c r="H169" s="2">
        <f t="shared" si="54"/>
        <v>0.57473454941464741</v>
      </c>
      <c r="I169" s="2"/>
      <c r="J169" s="2">
        <f t="shared" si="56"/>
        <v>0.77756602232507488</v>
      </c>
      <c r="K169" s="2">
        <f t="shared" si="57"/>
        <v>0.20283147291042744</v>
      </c>
      <c r="L169" s="2">
        <f t="shared" si="58"/>
        <v>0</v>
      </c>
      <c r="M169" s="2">
        <f t="shared" si="59"/>
        <v>1.960250476449768E-2</v>
      </c>
      <c r="N169" s="59">
        <v>2856</v>
      </c>
      <c r="O169" s="59">
        <v>745</v>
      </c>
      <c r="P169" s="59"/>
      <c r="Q169" s="59"/>
      <c r="R169" s="59">
        <v>72</v>
      </c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G169" s="7">
        <f>IF(Q169&gt;0,RANK(Q169,(N169:P169,Q169:AE169)),0)</f>
        <v>0</v>
      </c>
      <c r="AH169" s="7">
        <f>IF(R169&gt;0,RANK(R169,(N169:P169,Q169:AE169)),0)</f>
        <v>3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60"/>
        <v>0</v>
      </c>
      <c r="AL169" s="2">
        <f t="shared" si="61"/>
        <v>1.9602504764497687E-2</v>
      </c>
      <c r="AM169" s="2">
        <f t="shared" si="62"/>
        <v>0</v>
      </c>
      <c r="AN169" s="2">
        <f t="shared" si="63"/>
        <v>0</v>
      </c>
      <c r="AP169" s="6" t="s">
        <v>1860</v>
      </c>
      <c r="AQ169" s="5" t="s">
        <v>721</v>
      </c>
      <c r="AR169">
        <v>1</v>
      </c>
      <c r="AT169" s="95">
        <v>5</v>
      </c>
      <c r="AU169" s="97">
        <v>77</v>
      </c>
      <c r="AV169" s="101">
        <f t="shared" si="64"/>
        <v>5077</v>
      </c>
      <c r="AX169" s="7" t="s">
        <v>1006</v>
      </c>
    </row>
    <row r="170" spans="1:50" hidden="1" outlineLevel="1">
      <c r="A170" s="6" t="s">
        <v>1853</v>
      </c>
      <c r="B170" s="5" t="s">
        <v>721</v>
      </c>
      <c r="C170" s="1">
        <f t="shared" si="55"/>
        <v>3097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0</v>
      </c>
      <c r="G170" s="1">
        <f t="shared" si="53"/>
        <v>1395</v>
      </c>
      <c r="H170" s="2">
        <f t="shared" si="54"/>
        <v>0.45043590571520825</v>
      </c>
      <c r="I170" s="2"/>
      <c r="J170" s="2">
        <f t="shared" si="56"/>
        <v>0.71456247981917986</v>
      </c>
      <c r="K170" s="2">
        <f t="shared" si="57"/>
        <v>0.26412657410397161</v>
      </c>
      <c r="L170" s="2">
        <f t="shared" si="58"/>
        <v>0</v>
      </c>
      <c r="M170" s="2">
        <f t="shared" si="59"/>
        <v>2.1310946076848525E-2</v>
      </c>
      <c r="N170" s="59">
        <v>2213</v>
      </c>
      <c r="O170" s="59">
        <v>818</v>
      </c>
      <c r="P170" s="59"/>
      <c r="Q170" s="59"/>
      <c r="R170" s="59">
        <v>66</v>
      </c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G170" s="7">
        <f>IF(Q170&gt;0,RANK(Q170,(N170:P170,Q170:AE170)),0)</f>
        <v>0</v>
      </c>
      <c r="AH170" s="7">
        <f>IF(R170&gt;0,RANK(R170,(N170:P170,Q170:AE170)),0)</f>
        <v>3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60"/>
        <v>0</v>
      </c>
      <c r="AL170" s="2">
        <f t="shared" si="61"/>
        <v>2.1310946076848563E-2</v>
      </c>
      <c r="AM170" s="2">
        <f t="shared" si="62"/>
        <v>0</v>
      </c>
      <c r="AN170" s="2">
        <f t="shared" si="63"/>
        <v>0</v>
      </c>
      <c r="AP170" s="6" t="s">
        <v>1853</v>
      </c>
      <c r="AQ170" s="5" t="s">
        <v>721</v>
      </c>
      <c r="AR170">
        <v>4</v>
      </c>
      <c r="AT170" s="95">
        <v>5</v>
      </c>
      <c r="AU170" s="97">
        <v>79</v>
      </c>
      <c r="AV170" s="101">
        <f t="shared" si="64"/>
        <v>5079</v>
      </c>
      <c r="AX170" s="7" t="s">
        <v>1006</v>
      </c>
    </row>
    <row r="171" spans="1:50" hidden="1" outlineLevel="1">
      <c r="A171" s="6" t="s">
        <v>1931</v>
      </c>
      <c r="B171" s="5" t="s">
        <v>721</v>
      </c>
      <c r="C171" s="1">
        <f t="shared" si="55"/>
        <v>3755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>IF(P171&gt;0,RANK(P171,(N171:P171,Q171:AE171)),0)</f>
        <v>0</v>
      </c>
      <c r="G171" s="1">
        <f t="shared" si="53"/>
        <v>1290</v>
      </c>
      <c r="H171" s="2">
        <f t="shared" si="54"/>
        <v>0.34354194407456723</v>
      </c>
      <c r="I171" s="2"/>
      <c r="J171" s="2">
        <f t="shared" si="56"/>
        <v>0.66098535286284954</v>
      </c>
      <c r="K171" s="2">
        <f t="shared" si="57"/>
        <v>0.31744340878828231</v>
      </c>
      <c r="L171" s="2">
        <f t="shared" si="58"/>
        <v>0</v>
      </c>
      <c r="M171" s="2">
        <f t="shared" si="59"/>
        <v>2.1571238348868149E-2</v>
      </c>
      <c r="N171" s="59">
        <v>2482</v>
      </c>
      <c r="O171" s="59">
        <v>1192</v>
      </c>
      <c r="P171" s="59"/>
      <c r="Q171" s="59"/>
      <c r="R171" s="59">
        <v>81</v>
      </c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G171" s="7">
        <f>IF(Q171&gt;0,RANK(Q171,(N171:P171,Q171:AE171)),0)</f>
        <v>0</v>
      </c>
      <c r="AH171" s="7">
        <f>IF(R171&gt;0,RANK(R171,(N171:P171,Q171:AE171)),0)</f>
        <v>3</v>
      </c>
      <c r="AI171" s="7">
        <f>IF(T171&gt;0,RANK(T171,(N171:P171,Q171:AE171)),0)</f>
        <v>0</v>
      </c>
      <c r="AJ171" s="7">
        <f>IF(S171&gt;0,RANK(S171,(N171:P171,Q171:AE171)),0)</f>
        <v>0</v>
      </c>
      <c r="AK171" s="2">
        <f t="shared" si="60"/>
        <v>0</v>
      </c>
      <c r="AL171" s="2">
        <f t="shared" si="61"/>
        <v>2.1571238348868177E-2</v>
      </c>
      <c r="AM171" s="2">
        <f t="shared" si="62"/>
        <v>0</v>
      </c>
      <c r="AN171" s="2">
        <f t="shared" si="63"/>
        <v>0</v>
      </c>
      <c r="AP171" s="6" t="s">
        <v>1931</v>
      </c>
      <c r="AQ171" s="5" t="s">
        <v>721</v>
      </c>
      <c r="AR171">
        <v>4</v>
      </c>
      <c r="AT171" s="95">
        <v>5</v>
      </c>
      <c r="AU171" s="97">
        <v>81</v>
      </c>
      <c r="AV171" s="101">
        <f t="shared" si="64"/>
        <v>5081</v>
      </c>
      <c r="AX171" s="7" t="s">
        <v>1006</v>
      </c>
    </row>
    <row r="172" spans="1:50" hidden="1" outlineLevel="1">
      <c r="A172" s="6" t="s">
        <v>543</v>
      </c>
      <c r="B172" s="5" t="s">
        <v>721</v>
      </c>
      <c r="C172" s="1">
        <f t="shared" si="55"/>
        <v>6905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>IF(P172&gt;0,RANK(P172,(N172:P172,Q172:AE172)),0)</f>
        <v>0</v>
      </c>
      <c r="G172" s="1">
        <f t="shared" si="53"/>
        <v>752</v>
      </c>
      <c r="H172" s="2">
        <f t="shared" si="54"/>
        <v>0.10890658942795076</v>
      </c>
      <c r="I172" s="2"/>
      <c r="J172" s="2">
        <f t="shared" si="56"/>
        <v>0.53178855901520639</v>
      </c>
      <c r="K172" s="2">
        <f t="shared" si="57"/>
        <v>0.4228819695872556</v>
      </c>
      <c r="L172" s="2">
        <f t="shared" si="58"/>
        <v>0</v>
      </c>
      <c r="M172" s="2">
        <f t="shared" si="59"/>
        <v>4.5329471397538013E-2</v>
      </c>
      <c r="N172" s="59">
        <v>3672</v>
      </c>
      <c r="O172" s="59">
        <v>2920</v>
      </c>
      <c r="P172" s="59"/>
      <c r="Q172" s="59"/>
      <c r="R172" s="59">
        <v>313</v>
      </c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G172" s="7">
        <f>IF(Q172&gt;0,RANK(Q172,(N172:P172,Q172:AE172)),0)</f>
        <v>0</v>
      </c>
      <c r="AH172" s="7">
        <f>IF(R172&gt;0,RANK(R172,(N172:P172,Q172:AE172)),0)</f>
        <v>3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si="60"/>
        <v>0</v>
      </c>
      <c r="AL172" s="2">
        <f t="shared" si="61"/>
        <v>4.5329471397538013E-2</v>
      </c>
      <c r="AM172" s="2">
        <f t="shared" si="62"/>
        <v>0</v>
      </c>
      <c r="AN172" s="2">
        <f t="shared" si="63"/>
        <v>0</v>
      </c>
      <c r="AP172" s="6" t="s">
        <v>543</v>
      </c>
      <c r="AQ172" s="5" t="s">
        <v>721</v>
      </c>
      <c r="AR172">
        <v>4</v>
      </c>
      <c r="AT172" s="95">
        <v>5</v>
      </c>
      <c r="AU172" s="97">
        <v>83</v>
      </c>
      <c r="AV172" s="101">
        <f t="shared" si="64"/>
        <v>5083</v>
      </c>
      <c r="AX172" s="7" t="s">
        <v>1006</v>
      </c>
    </row>
    <row r="173" spans="1:50" hidden="1" outlineLevel="1">
      <c r="A173" s="6" t="s">
        <v>1225</v>
      </c>
      <c r="B173" s="5" t="s">
        <v>721</v>
      </c>
      <c r="C173" s="1">
        <f t="shared" si="55"/>
        <v>13404</v>
      </c>
      <c r="D173" s="7">
        <f>IF(N173&gt;0, RANK(N173,(N173:P173,Q173:AE173)),0)</f>
        <v>1</v>
      </c>
      <c r="E173" s="7">
        <f>IF(O173&gt;0,RANK(O173,(N173:P173,Q173:AE173)),0)</f>
        <v>2</v>
      </c>
      <c r="F173" s="7">
        <f>IF(P173&gt;0,RANK(P173,(N173:P173,Q173:AE173)),0)</f>
        <v>0</v>
      </c>
      <c r="G173" s="1">
        <f t="shared" si="53"/>
        <v>1263</v>
      </c>
      <c r="H173" s="2">
        <f t="shared" si="54"/>
        <v>9.4225604297224708E-2</v>
      </c>
      <c r="I173" s="2"/>
      <c r="J173" s="2">
        <f t="shared" si="56"/>
        <v>0.53640704267382866</v>
      </c>
      <c r="K173" s="2">
        <f t="shared" si="57"/>
        <v>0.44218143837660401</v>
      </c>
      <c r="L173" s="2">
        <f t="shared" si="58"/>
        <v>0</v>
      </c>
      <c r="M173" s="2">
        <f t="shared" si="59"/>
        <v>2.1411518949567332E-2</v>
      </c>
      <c r="N173" s="59">
        <v>7190</v>
      </c>
      <c r="O173" s="59">
        <v>5927</v>
      </c>
      <c r="P173" s="59"/>
      <c r="Q173" s="59"/>
      <c r="R173" s="59">
        <v>287</v>
      </c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G173" s="7">
        <f>IF(Q173&gt;0,RANK(Q173,(N173:P173,Q173:AE173)),0)</f>
        <v>0</v>
      </c>
      <c r="AH173" s="7">
        <f>IF(R173&gt;0,RANK(R173,(N173:P173,Q173:AE173)),0)</f>
        <v>3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60"/>
        <v>0</v>
      </c>
      <c r="AL173" s="2">
        <f t="shared" si="61"/>
        <v>2.1411518949567294E-2</v>
      </c>
      <c r="AM173" s="2">
        <f t="shared" si="62"/>
        <v>0</v>
      </c>
      <c r="AN173" s="2">
        <f t="shared" si="63"/>
        <v>0</v>
      </c>
      <c r="AP173" s="6" t="s">
        <v>1225</v>
      </c>
      <c r="AQ173" s="5" t="s">
        <v>721</v>
      </c>
      <c r="AR173">
        <v>1</v>
      </c>
      <c r="AT173" s="95">
        <v>5</v>
      </c>
      <c r="AU173" s="97">
        <v>85</v>
      </c>
      <c r="AV173" s="101">
        <f t="shared" si="64"/>
        <v>5085</v>
      </c>
      <c r="AX173" s="7" t="s">
        <v>1006</v>
      </c>
    </row>
    <row r="174" spans="1:50" hidden="1" outlineLevel="1">
      <c r="A174" s="6" t="s">
        <v>2058</v>
      </c>
      <c r="B174" s="5" t="s">
        <v>721</v>
      </c>
      <c r="C174" s="1">
        <f t="shared" si="55"/>
        <v>5635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0</v>
      </c>
      <c r="G174" s="1">
        <f t="shared" si="53"/>
        <v>439</v>
      </c>
      <c r="H174" s="2">
        <f t="shared" si="54"/>
        <v>7.7905944986690331E-2</v>
      </c>
      <c r="I174" s="2"/>
      <c r="J174" s="2">
        <f t="shared" si="56"/>
        <v>0.44702750665483587</v>
      </c>
      <c r="K174" s="2">
        <f t="shared" si="57"/>
        <v>0.52493345164152616</v>
      </c>
      <c r="L174" s="2">
        <f t="shared" si="58"/>
        <v>0</v>
      </c>
      <c r="M174" s="2">
        <f t="shared" si="59"/>
        <v>2.8039041703637912E-2</v>
      </c>
      <c r="N174" s="59">
        <v>2519</v>
      </c>
      <c r="O174" s="59">
        <v>2958</v>
      </c>
      <c r="P174" s="59"/>
      <c r="Q174" s="59"/>
      <c r="R174" s="59">
        <v>158</v>
      </c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G174" s="7">
        <f>IF(Q174&gt;0,RANK(Q174,(N174:P174,Q174:AE174)),0)</f>
        <v>0</v>
      </c>
      <c r="AH174" s="7">
        <f>IF(R174&gt;0,RANK(R174,(N174:P174,Q174:AE174)),0)</f>
        <v>3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60"/>
        <v>0</v>
      </c>
      <c r="AL174" s="2">
        <f t="shared" si="61"/>
        <v>2.8039041703637978E-2</v>
      </c>
      <c r="AM174" s="2">
        <f t="shared" si="62"/>
        <v>0</v>
      </c>
      <c r="AN174" s="2">
        <f t="shared" si="63"/>
        <v>0</v>
      </c>
      <c r="AP174" s="6" t="s">
        <v>2058</v>
      </c>
      <c r="AQ174" s="5" t="s">
        <v>721</v>
      </c>
      <c r="AR174">
        <v>3</v>
      </c>
      <c r="AT174" s="95">
        <v>5</v>
      </c>
      <c r="AU174" s="97">
        <v>87</v>
      </c>
      <c r="AV174" s="101">
        <f t="shared" si="64"/>
        <v>5087</v>
      </c>
      <c r="AX174" s="7" t="s">
        <v>1006</v>
      </c>
    </row>
    <row r="175" spans="1:50" hidden="1" outlineLevel="1">
      <c r="A175" s="6" t="s">
        <v>551</v>
      </c>
      <c r="B175" s="5" t="s">
        <v>721</v>
      </c>
      <c r="C175" s="1">
        <f t="shared" si="55"/>
        <v>4155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0</v>
      </c>
      <c r="G175" s="1">
        <f t="shared" si="53"/>
        <v>225</v>
      </c>
      <c r="H175" s="2">
        <f t="shared" si="54"/>
        <v>5.4151624548736461E-2</v>
      </c>
      <c r="I175" s="2"/>
      <c r="J175" s="2">
        <f t="shared" si="56"/>
        <v>0.44524669073405537</v>
      </c>
      <c r="K175" s="2">
        <f t="shared" si="57"/>
        <v>0.49939831528279183</v>
      </c>
      <c r="L175" s="2">
        <f t="shared" si="58"/>
        <v>0</v>
      </c>
      <c r="M175" s="2">
        <f t="shared" si="59"/>
        <v>5.5354993983152856E-2</v>
      </c>
      <c r="N175" s="59">
        <v>1850</v>
      </c>
      <c r="O175" s="59">
        <v>2075</v>
      </c>
      <c r="P175" s="59"/>
      <c r="Q175" s="59"/>
      <c r="R175" s="59">
        <v>230</v>
      </c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G175" s="7">
        <f>IF(Q175&gt;0,RANK(Q175,(N175:P175,Q175:AE175)),0)</f>
        <v>0</v>
      </c>
      <c r="AH175" s="7">
        <f>IF(R175&gt;0,RANK(R175,(N175:P175,Q175:AE175)),0)</f>
        <v>3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60"/>
        <v>0</v>
      </c>
      <c r="AL175" s="2">
        <f t="shared" si="61"/>
        <v>5.5354993983152828E-2</v>
      </c>
      <c r="AM175" s="2">
        <f t="shared" si="62"/>
        <v>0</v>
      </c>
      <c r="AN175" s="2">
        <f t="shared" si="63"/>
        <v>0</v>
      </c>
      <c r="AP175" s="6" t="s">
        <v>551</v>
      </c>
      <c r="AQ175" s="5" t="s">
        <v>721</v>
      </c>
      <c r="AR175">
        <v>3</v>
      </c>
      <c r="AT175" s="95">
        <v>5</v>
      </c>
      <c r="AU175" s="97">
        <v>89</v>
      </c>
      <c r="AV175" s="101">
        <f t="shared" si="64"/>
        <v>5089</v>
      </c>
      <c r="AX175" s="7" t="s">
        <v>1006</v>
      </c>
    </row>
    <row r="176" spans="1:50" hidden="1" outlineLevel="1">
      <c r="A176" s="6" t="s">
        <v>496</v>
      </c>
      <c r="B176" s="5" t="s">
        <v>721</v>
      </c>
      <c r="C176" s="1">
        <f t="shared" si="55"/>
        <v>9970</v>
      </c>
      <c r="D176" s="7">
        <f>IF(N176&gt;0, RANK(N176,(N176:P176,Q176:AE176)),0)</f>
        <v>1</v>
      </c>
      <c r="E176" s="7">
        <f>IF(O176&gt;0,RANK(O176,(N176:P176,Q176:AE176)),0)</f>
        <v>2</v>
      </c>
      <c r="F176" s="7">
        <f>IF(P176&gt;0,RANK(P176,(N176:P176,Q176:AE176)),0)</f>
        <v>0</v>
      </c>
      <c r="G176" s="1">
        <f t="shared" si="53"/>
        <v>1402</v>
      </c>
      <c r="H176" s="2">
        <f t="shared" si="54"/>
        <v>0.14062186559679038</v>
      </c>
      <c r="I176" s="2"/>
      <c r="J176" s="2">
        <f t="shared" si="56"/>
        <v>0.55496489468405219</v>
      </c>
      <c r="K176" s="2">
        <f t="shared" si="57"/>
        <v>0.41434302908726178</v>
      </c>
      <c r="L176" s="2">
        <f t="shared" si="58"/>
        <v>0</v>
      </c>
      <c r="M176" s="2">
        <f t="shared" si="59"/>
        <v>3.0692076228686027E-2</v>
      </c>
      <c r="N176" s="59">
        <v>5533</v>
      </c>
      <c r="O176" s="59">
        <v>4131</v>
      </c>
      <c r="P176" s="59"/>
      <c r="Q176" s="59"/>
      <c r="R176" s="59">
        <v>306</v>
      </c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G176" s="7">
        <f>IF(Q176&gt;0,RANK(Q176,(N176:P176,Q176:AE176)),0)</f>
        <v>0</v>
      </c>
      <c r="AH176" s="7">
        <f>IF(R176&gt;0,RANK(R176,(N176:P176,Q176:AE176)),0)</f>
        <v>3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60"/>
        <v>0</v>
      </c>
      <c r="AL176" s="2">
        <f t="shared" si="61"/>
        <v>3.0692076228686058E-2</v>
      </c>
      <c r="AM176" s="2">
        <f t="shared" si="62"/>
        <v>0</v>
      </c>
      <c r="AN176" s="2">
        <f t="shared" si="63"/>
        <v>0</v>
      </c>
      <c r="AP176" s="6" t="s">
        <v>496</v>
      </c>
      <c r="AQ176" s="5" t="s">
        <v>721</v>
      </c>
      <c r="AR176">
        <v>4</v>
      </c>
      <c r="AT176" s="95">
        <v>5</v>
      </c>
      <c r="AU176" s="97">
        <v>91</v>
      </c>
      <c r="AV176" s="101">
        <f t="shared" si="64"/>
        <v>5091</v>
      </c>
      <c r="AX176" s="7" t="s">
        <v>1006</v>
      </c>
    </row>
    <row r="177" spans="1:50" hidden="1" outlineLevel="1">
      <c r="A177" s="6" t="s">
        <v>1284</v>
      </c>
      <c r="B177" s="5" t="s">
        <v>721</v>
      </c>
      <c r="C177" s="1">
        <f t="shared" si="55"/>
        <v>10743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>IF(P177&gt;0,RANK(P177,(N177:P177,Q177:AE177)),0)</f>
        <v>0</v>
      </c>
      <c r="G177" s="1">
        <f t="shared" si="53"/>
        <v>4561</v>
      </c>
      <c r="H177" s="2">
        <f t="shared" si="54"/>
        <v>0.42455552452759937</v>
      </c>
      <c r="I177" s="2"/>
      <c r="J177" s="2">
        <f t="shared" si="56"/>
        <v>0.69654658847621709</v>
      </c>
      <c r="K177" s="2">
        <f t="shared" si="57"/>
        <v>0.27199106394861772</v>
      </c>
      <c r="L177" s="2">
        <f t="shared" si="58"/>
        <v>0</v>
      </c>
      <c r="M177" s="2">
        <f t="shared" si="59"/>
        <v>3.1462347575165195E-2</v>
      </c>
      <c r="N177" s="59">
        <v>7483</v>
      </c>
      <c r="O177" s="59">
        <v>2922</v>
      </c>
      <c r="P177" s="59"/>
      <c r="Q177" s="59"/>
      <c r="R177" s="59">
        <v>338</v>
      </c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G177" s="7">
        <f>IF(Q177&gt;0,RANK(Q177,(N177:P177,Q177:AE177)),0)</f>
        <v>0</v>
      </c>
      <c r="AH177" s="7">
        <f>IF(R177&gt;0,RANK(R177,(N177:P177,Q177:AE177)),0)</f>
        <v>3</v>
      </c>
      <c r="AI177" s="7">
        <f>IF(T177&gt;0,RANK(T177,(N177:P177,Q177:AE177)),0)</f>
        <v>0</v>
      </c>
      <c r="AJ177" s="7">
        <f>IF(S177&gt;0,RANK(S177,(N177:P177,Q177:AE177)),0)</f>
        <v>0</v>
      </c>
      <c r="AK177" s="2">
        <f t="shared" si="60"/>
        <v>0</v>
      </c>
      <c r="AL177" s="2">
        <f t="shared" si="61"/>
        <v>3.1462347575165223E-2</v>
      </c>
      <c r="AM177" s="2">
        <f t="shared" si="62"/>
        <v>0</v>
      </c>
      <c r="AN177" s="2">
        <f t="shared" si="63"/>
        <v>0</v>
      </c>
      <c r="AP177" s="6" t="s">
        <v>1284</v>
      </c>
      <c r="AQ177" s="5" t="s">
        <v>721</v>
      </c>
      <c r="AR177">
        <v>1</v>
      </c>
      <c r="AT177" s="95">
        <v>5</v>
      </c>
      <c r="AU177" s="97">
        <v>93</v>
      </c>
      <c r="AV177" s="101">
        <f t="shared" si="64"/>
        <v>5093</v>
      </c>
      <c r="AX177" s="7" t="s">
        <v>1006</v>
      </c>
    </row>
    <row r="178" spans="1:50" hidden="1" outlineLevel="1">
      <c r="A178" s="6" t="s">
        <v>308</v>
      </c>
      <c r="B178" s="5" t="s">
        <v>721</v>
      </c>
      <c r="C178" s="1">
        <f t="shared" si="55"/>
        <v>3089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0</v>
      </c>
      <c r="G178" s="1">
        <f t="shared" si="53"/>
        <v>1310</v>
      </c>
      <c r="H178" s="2">
        <f t="shared" si="54"/>
        <v>0.42408546455163482</v>
      </c>
      <c r="I178" s="2"/>
      <c r="J178" s="2">
        <f t="shared" si="56"/>
        <v>0.69860796374231138</v>
      </c>
      <c r="K178" s="2">
        <f t="shared" si="57"/>
        <v>0.27452249919067662</v>
      </c>
      <c r="L178" s="2">
        <f t="shared" si="58"/>
        <v>0</v>
      </c>
      <c r="M178" s="2">
        <f t="shared" si="59"/>
        <v>2.6869537067012006E-2</v>
      </c>
      <c r="N178" s="59">
        <v>2158</v>
      </c>
      <c r="O178" s="59">
        <v>848</v>
      </c>
      <c r="P178" s="59"/>
      <c r="Q178" s="59"/>
      <c r="R178" s="59">
        <v>83</v>
      </c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G178" s="7">
        <f>IF(Q178&gt;0,RANK(Q178,(N178:P178,Q178:AE178)),0)</f>
        <v>0</v>
      </c>
      <c r="AH178" s="7">
        <f>IF(R178&gt;0,RANK(R178,(N178:P178,Q178:AE178)),0)</f>
        <v>3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si="60"/>
        <v>0</v>
      </c>
      <c r="AL178" s="2">
        <f t="shared" si="61"/>
        <v>2.6869537067011978E-2</v>
      </c>
      <c r="AM178" s="2">
        <f t="shared" si="62"/>
        <v>0</v>
      </c>
      <c r="AN178" s="2">
        <f t="shared" si="63"/>
        <v>0</v>
      </c>
      <c r="AP178" s="6" t="s">
        <v>308</v>
      </c>
      <c r="AQ178" s="5" t="s">
        <v>721</v>
      </c>
      <c r="AR178">
        <v>1</v>
      </c>
      <c r="AT178" s="95">
        <v>5</v>
      </c>
      <c r="AU178" s="97">
        <v>95</v>
      </c>
      <c r="AV178" s="101">
        <f t="shared" si="64"/>
        <v>5095</v>
      </c>
      <c r="AX178" s="7" t="s">
        <v>1006</v>
      </c>
    </row>
    <row r="179" spans="1:50" hidden="1" outlineLevel="1">
      <c r="A179" s="6" t="s">
        <v>1642</v>
      </c>
      <c r="B179" s="5" t="s">
        <v>721</v>
      </c>
      <c r="C179" s="1">
        <f t="shared" si="55"/>
        <v>2965</v>
      </c>
      <c r="D179" s="7">
        <f>IF(N179&gt;0, RANK(N179,(N179:P179,Q179:AE179)),0)</f>
        <v>1</v>
      </c>
      <c r="E179" s="7">
        <f>IF(O179&gt;0,RANK(O179,(N179:P179,Q179:AE179)),0)</f>
        <v>2</v>
      </c>
      <c r="F179" s="7">
        <f>IF(P179&gt;0,RANK(P179,(N179:P179,Q179:AE179)),0)</f>
        <v>0</v>
      </c>
      <c r="G179" s="1">
        <f t="shared" si="53"/>
        <v>357</v>
      </c>
      <c r="H179" s="2">
        <f t="shared" si="54"/>
        <v>0.12040472175379427</v>
      </c>
      <c r="I179" s="2"/>
      <c r="J179" s="2">
        <f t="shared" si="56"/>
        <v>0.54435075885328832</v>
      </c>
      <c r="K179" s="2">
        <f t="shared" si="57"/>
        <v>0.42394603709949408</v>
      </c>
      <c r="L179" s="2">
        <f t="shared" si="58"/>
        <v>0</v>
      </c>
      <c r="M179" s="2">
        <f t="shared" si="59"/>
        <v>3.1703204047217604E-2</v>
      </c>
      <c r="N179" s="59">
        <v>1614</v>
      </c>
      <c r="O179" s="59">
        <v>1257</v>
      </c>
      <c r="P179" s="59"/>
      <c r="Q179" s="59"/>
      <c r="R179" s="59">
        <v>94</v>
      </c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G179" s="7">
        <f>IF(Q179&gt;0,RANK(Q179,(N179:P179,Q179:AE179)),0)</f>
        <v>0</v>
      </c>
      <c r="AH179" s="7">
        <f>IF(R179&gt;0,RANK(R179,(N179:P179,Q179:AE179)),0)</f>
        <v>3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si="60"/>
        <v>0</v>
      </c>
      <c r="AL179" s="2">
        <f t="shared" si="61"/>
        <v>3.1703204047217541E-2</v>
      </c>
      <c r="AM179" s="2">
        <f t="shared" si="62"/>
        <v>0</v>
      </c>
      <c r="AN179" s="2">
        <f t="shared" si="63"/>
        <v>0</v>
      </c>
      <c r="AP179" s="6" t="s">
        <v>1642</v>
      </c>
      <c r="AQ179" s="5" t="s">
        <v>721</v>
      </c>
      <c r="AR179">
        <v>4</v>
      </c>
      <c r="AT179" s="95">
        <v>5</v>
      </c>
      <c r="AU179" s="97">
        <v>97</v>
      </c>
      <c r="AV179" s="101">
        <f t="shared" si="64"/>
        <v>5097</v>
      </c>
      <c r="AX179" s="7" t="s">
        <v>1006</v>
      </c>
    </row>
    <row r="180" spans="1:50" hidden="1" outlineLevel="1">
      <c r="A180" s="6" t="s">
        <v>972</v>
      </c>
      <c r="B180" s="5" t="s">
        <v>721</v>
      </c>
      <c r="C180" s="1">
        <f t="shared" si="55"/>
        <v>2811</v>
      </c>
      <c r="D180" s="7">
        <f>IF(N180&gt;0, RANK(N180,(N180:P180,Q180:AE180)),0)</f>
        <v>1</v>
      </c>
      <c r="E180" s="7">
        <f>IF(O180&gt;0,RANK(O180,(N180:P180,Q180:AE180)),0)</f>
        <v>2</v>
      </c>
      <c r="F180" s="7">
        <f>IF(P180&gt;0,RANK(P180,(N180:P180,Q180:AE180)),0)</f>
        <v>0</v>
      </c>
      <c r="G180" s="1">
        <f t="shared" si="53"/>
        <v>985</v>
      </c>
      <c r="H180" s="2">
        <f t="shared" si="54"/>
        <v>0.35040910707933121</v>
      </c>
      <c r="I180" s="2"/>
      <c r="J180" s="2">
        <f t="shared" si="56"/>
        <v>0.66524368552116686</v>
      </c>
      <c r="K180" s="2">
        <f t="shared" si="57"/>
        <v>0.31483457844183566</v>
      </c>
      <c r="L180" s="2">
        <f t="shared" si="58"/>
        <v>0</v>
      </c>
      <c r="M180" s="2">
        <f t="shared" si="59"/>
        <v>1.9921736036997484E-2</v>
      </c>
      <c r="N180" s="59">
        <v>1870</v>
      </c>
      <c r="O180" s="59">
        <v>885</v>
      </c>
      <c r="P180" s="59"/>
      <c r="Q180" s="59"/>
      <c r="R180" s="59">
        <v>56</v>
      </c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G180" s="7">
        <f>IF(Q180&gt;0,RANK(Q180,(N180:P180,Q180:AE180)),0)</f>
        <v>0</v>
      </c>
      <c r="AH180" s="7">
        <f>IF(R180&gt;0,RANK(R180,(N180:P180,Q180:AE180)),0)</f>
        <v>3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60"/>
        <v>0</v>
      </c>
      <c r="AL180" s="2">
        <f t="shared" si="61"/>
        <v>1.9921736036997508E-2</v>
      </c>
      <c r="AM180" s="2">
        <f t="shared" si="62"/>
        <v>0</v>
      </c>
      <c r="AN180" s="2">
        <f t="shared" si="63"/>
        <v>0</v>
      </c>
      <c r="AP180" s="6" t="s">
        <v>972</v>
      </c>
      <c r="AQ180" s="5" t="s">
        <v>721</v>
      </c>
      <c r="AR180">
        <v>4</v>
      </c>
      <c r="AT180" s="95">
        <v>5</v>
      </c>
      <c r="AU180" s="97">
        <v>99</v>
      </c>
      <c r="AV180" s="101">
        <f t="shared" si="64"/>
        <v>5099</v>
      </c>
      <c r="AX180" s="7" t="s">
        <v>1006</v>
      </c>
    </row>
    <row r="181" spans="1:50" hidden="1" outlineLevel="1">
      <c r="A181" s="6" t="s">
        <v>352</v>
      </c>
      <c r="B181" s="5" t="s">
        <v>721</v>
      </c>
      <c r="C181" s="1">
        <f t="shared" si="55"/>
        <v>3201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1">
        <f t="shared" si="53"/>
        <v>21</v>
      </c>
      <c r="H181" s="2">
        <f t="shared" si="54"/>
        <v>6.5604498594189313E-3</v>
      </c>
      <c r="I181" s="2"/>
      <c r="J181" s="2">
        <f t="shared" si="56"/>
        <v>0.44548578569197128</v>
      </c>
      <c r="K181" s="2">
        <f t="shared" si="57"/>
        <v>0.45204623555139017</v>
      </c>
      <c r="L181" s="2">
        <f t="shared" si="58"/>
        <v>0</v>
      </c>
      <c r="M181" s="2">
        <f t="shared" si="59"/>
        <v>0.10246797875663854</v>
      </c>
      <c r="N181" s="59">
        <v>1426</v>
      </c>
      <c r="O181" s="59">
        <v>1447</v>
      </c>
      <c r="P181" s="59"/>
      <c r="Q181" s="59"/>
      <c r="R181" s="59">
        <v>328</v>
      </c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G181" s="7">
        <f>IF(Q181&gt;0,RANK(Q181,(N181:P181,Q181:AE181)),0)</f>
        <v>0</v>
      </c>
      <c r="AH181" s="7">
        <f>IF(R181&gt;0,RANK(R181,(N181:P181,Q181:AE181)),0)</f>
        <v>3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60"/>
        <v>0</v>
      </c>
      <c r="AL181" s="2">
        <f t="shared" si="61"/>
        <v>0.10246797875663854</v>
      </c>
      <c r="AM181" s="2">
        <f t="shared" si="62"/>
        <v>0</v>
      </c>
      <c r="AN181" s="2">
        <f t="shared" si="63"/>
        <v>0</v>
      </c>
      <c r="AP181" s="6" t="s">
        <v>352</v>
      </c>
      <c r="AQ181" s="5" t="s">
        <v>721</v>
      </c>
      <c r="AR181">
        <v>3</v>
      </c>
      <c r="AT181" s="95">
        <v>5</v>
      </c>
      <c r="AU181" s="97">
        <v>101</v>
      </c>
      <c r="AV181" s="101">
        <f t="shared" si="64"/>
        <v>5101</v>
      </c>
      <c r="AX181" s="7" t="s">
        <v>1006</v>
      </c>
    </row>
    <row r="182" spans="1:50" hidden="1" outlineLevel="1">
      <c r="A182" s="6" t="s">
        <v>727</v>
      </c>
      <c r="B182" s="5" t="s">
        <v>721</v>
      </c>
      <c r="C182" s="1">
        <f t="shared" si="55"/>
        <v>8999</v>
      </c>
      <c r="D182" s="7">
        <f>IF(N182&gt;0, RANK(N182,(N182:P182,Q182:AE182)),0)</f>
        <v>1</v>
      </c>
      <c r="E182" s="7">
        <f>IF(O182&gt;0,RANK(O182,(N182:P182,Q182:AE182)),0)</f>
        <v>2</v>
      </c>
      <c r="F182" s="7">
        <f>IF(P182&gt;0,RANK(P182,(N182:P182,Q182:AE182)),0)</f>
        <v>0</v>
      </c>
      <c r="G182" s="1">
        <f t="shared" si="53"/>
        <v>2982</v>
      </c>
      <c r="H182" s="2">
        <f t="shared" si="54"/>
        <v>0.33137015223913768</v>
      </c>
      <c r="I182" s="2"/>
      <c r="J182" s="2">
        <f t="shared" si="56"/>
        <v>0.65418379819979999</v>
      </c>
      <c r="K182" s="2">
        <f t="shared" si="57"/>
        <v>0.32281364596066231</v>
      </c>
      <c r="L182" s="2">
        <f t="shared" si="58"/>
        <v>0</v>
      </c>
      <c r="M182" s="2">
        <f t="shared" si="59"/>
        <v>2.3002555839537697E-2</v>
      </c>
      <c r="N182" s="59">
        <v>5887</v>
      </c>
      <c r="O182" s="59">
        <v>2905</v>
      </c>
      <c r="P182" s="59"/>
      <c r="Q182" s="59"/>
      <c r="R182" s="59">
        <v>207</v>
      </c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G182" s="7">
        <f>IF(Q182&gt;0,RANK(Q182,(N182:P182,Q182:AE182)),0)</f>
        <v>0</v>
      </c>
      <c r="AH182" s="7">
        <f>IF(R182&gt;0,RANK(R182,(N182:P182,Q182:AE182)),0)</f>
        <v>3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60"/>
        <v>0</v>
      </c>
      <c r="AL182" s="2">
        <f t="shared" si="61"/>
        <v>2.3002555839537725E-2</v>
      </c>
      <c r="AM182" s="2">
        <f t="shared" si="62"/>
        <v>0</v>
      </c>
      <c r="AN182" s="2">
        <f t="shared" si="63"/>
        <v>0</v>
      </c>
      <c r="AP182" s="6" t="s">
        <v>727</v>
      </c>
      <c r="AQ182" s="5" t="s">
        <v>721</v>
      </c>
      <c r="AR182">
        <v>4</v>
      </c>
      <c r="AT182" s="95">
        <v>5</v>
      </c>
      <c r="AU182" s="97">
        <v>103</v>
      </c>
      <c r="AV182" s="101">
        <f t="shared" si="64"/>
        <v>5103</v>
      </c>
      <c r="AX182" s="7" t="s">
        <v>1006</v>
      </c>
    </row>
    <row r="183" spans="1:50" hidden="1" outlineLevel="1">
      <c r="A183" s="6" t="s">
        <v>1476</v>
      </c>
      <c r="B183" s="5" t="s">
        <v>721</v>
      </c>
      <c r="C183" s="1">
        <f t="shared" si="55"/>
        <v>2817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>IF(P183&gt;0,RANK(P183,(N183:P183,Q183:AE183)),0)</f>
        <v>0</v>
      </c>
      <c r="G183" s="1">
        <f t="shared" si="53"/>
        <v>401</v>
      </c>
      <c r="H183" s="2">
        <f t="shared" si="54"/>
        <v>0.14235001774937878</v>
      </c>
      <c r="I183" s="2"/>
      <c r="J183" s="2">
        <f t="shared" si="56"/>
        <v>0.54348597799077036</v>
      </c>
      <c r="K183" s="2">
        <f t="shared" si="57"/>
        <v>0.40113596024139153</v>
      </c>
      <c r="L183" s="2">
        <f t="shared" si="58"/>
        <v>0</v>
      </c>
      <c r="M183" s="2">
        <f t="shared" si="59"/>
        <v>5.5378061767838105E-2</v>
      </c>
      <c r="N183" s="59">
        <v>1531</v>
      </c>
      <c r="O183" s="59">
        <v>1130</v>
      </c>
      <c r="P183" s="59"/>
      <c r="Q183" s="59"/>
      <c r="R183" s="59">
        <v>156</v>
      </c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G183" s="7">
        <f>IF(Q183&gt;0,RANK(Q183,(N183:P183,Q183:AE183)),0)</f>
        <v>0</v>
      </c>
      <c r="AH183" s="7">
        <f>IF(R183&gt;0,RANK(R183,(N183:P183,Q183:AE183)),0)</f>
        <v>3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60"/>
        <v>0</v>
      </c>
      <c r="AL183" s="2">
        <f t="shared" si="61"/>
        <v>5.5378061767838126E-2</v>
      </c>
      <c r="AM183" s="2">
        <f t="shared" si="62"/>
        <v>0</v>
      </c>
      <c r="AN183" s="2">
        <f t="shared" si="63"/>
        <v>0</v>
      </c>
      <c r="AP183" s="6" t="s">
        <v>1476</v>
      </c>
      <c r="AQ183" s="5" t="s">
        <v>721</v>
      </c>
      <c r="AR183">
        <v>2</v>
      </c>
      <c r="AT183" s="95">
        <v>5</v>
      </c>
      <c r="AU183" s="97">
        <v>105</v>
      </c>
      <c r="AV183" s="101">
        <f t="shared" si="64"/>
        <v>5105</v>
      </c>
      <c r="AX183" s="7" t="s">
        <v>1006</v>
      </c>
    </row>
    <row r="184" spans="1:50" hidden="1" outlineLevel="1">
      <c r="A184" s="6" t="s">
        <v>1333</v>
      </c>
      <c r="B184" s="5" t="s">
        <v>721</v>
      </c>
      <c r="C184" s="1">
        <f t="shared" si="55"/>
        <v>7998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53"/>
        <v>4941</v>
      </c>
      <c r="H184" s="2">
        <f t="shared" si="54"/>
        <v>0.61777944486121528</v>
      </c>
      <c r="I184" s="2"/>
      <c r="J184" s="2">
        <f t="shared" si="56"/>
        <v>0.80032508127031754</v>
      </c>
      <c r="K184" s="2">
        <f t="shared" si="57"/>
        <v>0.18254563640910226</v>
      </c>
      <c r="L184" s="2">
        <f t="shared" si="58"/>
        <v>0</v>
      </c>
      <c r="M184" s="2">
        <f t="shared" si="59"/>
        <v>1.7129282320580197E-2</v>
      </c>
      <c r="N184" s="59">
        <v>6401</v>
      </c>
      <c r="O184" s="59">
        <v>1460</v>
      </c>
      <c r="P184" s="59"/>
      <c r="Q184" s="59"/>
      <c r="R184" s="59">
        <v>137</v>
      </c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G184" s="7">
        <f>IF(Q184&gt;0,RANK(Q184,(N184:P184,Q184:AE184)),0)</f>
        <v>0</v>
      </c>
      <c r="AH184" s="7">
        <f>IF(R184&gt;0,RANK(R184,(N184:P184,Q184:AE184)),0)</f>
        <v>3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60"/>
        <v>0</v>
      </c>
      <c r="AL184" s="2">
        <f t="shared" si="61"/>
        <v>1.7129282320580145E-2</v>
      </c>
      <c r="AM184" s="2">
        <f t="shared" si="62"/>
        <v>0</v>
      </c>
      <c r="AN184" s="2">
        <f t="shared" si="63"/>
        <v>0</v>
      </c>
      <c r="AP184" s="6" t="s">
        <v>1333</v>
      </c>
      <c r="AQ184" s="5" t="s">
        <v>721</v>
      </c>
      <c r="AR184">
        <v>1</v>
      </c>
      <c r="AT184" s="95">
        <v>5</v>
      </c>
      <c r="AU184" s="97">
        <v>107</v>
      </c>
      <c r="AV184" s="101">
        <f t="shared" si="64"/>
        <v>5107</v>
      </c>
      <c r="AX184" s="7" t="s">
        <v>1006</v>
      </c>
    </row>
    <row r="185" spans="1:50" hidden="1" outlineLevel="1">
      <c r="A185" s="6" t="s">
        <v>1690</v>
      </c>
      <c r="B185" s="5" t="s">
        <v>721</v>
      </c>
      <c r="C185" s="1">
        <f t="shared" si="55"/>
        <v>3584</v>
      </c>
      <c r="D185" s="7">
        <f>IF(N185&gt;0, RANK(N185,(N185:P185,Q185:AE185)),0)</f>
        <v>1</v>
      </c>
      <c r="E185" s="7">
        <f>IF(O185&gt;0,RANK(O185,(N185:P185,Q185:AE185)),0)</f>
        <v>2</v>
      </c>
      <c r="F185" s="7">
        <f>IF(P185&gt;0,RANK(P185,(N185:P185,Q185:AE185)),0)</f>
        <v>0</v>
      </c>
      <c r="G185" s="1">
        <f t="shared" si="53"/>
        <v>806</v>
      </c>
      <c r="H185" s="2">
        <f t="shared" si="54"/>
        <v>0.22488839285714285</v>
      </c>
      <c r="I185" s="2"/>
      <c r="J185" s="2">
        <f t="shared" si="56"/>
        <v>0.6004464285714286</v>
      </c>
      <c r="K185" s="2">
        <f t="shared" si="57"/>
        <v>0.3755580357142857</v>
      </c>
      <c r="L185" s="2">
        <f t="shared" si="58"/>
        <v>0</v>
      </c>
      <c r="M185" s="2">
        <f t="shared" si="59"/>
        <v>2.3995535714285698E-2</v>
      </c>
      <c r="N185" s="59">
        <v>2152</v>
      </c>
      <c r="O185" s="59">
        <v>1346</v>
      </c>
      <c r="P185" s="59"/>
      <c r="Q185" s="59"/>
      <c r="R185" s="59">
        <v>86</v>
      </c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G185" s="7">
        <f>IF(Q185&gt;0,RANK(Q185,(N185:P185,Q185:AE185)),0)</f>
        <v>0</v>
      </c>
      <c r="AH185" s="7">
        <f>IF(R185&gt;0,RANK(R185,(N185:P185,Q185:AE185)),0)</f>
        <v>3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60"/>
        <v>0</v>
      </c>
      <c r="AL185" s="2">
        <f t="shared" si="61"/>
        <v>2.3995535714285716E-2</v>
      </c>
      <c r="AM185" s="2">
        <f t="shared" si="62"/>
        <v>0</v>
      </c>
      <c r="AN185" s="2">
        <f t="shared" si="63"/>
        <v>0</v>
      </c>
      <c r="AP185" s="6" t="s">
        <v>1690</v>
      </c>
      <c r="AQ185" s="5" t="s">
        <v>721</v>
      </c>
      <c r="AR185">
        <v>4</v>
      </c>
      <c r="AT185" s="95">
        <v>5</v>
      </c>
      <c r="AU185" s="97">
        <v>109</v>
      </c>
      <c r="AV185" s="101">
        <f t="shared" si="64"/>
        <v>5109</v>
      </c>
      <c r="AX185" s="7" t="s">
        <v>1006</v>
      </c>
    </row>
    <row r="186" spans="1:50" hidden="1" outlineLevel="1">
      <c r="A186" s="6" t="s">
        <v>1982</v>
      </c>
      <c r="B186" s="5" t="s">
        <v>721</v>
      </c>
      <c r="C186" s="1">
        <f t="shared" si="55"/>
        <v>5927</v>
      </c>
      <c r="D186" s="7">
        <f>IF(N186&gt;0, RANK(N186,(N186:P186,Q186:AE186)),0)</f>
        <v>1</v>
      </c>
      <c r="E186" s="7">
        <f>IF(O186&gt;0,RANK(O186,(N186:P186,Q186:AE186)),0)</f>
        <v>2</v>
      </c>
      <c r="F186" s="7">
        <f>IF(P186&gt;0,RANK(P186,(N186:P186,Q186:AE186)),0)</f>
        <v>0</v>
      </c>
      <c r="G186" s="1">
        <f t="shared" si="53"/>
        <v>2404</v>
      </c>
      <c r="H186" s="2">
        <f t="shared" si="54"/>
        <v>0.40560148473089253</v>
      </c>
      <c r="I186" s="2"/>
      <c r="J186" s="2">
        <f t="shared" si="56"/>
        <v>0.68803779314999158</v>
      </c>
      <c r="K186" s="2">
        <f t="shared" si="57"/>
        <v>0.28243630841909906</v>
      </c>
      <c r="L186" s="2">
        <f t="shared" si="58"/>
        <v>0</v>
      </c>
      <c r="M186" s="2">
        <f t="shared" si="59"/>
        <v>2.9525898430909359E-2</v>
      </c>
      <c r="N186" s="59">
        <v>4078</v>
      </c>
      <c r="O186" s="59">
        <v>1674</v>
      </c>
      <c r="P186" s="59"/>
      <c r="Q186" s="59"/>
      <c r="R186" s="59">
        <v>175</v>
      </c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G186" s="7">
        <f>IF(Q186&gt;0,RANK(Q186,(N186:P186,Q186:AE186)),0)</f>
        <v>0</v>
      </c>
      <c r="AH186" s="7">
        <f>IF(R186&gt;0,RANK(R186,(N186:P186,Q186:AE186)),0)</f>
        <v>3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60"/>
        <v>0</v>
      </c>
      <c r="AL186" s="2">
        <f t="shared" si="61"/>
        <v>2.9525898430909397E-2</v>
      </c>
      <c r="AM186" s="2">
        <f t="shared" si="62"/>
        <v>0</v>
      </c>
      <c r="AN186" s="2">
        <f t="shared" si="63"/>
        <v>0</v>
      </c>
      <c r="AP186" s="6" t="s">
        <v>1982</v>
      </c>
      <c r="AQ186" s="5" t="s">
        <v>721</v>
      </c>
      <c r="AR186">
        <v>1</v>
      </c>
      <c r="AT186" s="95">
        <v>5</v>
      </c>
      <c r="AU186" s="97">
        <v>111</v>
      </c>
      <c r="AV186" s="101">
        <f t="shared" si="64"/>
        <v>5111</v>
      </c>
      <c r="AX186" s="7" t="s">
        <v>1006</v>
      </c>
    </row>
    <row r="187" spans="1:50" hidden="1" outlineLevel="1">
      <c r="A187" s="6" t="s">
        <v>106</v>
      </c>
      <c r="B187" s="5" t="s">
        <v>721</v>
      </c>
      <c r="C187" s="1">
        <f t="shared" si="55"/>
        <v>5684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53"/>
        <v>284</v>
      </c>
      <c r="H187" s="2">
        <f t="shared" si="54"/>
        <v>4.9964813511611542E-2</v>
      </c>
      <c r="I187" s="2"/>
      <c r="J187" s="2">
        <f t="shared" si="56"/>
        <v>0.45408163265306123</v>
      </c>
      <c r="K187" s="2">
        <f t="shared" si="57"/>
        <v>0.50404644616467276</v>
      </c>
      <c r="L187" s="2">
        <f t="shared" si="58"/>
        <v>0</v>
      </c>
      <c r="M187" s="2">
        <f t="shared" si="59"/>
        <v>4.1871921182266014E-2</v>
      </c>
      <c r="N187" s="59">
        <v>2581</v>
      </c>
      <c r="O187" s="59">
        <v>2865</v>
      </c>
      <c r="P187" s="59"/>
      <c r="Q187" s="59"/>
      <c r="R187" s="59">
        <v>238</v>
      </c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G187" s="7">
        <f>IF(Q187&gt;0,RANK(Q187,(N187:P187,Q187:AE187)),0)</f>
        <v>0</v>
      </c>
      <c r="AH187" s="7">
        <f>IF(R187&gt;0,RANK(R187,(N187:P187,Q187:AE187)),0)</f>
        <v>3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60"/>
        <v>0</v>
      </c>
      <c r="AL187" s="2">
        <f t="shared" si="61"/>
        <v>4.1871921182266007E-2</v>
      </c>
      <c r="AM187" s="2">
        <f t="shared" si="62"/>
        <v>0</v>
      </c>
      <c r="AN187" s="2">
        <f t="shared" si="63"/>
        <v>0</v>
      </c>
      <c r="AP187" s="6" t="s">
        <v>106</v>
      </c>
      <c r="AQ187" s="5" t="s">
        <v>721</v>
      </c>
      <c r="AR187">
        <v>4</v>
      </c>
      <c r="AT187" s="95">
        <v>5</v>
      </c>
      <c r="AU187" s="97">
        <v>113</v>
      </c>
      <c r="AV187" s="101">
        <f t="shared" si="64"/>
        <v>5113</v>
      </c>
      <c r="AX187" s="7" t="s">
        <v>1006</v>
      </c>
    </row>
    <row r="188" spans="1:50" hidden="1" outlineLevel="1">
      <c r="A188" s="6" t="s">
        <v>757</v>
      </c>
      <c r="B188" s="5" t="s">
        <v>721</v>
      </c>
      <c r="C188" s="1">
        <f t="shared" si="55"/>
        <v>13800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>IF(P188&gt;0,RANK(P188,(N188:P188,Q188:AE188)),0)</f>
        <v>0</v>
      </c>
      <c r="G188" s="1">
        <f t="shared" si="53"/>
        <v>461</v>
      </c>
      <c r="H188" s="2">
        <f t="shared" si="54"/>
        <v>3.3405797101449274E-2</v>
      </c>
      <c r="I188" s="2"/>
      <c r="J188" s="2">
        <f t="shared" si="56"/>
        <v>0.49934782608695655</v>
      </c>
      <c r="K188" s="2">
        <f t="shared" si="57"/>
        <v>0.46594202898550724</v>
      </c>
      <c r="L188" s="2">
        <f t="shared" si="58"/>
        <v>0</v>
      </c>
      <c r="M188" s="2">
        <f t="shared" si="59"/>
        <v>3.4710144927536157E-2</v>
      </c>
      <c r="N188" s="59">
        <v>6891</v>
      </c>
      <c r="O188" s="59">
        <v>6430</v>
      </c>
      <c r="P188" s="59"/>
      <c r="Q188" s="59"/>
      <c r="R188" s="59">
        <v>479</v>
      </c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G188" s="7">
        <f>IF(Q188&gt;0,RANK(Q188,(N188:P188,Q188:AE188)),0)</f>
        <v>0</v>
      </c>
      <c r="AH188" s="7">
        <f>IF(R188&gt;0,RANK(R188,(N188:P188,Q188:AE188)),0)</f>
        <v>3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60"/>
        <v>0</v>
      </c>
      <c r="AL188" s="2">
        <f t="shared" si="61"/>
        <v>3.4710144927536234E-2</v>
      </c>
      <c r="AM188" s="2">
        <f t="shared" si="62"/>
        <v>0</v>
      </c>
      <c r="AN188" s="2">
        <f t="shared" si="63"/>
        <v>0</v>
      </c>
      <c r="AP188" s="6" t="s">
        <v>757</v>
      </c>
      <c r="AQ188" s="5" t="s">
        <v>721</v>
      </c>
      <c r="AR188">
        <v>3</v>
      </c>
      <c r="AT188" s="95">
        <v>5</v>
      </c>
      <c r="AU188" s="97">
        <v>115</v>
      </c>
      <c r="AV188" s="101">
        <f t="shared" si="64"/>
        <v>5115</v>
      </c>
      <c r="AX188" s="7" t="s">
        <v>1006</v>
      </c>
    </row>
    <row r="189" spans="1:50" hidden="1" outlineLevel="1">
      <c r="A189" s="6" t="s">
        <v>791</v>
      </c>
      <c r="B189" s="5" t="s">
        <v>721</v>
      </c>
      <c r="C189" s="1">
        <f t="shared" si="55"/>
        <v>3117</v>
      </c>
      <c r="D189" s="7">
        <f>IF(N189&gt;0, RANK(N189,(N189:P189,Q189:AE189)),0)</f>
        <v>1</v>
      </c>
      <c r="E189" s="7">
        <f>IF(O189&gt;0,RANK(O189,(N189:P189,Q189:AE189)),0)</f>
        <v>2</v>
      </c>
      <c r="F189" s="7">
        <f>IF(P189&gt;0,RANK(P189,(N189:P189,Q189:AE189)),0)</f>
        <v>0</v>
      </c>
      <c r="G189" s="1">
        <f t="shared" si="53"/>
        <v>1060</v>
      </c>
      <c r="H189" s="2">
        <f t="shared" si="54"/>
        <v>0.3400705806865576</v>
      </c>
      <c r="I189" s="2"/>
      <c r="J189" s="2">
        <f t="shared" si="56"/>
        <v>0.65704202759063202</v>
      </c>
      <c r="K189" s="2">
        <f t="shared" si="57"/>
        <v>0.31697144690407442</v>
      </c>
      <c r="L189" s="2">
        <f t="shared" si="58"/>
        <v>0</v>
      </c>
      <c r="M189" s="2">
        <f t="shared" si="59"/>
        <v>2.5986525505293567E-2</v>
      </c>
      <c r="N189" s="59">
        <v>2048</v>
      </c>
      <c r="O189" s="59">
        <v>988</v>
      </c>
      <c r="P189" s="59"/>
      <c r="Q189" s="59"/>
      <c r="R189" s="59">
        <v>81</v>
      </c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G189" s="7">
        <f>IF(Q189&gt;0,RANK(Q189,(N189:P189,Q189:AE189)),0)</f>
        <v>0</v>
      </c>
      <c r="AH189" s="7">
        <f>IF(R189&gt;0,RANK(R189,(N189:P189,Q189:AE189)),0)</f>
        <v>3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60"/>
        <v>0</v>
      </c>
      <c r="AL189" s="2">
        <f t="shared" si="61"/>
        <v>2.598652550529355E-2</v>
      </c>
      <c r="AM189" s="2">
        <f t="shared" si="62"/>
        <v>0</v>
      </c>
      <c r="AN189" s="2">
        <f t="shared" si="63"/>
        <v>0</v>
      </c>
      <c r="AP189" s="6" t="s">
        <v>791</v>
      </c>
      <c r="AQ189" s="5" t="s">
        <v>721</v>
      </c>
      <c r="AR189">
        <v>1</v>
      </c>
      <c r="AT189" s="95">
        <v>5</v>
      </c>
      <c r="AU189" s="97">
        <v>117</v>
      </c>
      <c r="AV189" s="101">
        <f t="shared" si="64"/>
        <v>5117</v>
      </c>
      <c r="AX189" s="7" t="s">
        <v>1006</v>
      </c>
    </row>
    <row r="190" spans="1:50" hidden="1" outlineLevel="1">
      <c r="A190" s="6" t="s">
        <v>464</v>
      </c>
      <c r="B190" s="5" t="s">
        <v>721</v>
      </c>
      <c r="C190" s="1">
        <f t="shared" si="55"/>
        <v>94409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0</v>
      </c>
      <c r="G190" s="1">
        <f t="shared" si="53"/>
        <v>18783</v>
      </c>
      <c r="H190" s="2">
        <f t="shared" si="54"/>
        <v>0.1989534896037454</v>
      </c>
      <c r="I190" s="2"/>
      <c r="J190" s="2">
        <f t="shared" si="56"/>
        <v>0.59000730862523698</v>
      </c>
      <c r="K190" s="2">
        <f t="shared" si="57"/>
        <v>0.39105381902149161</v>
      </c>
      <c r="L190" s="2">
        <f t="shared" si="58"/>
        <v>0</v>
      </c>
      <c r="M190" s="2">
        <f t="shared" si="59"/>
        <v>1.8938872353271408E-2</v>
      </c>
      <c r="N190" s="59">
        <v>55702</v>
      </c>
      <c r="O190" s="59">
        <v>36919</v>
      </c>
      <c r="P190" s="59"/>
      <c r="Q190" s="59"/>
      <c r="R190" s="59">
        <v>1788</v>
      </c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G190" s="7">
        <f>IF(Q190&gt;0,RANK(Q190,(N190:P190,Q190:AE190)),0)</f>
        <v>0</v>
      </c>
      <c r="AH190" s="7">
        <f>IF(R190&gt;0,RANK(R190,(N190:P190,Q190:AE190)),0)</f>
        <v>3</v>
      </c>
      <c r="AI190" s="7">
        <f>IF(T190&gt;0,RANK(T190,(N190:P190,Q190:AE190)),0)</f>
        <v>0</v>
      </c>
      <c r="AJ190" s="7">
        <f>IF(S190&gt;0,RANK(S190,(N190:P190,Q190:AE190)),0)</f>
        <v>0</v>
      </c>
      <c r="AK190" s="2">
        <f t="shared" si="60"/>
        <v>0</v>
      </c>
      <c r="AL190" s="2">
        <f t="shared" si="61"/>
        <v>1.8938872353271404E-2</v>
      </c>
      <c r="AM190" s="2">
        <f t="shared" si="62"/>
        <v>0</v>
      </c>
      <c r="AN190" s="2">
        <f t="shared" si="63"/>
        <v>0</v>
      </c>
      <c r="AP190" s="6" t="s">
        <v>464</v>
      </c>
      <c r="AQ190" s="5" t="s">
        <v>721</v>
      </c>
      <c r="AR190">
        <v>2</v>
      </c>
      <c r="AT190" s="95">
        <v>5</v>
      </c>
      <c r="AU190" s="97">
        <v>119</v>
      </c>
      <c r="AV190" s="101">
        <f t="shared" si="64"/>
        <v>5119</v>
      </c>
      <c r="AX190" s="7" t="s">
        <v>1006</v>
      </c>
    </row>
    <row r="191" spans="1:50" hidden="1" outlineLevel="1">
      <c r="A191" s="6" t="s">
        <v>1575</v>
      </c>
      <c r="B191" s="5" t="s">
        <v>721</v>
      </c>
      <c r="C191" s="1">
        <f t="shared" si="55"/>
        <v>4190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>IF(P191&gt;0,RANK(P191,(N191:P191,Q191:AE191)),0)</f>
        <v>0</v>
      </c>
      <c r="G191" s="1">
        <f t="shared" si="53"/>
        <v>1324</v>
      </c>
      <c r="H191" s="2">
        <f t="shared" si="54"/>
        <v>0.31599045346062055</v>
      </c>
      <c r="I191" s="2"/>
      <c r="J191" s="2">
        <f t="shared" si="56"/>
        <v>0.645346062052506</v>
      </c>
      <c r="K191" s="2">
        <f t="shared" si="57"/>
        <v>0.32935560859188545</v>
      </c>
      <c r="L191" s="2">
        <f t="shared" si="58"/>
        <v>0</v>
      </c>
      <c r="M191" s="2">
        <f t="shared" si="59"/>
        <v>2.5298329355608551E-2</v>
      </c>
      <c r="N191" s="59">
        <v>2704</v>
      </c>
      <c r="O191" s="59">
        <v>1380</v>
      </c>
      <c r="P191" s="59"/>
      <c r="Q191" s="59"/>
      <c r="R191" s="59">
        <v>106</v>
      </c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G191" s="7">
        <f>IF(Q191&gt;0,RANK(Q191,(N191:P191,Q191:AE191)),0)</f>
        <v>0</v>
      </c>
      <c r="AH191" s="7">
        <f>IF(R191&gt;0,RANK(R191,(N191:P191,Q191:AE191)),0)</f>
        <v>3</v>
      </c>
      <c r="AI191" s="7">
        <f>IF(T191&gt;0,RANK(T191,(N191:P191,Q191:AE191)),0)</f>
        <v>0</v>
      </c>
      <c r="AJ191" s="7">
        <f>IF(S191&gt;0,RANK(S191,(N191:P191,Q191:AE191)),0)</f>
        <v>0</v>
      </c>
      <c r="AK191" s="2">
        <f t="shared" si="60"/>
        <v>0</v>
      </c>
      <c r="AL191" s="2">
        <f t="shared" si="61"/>
        <v>2.5298329355608593E-2</v>
      </c>
      <c r="AM191" s="2">
        <f t="shared" si="62"/>
        <v>0</v>
      </c>
      <c r="AN191" s="2">
        <f t="shared" si="63"/>
        <v>0</v>
      </c>
      <c r="AP191" s="6" t="s">
        <v>1575</v>
      </c>
      <c r="AQ191" s="5" t="s">
        <v>721</v>
      </c>
      <c r="AR191">
        <v>1</v>
      </c>
      <c r="AT191" s="95">
        <v>5</v>
      </c>
      <c r="AU191" s="97">
        <v>121</v>
      </c>
      <c r="AV191" s="101">
        <f t="shared" si="64"/>
        <v>5121</v>
      </c>
      <c r="AX191" s="7" t="s">
        <v>1006</v>
      </c>
    </row>
    <row r="192" spans="1:50" hidden="1" outlineLevel="1">
      <c r="A192" s="6" t="s">
        <v>1483</v>
      </c>
      <c r="B192" s="5" t="s">
        <v>721</v>
      </c>
      <c r="C192" s="1">
        <f t="shared" si="55"/>
        <v>7666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 t="shared" si="53"/>
        <v>3710</v>
      </c>
      <c r="H192" s="2">
        <f t="shared" si="54"/>
        <v>0.48395512653274197</v>
      </c>
      <c r="I192" s="2"/>
      <c r="J192" s="2">
        <f t="shared" si="56"/>
        <v>0.73532481085311763</v>
      </c>
      <c r="K192" s="2">
        <f t="shared" si="57"/>
        <v>0.25136968432037571</v>
      </c>
      <c r="L192" s="2">
        <f t="shared" si="58"/>
        <v>0</v>
      </c>
      <c r="M192" s="2">
        <f t="shared" si="59"/>
        <v>1.3305504826506664E-2</v>
      </c>
      <c r="N192" s="59">
        <v>5637</v>
      </c>
      <c r="O192" s="59">
        <v>1927</v>
      </c>
      <c r="P192" s="59"/>
      <c r="Q192" s="59"/>
      <c r="R192" s="59">
        <v>102</v>
      </c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G192" s="7">
        <f>IF(Q192&gt;0,RANK(Q192,(N192:P192,Q192:AE192)),0)</f>
        <v>0</v>
      </c>
      <c r="AH192" s="7">
        <f>IF(R192&gt;0,RANK(R192,(N192:P192,Q192:AE192)),0)</f>
        <v>3</v>
      </c>
      <c r="AI192" s="7">
        <f>IF(T192&gt;0,RANK(T192,(N192:P192,Q192:AE192)),0)</f>
        <v>0</v>
      </c>
      <c r="AJ192" s="7">
        <f>IF(S192&gt;0,RANK(S192,(N192:P192,Q192:AE192)),0)</f>
        <v>0</v>
      </c>
      <c r="AK192" s="2">
        <f t="shared" si="60"/>
        <v>0</v>
      </c>
      <c r="AL192" s="2">
        <f t="shared" si="61"/>
        <v>1.3305504826506652E-2</v>
      </c>
      <c r="AM192" s="2">
        <f t="shared" si="62"/>
        <v>0</v>
      </c>
      <c r="AN192" s="2">
        <f t="shared" si="63"/>
        <v>0</v>
      </c>
      <c r="AP192" s="6" t="s">
        <v>1483</v>
      </c>
      <c r="AQ192" s="5" t="s">
        <v>721</v>
      </c>
      <c r="AR192">
        <v>1</v>
      </c>
      <c r="AT192" s="95">
        <v>5</v>
      </c>
      <c r="AU192" s="97">
        <v>123</v>
      </c>
      <c r="AV192" s="101">
        <f t="shared" si="64"/>
        <v>5123</v>
      </c>
      <c r="AX192" s="7" t="s">
        <v>1006</v>
      </c>
    </row>
    <row r="193" spans="1:50" hidden="1" outlineLevel="1">
      <c r="A193" s="6" t="s">
        <v>977</v>
      </c>
      <c r="B193" s="5" t="s">
        <v>721</v>
      </c>
      <c r="C193" s="1">
        <f t="shared" si="55"/>
        <v>23854</v>
      </c>
      <c r="D193" s="7">
        <f>IF(N193&gt;0, RANK(N193,(N193:P193,Q193:AE193)),0)</f>
        <v>1</v>
      </c>
      <c r="E193" s="7">
        <f>IF(O193&gt;0,RANK(O193,(N193:P193,Q193:AE193)),0)</f>
        <v>2</v>
      </c>
      <c r="F193" s="7">
        <f>IF(P193&gt;0,RANK(P193,(N193:P193,Q193:AE193)),0)</f>
        <v>0</v>
      </c>
      <c r="G193" s="1">
        <f t="shared" si="53"/>
        <v>215</v>
      </c>
      <c r="H193" s="2">
        <f t="shared" si="54"/>
        <v>9.0131634107487209E-3</v>
      </c>
      <c r="I193" s="2"/>
      <c r="J193" s="2">
        <f t="shared" si="56"/>
        <v>0.48788463150834244</v>
      </c>
      <c r="K193" s="2">
        <f t="shared" si="57"/>
        <v>0.47887146809759368</v>
      </c>
      <c r="L193" s="2">
        <f t="shared" si="58"/>
        <v>0</v>
      </c>
      <c r="M193" s="2">
        <f t="shared" si="59"/>
        <v>3.324390039406383E-2</v>
      </c>
      <c r="N193" s="59">
        <v>11638</v>
      </c>
      <c r="O193" s="59">
        <v>11423</v>
      </c>
      <c r="P193" s="59"/>
      <c r="Q193" s="59"/>
      <c r="R193" s="59">
        <v>793</v>
      </c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G193" s="7">
        <f>IF(Q193&gt;0,RANK(Q193,(N193:P193,Q193:AE193)),0)</f>
        <v>0</v>
      </c>
      <c r="AH193" s="7">
        <f>IF(R193&gt;0,RANK(R193,(N193:P193,Q193:AE193)),0)</f>
        <v>3</v>
      </c>
      <c r="AI193" s="7">
        <f>IF(T193&gt;0,RANK(T193,(N193:P193,Q193:AE193)),0)</f>
        <v>0</v>
      </c>
      <c r="AJ193" s="7">
        <f>IF(S193&gt;0,RANK(S193,(N193:P193,Q193:AE193)),0)</f>
        <v>0</v>
      </c>
      <c r="AK193" s="2">
        <f t="shared" si="60"/>
        <v>0</v>
      </c>
      <c r="AL193" s="2">
        <f t="shared" si="61"/>
        <v>3.3243900394063886E-2</v>
      </c>
      <c r="AM193" s="2">
        <f t="shared" si="62"/>
        <v>0</v>
      </c>
      <c r="AN193" s="2">
        <f t="shared" si="63"/>
        <v>0</v>
      </c>
      <c r="AP193" s="6" t="s">
        <v>977</v>
      </c>
      <c r="AQ193" s="5" t="s">
        <v>721</v>
      </c>
      <c r="AR193">
        <v>2</v>
      </c>
      <c r="AT193" s="95">
        <v>5</v>
      </c>
      <c r="AU193" s="97">
        <v>125</v>
      </c>
      <c r="AV193" s="101">
        <f t="shared" si="64"/>
        <v>5125</v>
      </c>
      <c r="AX193" s="7" t="s">
        <v>1006</v>
      </c>
    </row>
    <row r="194" spans="1:50" hidden="1" outlineLevel="1">
      <c r="A194" s="6" t="s">
        <v>544</v>
      </c>
      <c r="B194" s="5" t="s">
        <v>721</v>
      </c>
      <c r="C194" s="1">
        <f t="shared" si="55"/>
        <v>3504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>IF(P194&gt;0,RANK(P194,(N194:P194,Q194:AE194)),0)</f>
        <v>0</v>
      </c>
      <c r="G194" s="1">
        <f t="shared" si="53"/>
        <v>425</v>
      </c>
      <c r="H194" s="2">
        <f t="shared" si="54"/>
        <v>0.12128995433789955</v>
      </c>
      <c r="I194" s="2"/>
      <c r="J194" s="2">
        <f t="shared" si="56"/>
        <v>0.54023972602739723</v>
      </c>
      <c r="K194" s="2">
        <f t="shared" si="57"/>
        <v>0.41894977168949771</v>
      </c>
      <c r="L194" s="2">
        <f t="shared" si="58"/>
        <v>0</v>
      </c>
      <c r="M194" s="2">
        <f t="shared" si="59"/>
        <v>4.0810502283105066E-2</v>
      </c>
      <c r="N194" s="59">
        <v>1893</v>
      </c>
      <c r="O194" s="59">
        <v>1468</v>
      </c>
      <c r="P194" s="59"/>
      <c r="Q194" s="59"/>
      <c r="R194" s="59">
        <v>143</v>
      </c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G194" s="7">
        <f>IF(Q194&gt;0,RANK(Q194,(N194:P194,Q194:AE194)),0)</f>
        <v>0</v>
      </c>
      <c r="AH194" s="7">
        <f>IF(R194&gt;0,RANK(R194,(N194:P194,Q194:AE194)),0)</f>
        <v>3</v>
      </c>
      <c r="AI194" s="7">
        <f>IF(T194&gt;0,RANK(T194,(N194:P194,Q194:AE194)),0)</f>
        <v>0</v>
      </c>
      <c r="AJ194" s="7">
        <f>IF(S194&gt;0,RANK(S194,(N194:P194,Q194:AE194)),0)</f>
        <v>0</v>
      </c>
      <c r="AK194" s="2">
        <f t="shared" si="60"/>
        <v>0</v>
      </c>
      <c r="AL194" s="2">
        <f t="shared" si="61"/>
        <v>4.0810502283105024E-2</v>
      </c>
      <c r="AM194" s="2">
        <f t="shared" si="62"/>
        <v>0</v>
      </c>
      <c r="AN194" s="2">
        <f t="shared" si="63"/>
        <v>0</v>
      </c>
      <c r="AP194" s="6" t="s">
        <v>544</v>
      </c>
      <c r="AQ194" s="5" t="s">
        <v>721</v>
      </c>
      <c r="AR194">
        <v>4</v>
      </c>
      <c r="AT194" s="95">
        <v>5</v>
      </c>
      <c r="AU194" s="97">
        <v>127</v>
      </c>
      <c r="AV194" s="101">
        <f t="shared" si="64"/>
        <v>5127</v>
      </c>
      <c r="AX194" s="7" t="s">
        <v>1006</v>
      </c>
    </row>
    <row r="195" spans="1:50" hidden="1" outlineLevel="1">
      <c r="A195" s="6" t="s">
        <v>666</v>
      </c>
      <c r="B195" s="5" t="s">
        <v>721</v>
      </c>
      <c r="C195" s="1">
        <f t="shared" ref="C195:C206" si="65">SUM(N195:AE195)</f>
        <v>2977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53"/>
        <v>233</v>
      </c>
      <c r="H195" s="2">
        <f t="shared" si="54"/>
        <v>7.8266711454484383E-2</v>
      </c>
      <c r="I195" s="2"/>
      <c r="J195" s="2">
        <f t="shared" ref="J195:J206" si="66">IF($C195=0,"-",N195/$C195)</f>
        <v>0.43869667450453476</v>
      </c>
      <c r="K195" s="2">
        <f t="shared" ref="K195:K206" si="67">IF($C195=0,"-",O195/$C195)</f>
        <v>0.51696338595901914</v>
      </c>
      <c r="L195" s="2">
        <f t="shared" ref="L195:L206" si="68">IF($C195=0,"-",P195/$C195)</f>
        <v>0</v>
      </c>
      <c r="M195" s="2">
        <f t="shared" ref="M195:M206" si="69">IF(C195=0,"-",(1-J195-K195-L195))</f>
        <v>4.4339939536446105E-2</v>
      </c>
      <c r="N195" s="59">
        <v>1306</v>
      </c>
      <c r="O195" s="59">
        <v>1539</v>
      </c>
      <c r="P195" s="59"/>
      <c r="Q195" s="59"/>
      <c r="R195" s="59">
        <v>132</v>
      </c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G195" s="7">
        <f>IF(Q195&gt;0,RANK(Q195,(N195:P195,Q195:AE195)),0)</f>
        <v>0</v>
      </c>
      <c r="AH195" s="7">
        <f>IF(R195&gt;0,RANK(R195,(N195:P195,Q195:AE195)),0)</f>
        <v>3</v>
      </c>
      <c r="AI195" s="7">
        <f>IF(T195&gt;0,RANK(T195,(N195:P195,Q195:AE195)),0)</f>
        <v>0</v>
      </c>
      <c r="AJ195" s="7">
        <f>IF(S195&gt;0,RANK(S195,(N195:P195,Q195:AE195)),0)</f>
        <v>0</v>
      </c>
      <c r="AK195" s="2">
        <f t="shared" ref="AK195:AK206" si="70">IF($C195=0,"-",Q195/$C195)</f>
        <v>0</v>
      </c>
      <c r="AL195" s="2">
        <f t="shared" ref="AL195:AL206" si="71">IF($C195=0,"-",R195/$C195)</f>
        <v>4.4339939536446084E-2</v>
      </c>
      <c r="AM195" s="2">
        <f t="shared" ref="AM195:AM206" si="72">IF($C195=0,"-",T195/$C195)</f>
        <v>0</v>
      </c>
      <c r="AN195" s="2">
        <f t="shared" ref="AN195:AN206" si="73">IF($C195=0,"-",S195/$C195)</f>
        <v>0</v>
      </c>
      <c r="AP195" s="6" t="s">
        <v>666</v>
      </c>
      <c r="AQ195" s="5" t="s">
        <v>721</v>
      </c>
      <c r="AR195">
        <v>1</v>
      </c>
      <c r="AT195" s="95">
        <v>5</v>
      </c>
      <c r="AU195" s="97">
        <v>129</v>
      </c>
      <c r="AV195" s="101">
        <f t="shared" si="64"/>
        <v>5129</v>
      </c>
      <c r="AX195" s="7" t="s">
        <v>1006</v>
      </c>
    </row>
    <row r="196" spans="1:50" hidden="1" outlineLevel="1">
      <c r="A196" s="6" t="s">
        <v>377</v>
      </c>
      <c r="B196" s="5" t="s">
        <v>721</v>
      </c>
      <c r="C196" s="1">
        <f t="shared" si="65"/>
        <v>29726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si="53"/>
        <v>3220</v>
      </c>
      <c r="H196" s="2">
        <f t="shared" si="54"/>
        <v>0.10832268048173316</v>
      </c>
      <c r="I196" s="2"/>
      <c r="J196" s="2">
        <f t="shared" si="66"/>
        <v>0.43255062907892083</v>
      </c>
      <c r="K196" s="2">
        <f t="shared" si="67"/>
        <v>0.54087330956065394</v>
      </c>
      <c r="L196" s="2">
        <f t="shared" si="68"/>
        <v>0</v>
      </c>
      <c r="M196" s="2">
        <f t="shared" si="69"/>
        <v>2.6576061360425229E-2</v>
      </c>
      <c r="N196" s="59">
        <v>12858</v>
      </c>
      <c r="O196" s="59">
        <v>16078</v>
      </c>
      <c r="P196" s="59"/>
      <c r="Q196" s="59"/>
      <c r="R196" s="59">
        <v>790</v>
      </c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G196" s="7">
        <f>IF(Q196&gt;0,RANK(Q196,(N196:P196,Q196:AE196)),0)</f>
        <v>0</v>
      </c>
      <c r="AH196" s="7">
        <f>IF(R196&gt;0,RANK(R196,(N196:P196,Q196:AE196)),0)</f>
        <v>3</v>
      </c>
      <c r="AI196" s="7">
        <f>IF(T196&gt;0,RANK(T196,(N196:P196,Q196:AE196)),0)</f>
        <v>0</v>
      </c>
      <c r="AJ196" s="7">
        <f>IF(S196&gt;0,RANK(S196,(N196:P196,Q196:AE196)),0)</f>
        <v>0</v>
      </c>
      <c r="AK196" s="2">
        <f t="shared" si="70"/>
        <v>0</v>
      </c>
      <c r="AL196" s="2">
        <f t="shared" si="71"/>
        <v>2.6576061360425215E-2</v>
      </c>
      <c r="AM196" s="2">
        <f t="shared" si="72"/>
        <v>0</v>
      </c>
      <c r="AN196" s="2">
        <f t="shared" si="73"/>
        <v>0</v>
      </c>
      <c r="AP196" s="6" t="s">
        <v>377</v>
      </c>
      <c r="AQ196" s="5" t="s">
        <v>721</v>
      </c>
      <c r="AR196">
        <v>3</v>
      </c>
      <c r="AT196" s="95">
        <v>5</v>
      </c>
      <c r="AU196" s="97">
        <v>131</v>
      </c>
      <c r="AV196" s="101">
        <f t="shared" si="64"/>
        <v>5131</v>
      </c>
      <c r="AX196" s="7" t="s">
        <v>1006</v>
      </c>
    </row>
    <row r="197" spans="1:50" hidden="1" outlineLevel="1">
      <c r="A197" s="6" t="s">
        <v>659</v>
      </c>
      <c r="B197" s="5" t="s">
        <v>721</v>
      </c>
      <c r="C197" s="1">
        <f t="shared" si="65"/>
        <v>3430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>IF(P197&gt;0,RANK(P197,(N197:P197,Q197:AE197)),0)</f>
        <v>0</v>
      </c>
      <c r="G197" s="1">
        <f t="shared" si="53"/>
        <v>1008</v>
      </c>
      <c r="H197" s="2">
        <f t="shared" si="54"/>
        <v>0.29387755102040819</v>
      </c>
      <c r="I197" s="2"/>
      <c r="J197" s="2">
        <f t="shared" si="66"/>
        <v>0.63411078717201164</v>
      </c>
      <c r="K197" s="2">
        <f t="shared" si="67"/>
        <v>0.3402332361516035</v>
      </c>
      <c r="L197" s="2">
        <f t="shared" si="68"/>
        <v>0</v>
      </c>
      <c r="M197" s="2">
        <f t="shared" si="69"/>
        <v>2.5655976676384862E-2</v>
      </c>
      <c r="N197" s="59">
        <v>2175</v>
      </c>
      <c r="O197" s="59">
        <v>1167</v>
      </c>
      <c r="P197" s="59"/>
      <c r="Q197" s="59"/>
      <c r="R197" s="59">
        <v>88</v>
      </c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G197" s="7">
        <f>IF(Q197&gt;0,RANK(Q197,(N197:P197,Q197:AE197)),0)</f>
        <v>0</v>
      </c>
      <c r="AH197" s="7">
        <f>IF(R197&gt;0,RANK(R197,(N197:P197,Q197:AE197)),0)</f>
        <v>3</v>
      </c>
      <c r="AI197" s="7">
        <f>IF(T197&gt;0,RANK(T197,(N197:P197,Q197:AE197)),0)</f>
        <v>0</v>
      </c>
      <c r="AJ197" s="7">
        <f>IF(S197&gt;0,RANK(S197,(N197:P197,Q197:AE197)),0)</f>
        <v>0</v>
      </c>
      <c r="AK197" s="2">
        <f t="shared" si="70"/>
        <v>0</v>
      </c>
      <c r="AL197" s="2">
        <f t="shared" si="71"/>
        <v>2.5655976676384841E-2</v>
      </c>
      <c r="AM197" s="2">
        <f t="shared" si="72"/>
        <v>0</v>
      </c>
      <c r="AN197" s="2">
        <f t="shared" si="73"/>
        <v>0</v>
      </c>
      <c r="AP197" s="6" t="s">
        <v>659</v>
      </c>
      <c r="AQ197" s="5" t="s">
        <v>721</v>
      </c>
      <c r="AR197">
        <v>4</v>
      </c>
      <c r="AT197" s="95">
        <v>5</v>
      </c>
      <c r="AU197" s="97">
        <v>133</v>
      </c>
      <c r="AV197" s="101">
        <f t="shared" si="64"/>
        <v>5133</v>
      </c>
      <c r="AX197" s="7" t="s">
        <v>1006</v>
      </c>
    </row>
    <row r="198" spans="1:50" hidden="1" outlineLevel="1">
      <c r="A198" s="6" t="s">
        <v>378</v>
      </c>
      <c r="B198" s="5" t="s">
        <v>721</v>
      </c>
      <c r="C198" s="1">
        <f t="shared" si="65"/>
        <v>5575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0</v>
      </c>
      <c r="G198" s="1">
        <f t="shared" si="53"/>
        <v>600</v>
      </c>
      <c r="H198" s="2">
        <f t="shared" si="54"/>
        <v>0.10762331838565023</v>
      </c>
      <c r="I198" s="2"/>
      <c r="J198" s="2">
        <f t="shared" si="66"/>
        <v>0.54098654708520177</v>
      </c>
      <c r="K198" s="2">
        <f t="shared" si="67"/>
        <v>0.43336322869955157</v>
      </c>
      <c r="L198" s="2">
        <f t="shared" si="68"/>
        <v>0</v>
      </c>
      <c r="M198" s="2">
        <f t="shared" si="69"/>
        <v>2.5650224215246653E-2</v>
      </c>
      <c r="N198" s="59">
        <v>3016</v>
      </c>
      <c r="O198" s="59">
        <v>2416</v>
      </c>
      <c r="P198" s="59"/>
      <c r="Q198" s="59"/>
      <c r="R198" s="59">
        <v>143</v>
      </c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G198" s="7">
        <f>IF(Q198&gt;0,RANK(Q198,(N198:P198,Q198:AE198)),0)</f>
        <v>0</v>
      </c>
      <c r="AH198" s="7">
        <f>IF(R198&gt;0,RANK(R198,(N198:P198,Q198:AE198)),0)</f>
        <v>3</v>
      </c>
      <c r="AI198" s="7">
        <f>IF(T198&gt;0,RANK(T198,(N198:P198,Q198:AE198)),0)</f>
        <v>0</v>
      </c>
      <c r="AJ198" s="7">
        <f>IF(S198&gt;0,RANK(S198,(N198:P198,Q198:AE198)),0)</f>
        <v>0</v>
      </c>
      <c r="AK198" s="2">
        <f t="shared" si="70"/>
        <v>0</v>
      </c>
      <c r="AL198" s="2">
        <f t="shared" si="71"/>
        <v>2.5650224215246636E-2</v>
      </c>
      <c r="AM198" s="2">
        <f t="shared" si="72"/>
        <v>0</v>
      </c>
      <c r="AN198" s="2">
        <f t="shared" si="73"/>
        <v>0</v>
      </c>
      <c r="AP198" s="6" t="s">
        <v>378</v>
      </c>
      <c r="AQ198" s="5" t="s">
        <v>721</v>
      </c>
      <c r="AR198">
        <v>1</v>
      </c>
      <c r="AT198" s="95">
        <v>5</v>
      </c>
      <c r="AU198" s="97">
        <v>135</v>
      </c>
      <c r="AV198" s="101">
        <f t="shared" si="64"/>
        <v>5135</v>
      </c>
      <c r="AX198" s="7" t="s">
        <v>1006</v>
      </c>
    </row>
    <row r="199" spans="1:50" hidden="1" outlineLevel="1">
      <c r="A199" s="6" t="s">
        <v>39</v>
      </c>
      <c r="B199" s="5" t="s">
        <v>721</v>
      </c>
      <c r="C199" s="1">
        <f t="shared" si="65"/>
        <v>3897</v>
      </c>
      <c r="D199" s="7">
        <f>IF(N199&gt;0, RANK(N199,(N199:P199,Q199:AE199)),0)</f>
        <v>1</v>
      </c>
      <c r="E199" s="7">
        <f>IF(O199&gt;0,RANK(O199,(N199:P199,Q199:AE199)),0)</f>
        <v>2</v>
      </c>
      <c r="F199" s="7">
        <f>IF(P199&gt;0,RANK(P199,(N199:P199,Q199:AE199)),0)</f>
        <v>0</v>
      </c>
      <c r="G199" s="1">
        <f t="shared" ref="G199:G262" si="74">IF(C199&gt;0,MAX(N199:P199)-LARGE(N199:P199,2),0)</f>
        <v>858</v>
      </c>
      <c r="H199" s="2">
        <f t="shared" ref="H199:H262" si="75">IF(C199&gt;0,G199/C199,0)</f>
        <v>0.22016936104695919</v>
      </c>
      <c r="I199" s="2"/>
      <c r="J199" s="2">
        <f t="shared" si="66"/>
        <v>0.58403900436233003</v>
      </c>
      <c r="K199" s="2">
        <f t="shared" si="67"/>
        <v>0.36386964331537081</v>
      </c>
      <c r="L199" s="2">
        <f t="shared" si="68"/>
        <v>0</v>
      </c>
      <c r="M199" s="2">
        <f t="shared" si="69"/>
        <v>5.2091352322299167E-2</v>
      </c>
      <c r="N199" s="59">
        <v>2276</v>
      </c>
      <c r="O199" s="59">
        <v>1418</v>
      </c>
      <c r="P199" s="59"/>
      <c r="Q199" s="59"/>
      <c r="R199" s="59">
        <v>203</v>
      </c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G199" s="7">
        <f>IF(Q199&gt;0,RANK(Q199,(N199:P199,Q199:AE199)),0)</f>
        <v>0</v>
      </c>
      <c r="AH199" s="7">
        <f>IF(R199&gt;0,RANK(R199,(N199:P199,Q199:AE199)),0)</f>
        <v>3</v>
      </c>
      <c r="AI199" s="7">
        <f>IF(T199&gt;0,RANK(T199,(N199:P199,Q199:AE199)),0)</f>
        <v>0</v>
      </c>
      <c r="AJ199" s="7">
        <f>IF(S199&gt;0,RANK(S199,(N199:P199,Q199:AE199)),0)</f>
        <v>0</v>
      </c>
      <c r="AK199" s="2">
        <f t="shared" si="70"/>
        <v>0</v>
      </c>
      <c r="AL199" s="2">
        <f t="shared" si="71"/>
        <v>5.2091352322299202E-2</v>
      </c>
      <c r="AM199" s="2">
        <f t="shared" si="72"/>
        <v>0</v>
      </c>
      <c r="AN199" s="2">
        <f t="shared" si="73"/>
        <v>0</v>
      </c>
      <c r="AP199" s="6" t="s">
        <v>39</v>
      </c>
      <c r="AQ199" s="5" t="s">
        <v>721</v>
      </c>
      <c r="AR199">
        <v>1</v>
      </c>
      <c r="AT199" s="95">
        <v>5</v>
      </c>
      <c r="AU199" s="97">
        <v>137</v>
      </c>
      <c r="AV199" s="101">
        <f t="shared" si="64"/>
        <v>5137</v>
      </c>
      <c r="AX199" s="7" t="s">
        <v>1006</v>
      </c>
    </row>
    <row r="200" spans="1:50" hidden="1" outlineLevel="1">
      <c r="A200" s="6" t="s">
        <v>1368</v>
      </c>
      <c r="B200" s="5" t="s">
        <v>721</v>
      </c>
      <c r="C200" s="1">
        <f t="shared" si="65"/>
        <v>10219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74"/>
        <v>85</v>
      </c>
      <c r="H200" s="2">
        <f t="shared" si="75"/>
        <v>8.317839318915745E-3</v>
      </c>
      <c r="I200" s="2"/>
      <c r="J200" s="2">
        <f t="shared" si="66"/>
        <v>0.47891183090321948</v>
      </c>
      <c r="K200" s="2">
        <f t="shared" si="67"/>
        <v>0.48722967022213526</v>
      </c>
      <c r="L200" s="2">
        <f t="shared" si="68"/>
        <v>0</v>
      </c>
      <c r="M200" s="2">
        <f t="shared" si="69"/>
        <v>3.3858498874645315E-2</v>
      </c>
      <c r="N200" s="59">
        <v>4894</v>
      </c>
      <c r="O200" s="59">
        <v>4979</v>
      </c>
      <c r="P200" s="59"/>
      <c r="Q200" s="59"/>
      <c r="R200" s="59">
        <v>346</v>
      </c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G200" s="7">
        <f>IF(Q200&gt;0,RANK(Q200,(N200:P200,Q200:AE200)),0)</f>
        <v>0</v>
      </c>
      <c r="AH200" s="7">
        <f>IF(R200&gt;0,RANK(R200,(N200:P200,Q200:AE200)),0)</f>
        <v>3</v>
      </c>
      <c r="AI200" s="7">
        <f>IF(T200&gt;0,RANK(T200,(N200:P200,Q200:AE200)),0)</f>
        <v>0</v>
      </c>
      <c r="AJ200" s="7">
        <f>IF(S200&gt;0,RANK(S200,(N200:P200,Q200:AE200)),0)</f>
        <v>0</v>
      </c>
      <c r="AK200" s="2">
        <f t="shared" si="70"/>
        <v>0</v>
      </c>
      <c r="AL200" s="2">
        <f t="shared" si="71"/>
        <v>3.3858498874645267E-2</v>
      </c>
      <c r="AM200" s="2">
        <f t="shared" si="72"/>
        <v>0</v>
      </c>
      <c r="AN200" s="2">
        <f t="shared" si="73"/>
        <v>0</v>
      </c>
      <c r="AP200" s="6" t="s">
        <v>1368</v>
      </c>
      <c r="AQ200" s="5" t="s">
        <v>721</v>
      </c>
      <c r="AR200">
        <v>4</v>
      </c>
      <c r="AT200" s="95">
        <v>5</v>
      </c>
      <c r="AU200" s="97">
        <v>139</v>
      </c>
      <c r="AV200" s="101">
        <f t="shared" si="64"/>
        <v>5139</v>
      </c>
      <c r="AX200" s="7" t="s">
        <v>1006</v>
      </c>
    </row>
    <row r="201" spans="1:50" hidden="1" outlineLevel="1">
      <c r="A201" s="6" t="s">
        <v>2200</v>
      </c>
      <c r="B201" s="5" t="s">
        <v>721</v>
      </c>
      <c r="C201" s="1">
        <f t="shared" si="65"/>
        <v>5326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>IF(P201&gt;0,RANK(P201,(N201:P201,Q201:AE201)),0)</f>
        <v>0</v>
      </c>
      <c r="G201" s="1">
        <f t="shared" si="74"/>
        <v>776</v>
      </c>
      <c r="H201" s="2">
        <f t="shared" si="75"/>
        <v>0.14570033796470147</v>
      </c>
      <c r="I201" s="2"/>
      <c r="J201" s="2">
        <f t="shared" si="66"/>
        <v>0.55764175741644761</v>
      </c>
      <c r="K201" s="2">
        <f t="shared" si="67"/>
        <v>0.41194141945174617</v>
      </c>
      <c r="L201" s="2">
        <f t="shared" si="68"/>
        <v>0</v>
      </c>
      <c r="M201" s="2">
        <f t="shared" si="69"/>
        <v>3.0416823131806214E-2</v>
      </c>
      <c r="N201" s="59">
        <v>2970</v>
      </c>
      <c r="O201" s="59">
        <v>2194</v>
      </c>
      <c r="P201" s="59"/>
      <c r="Q201" s="59"/>
      <c r="R201" s="59">
        <v>162</v>
      </c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G201" s="7">
        <f>IF(Q201&gt;0,RANK(Q201,(N201:P201,Q201:AE201)),0)</f>
        <v>0</v>
      </c>
      <c r="AH201" s="7">
        <f>IF(R201&gt;0,RANK(R201,(N201:P201,Q201:AE201)),0)</f>
        <v>3</v>
      </c>
      <c r="AI201" s="7">
        <f>IF(T201&gt;0,RANK(T201,(N201:P201,Q201:AE201)),0)</f>
        <v>0</v>
      </c>
      <c r="AJ201" s="7">
        <f>IF(S201&gt;0,RANK(S201,(N201:P201,Q201:AE201)),0)</f>
        <v>0</v>
      </c>
      <c r="AK201" s="2">
        <f t="shared" si="70"/>
        <v>0</v>
      </c>
      <c r="AL201" s="2">
        <f t="shared" si="71"/>
        <v>3.0416823131806235E-2</v>
      </c>
      <c r="AM201" s="2">
        <f t="shared" si="72"/>
        <v>0</v>
      </c>
      <c r="AN201" s="2">
        <f t="shared" si="73"/>
        <v>0</v>
      </c>
      <c r="AP201" s="6" t="s">
        <v>2200</v>
      </c>
      <c r="AQ201" s="5" t="s">
        <v>721</v>
      </c>
      <c r="AR201">
        <v>2</v>
      </c>
      <c r="AT201" s="95">
        <v>5</v>
      </c>
      <c r="AU201" s="97">
        <v>141</v>
      </c>
      <c r="AV201" s="101">
        <f t="shared" si="64"/>
        <v>5141</v>
      </c>
      <c r="AX201" s="7" t="s">
        <v>1006</v>
      </c>
    </row>
    <row r="202" spans="1:50" hidden="1" outlineLevel="1">
      <c r="A202" s="6" t="s">
        <v>404</v>
      </c>
      <c r="B202" s="5" t="s">
        <v>721</v>
      </c>
      <c r="C202" s="1">
        <f t="shared" si="65"/>
        <v>38160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1">
        <f t="shared" si="74"/>
        <v>4581</v>
      </c>
      <c r="H202" s="2">
        <f t="shared" si="75"/>
        <v>0.12004716981132076</v>
      </c>
      <c r="I202" s="2"/>
      <c r="J202" s="2">
        <f t="shared" si="66"/>
        <v>0.42733228511530397</v>
      </c>
      <c r="K202" s="2">
        <f t="shared" si="67"/>
        <v>0.54737945492662476</v>
      </c>
      <c r="L202" s="2">
        <f t="shared" si="68"/>
        <v>0</v>
      </c>
      <c r="M202" s="2">
        <f t="shared" si="69"/>
        <v>2.5288259958071269E-2</v>
      </c>
      <c r="N202" s="59">
        <v>16307</v>
      </c>
      <c r="O202" s="59">
        <v>20888</v>
      </c>
      <c r="P202" s="59"/>
      <c r="Q202" s="59"/>
      <c r="R202" s="59">
        <v>965</v>
      </c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G202" s="7">
        <f>IF(Q202&gt;0,RANK(Q202,(N202:P202,Q202:AE202)),0)</f>
        <v>0</v>
      </c>
      <c r="AH202" s="7">
        <f>IF(R202&gt;0,RANK(R202,(N202:P202,Q202:AE202)),0)</f>
        <v>3</v>
      </c>
      <c r="AI202" s="7">
        <f>IF(T202&gt;0,RANK(T202,(N202:P202,Q202:AE202)),0)</f>
        <v>0</v>
      </c>
      <c r="AJ202" s="7">
        <f>IF(S202&gt;0,RANK(S202,(N202:P202,Q202:AE202)),0)</f>
        <v>0</v>
      </c>
      <c r="AK202" s="2">
        <f t="shared" si="70"/>
        <v>0</v>
      </c>
      <c r="AL202" s="2">
        <f t="shared" si="71"/>
        <v>2.5288259958071279E-2</v>
      </c>
      <c r="AM202" s="2">
        <f t="shared" si="72"/>
        <v>0</v>
      </c>
      <c r="AN202" s="2">
        <f t="shared" si="73"/>
        <v>0</v>
      </c>
      <c r="AP202" s="6" t="s">
        <v>404</v>
      </c>
      <c r="AQ202" s="5" t="s">
        <v>721</v>
      </c>
      <c r="AR202">
        <v>3</v>
      </c>
      <c r="AT202" s="95">
        <v>5</v>
      </c>
      <c r="AU202" s="97">
        <v>143</v>
      </c>
      <c r="AV202" s="101">
        <f t="shared" si="64"/>
        <v>5143</v>
      </c>
      <c r="AX202" s="7" t="s">
        <v>1006</v>
      </c>
    </row>
    <row r="203" spans="1:50" hidden="1" outlineLevel="1">
      <c r="A203" s="6" t="s">
        <v>962</v>
      </c>
      <c r="B203" s="5" t="s">
        <v>721</v>
      </c>
      <c r="C203" s="1">
        <f t="shared" si="65"/>
        <v>17030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0</v>
      </c>
      <c r="G203" s="1">
        <f t="shared" si="74"/>
        <v>1502</v>
      </c>
      <c r="H203" s="2">
        <f t="shared" si="75"/>
        <v>8.819729888432179E-2</v>
      </c>
      <c r="I203" s="2"/>
      <c r="J203" s="2">
        <f t="shared" si="66"/>
        <v>0.44139753376394597</v>
      </c>
      <c r="K203" s="2">
        <f t="shared" si="67"/>
        <v>0.52959483264826779</v>
      </c>
      <c r="L203" s="2">
        <f t="shared" si="68"/>
        <v>0</v>
      </c>
      <c r="M203" s="2">
        <f t="shared" si="69"/>
        <v>2.9007633587786241E-2</v>
      </c>
      <c r="N203" s="59">
        <v>7517</v>
      </c>
      <c r="O203" s="59">
        <v>9019</v>
      </c>
      <c r="P203" s="59"/>
      <c r="Q203" s="59"/>
      <c r="R203" s="59">
        <v>494</v>
      </c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G203" s="7">
        <f>IF(Q203&gt;0,RANK(Q203,(N203:P203,Q203:AE203)),0)</f>
        <v>0</v>
      </c>
      <c r="AH203" s="7">
        <f>IF(R203&gt;0,RANK(R203,(N203:P203,Q203:AE203)),0)</f>
        <v>3</v>
      </c>
      <c r="AI203" s="7">
        <f>IF(T203&gt;0,RANK(T203,(N203:P203,Q203:AE203)),0)</f>
        <v>0</v>
      </c>
      <c r="AJ203" s="7">
        <f>IF(S203&gt;0,RANK(S203,(N203:P203,Q203:AE203)),0)</f>
        <v>0</v>
      </c>
      <c r="AK203" s="2">
        <f t="shared" si="70"/>
        <v>0</v>
      </c>
      <c r="AL203" s="2">
        <f t="shared" si="71"/>
        <v>2.9007633587786259E-2</v>
      </c>
      <c r="AM203" s="2">
        <f t="shared" si="72"/>
        <v>0</v>
      </c>
      <c r="AN203" s="2">
        <f t="shared" si="73"/>
        <v>0</v>
      </c>
      <c r="AP203" s="6" t="s">
        <v>962</v>
      </c>
      <c r="AQ203" s="5" t="s">
        <v>721</v>
      </c>
      <c r="AR203">
        <v>2</v>
      </c>
      <c r="AT203" s="95">
        <v>5</v>
      </c>
      <c r="AU203" s="97">
        <v>145</v>
      </c>
      <c r="AV203" s="101">
        <f t="shared" si="64"/>
        <v>5145</v>
      </c>
      <c r="AX203" s="7" t="s">
        <v>1006</v>
      </c>
    </row>
    <row r="204" spans="1:50" hidden="1" outlineLevel="1">
      <c r="A204" s="6" t="s">
        <v>1970</v>
      </c>
      <c r="B204" s="5" t="s">
        <v>721</v>
      </c>
      <c r="C204" s="1">
        <f t="shared" si="65"/>
        <v>2366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>IF(P204&gt;0,RANK(P204,(N204:P204,Q204:AE204)),0)</f>
        <v>0</v>
      </c>
      <c r="G204" s="1">
        <f t="shared" si="74"/>
        <v>1308</v>
      </c>
      <c r="H204" s="2">
        <f t="shared" si="75"/>
        <v>0.55283178360101437</v>
      </c>
      <c r="I204" s="2"/>
      <c r="J204" s="2">
        <f t="shared" si="66"/>
        <v>0.76204564666103125</v>
      </c>
      <c r="K204" s="2">
        <f t="shared" si="67"/>
        <v>0.20921386306001691</v>
      </c>
      <c r="L204" s="2">
        <f t="shared" si="68"/>
        <v>0</v>
      </c>
      <c r="M204" s="2">
        <f t="shared" si="69"/>
        <v>2.8740490278951841E-2</v>
      </c>
      <c r="N204" s="59">
        <v>1803</v>
      </c>
      <c r="O204" s="59">
        <v>495</v>
      </c>
      <c r="P204" s="59"/>
      <c r="Q204" s="59"/>
      <c r="R204" s="59">
        <v>68</v>
      </c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G204" s="7">
        <f>IF(Q204&gt;0,RANK(Q204,(N204:P204,Q204:AE204)),0)</f>
        <v>0</v>
      </c>
      <c r="AH204" s="7">
        <f>IF(R204&gt;0,RANK(R204,(N204:P204,Q204:AE204)),0)</f>
        <v>3</v>
      </c>
      <c r="AI204" s="7">
        <f>IF(T204&gt;0,RANK(T204,(N204:P204,Q204:AE204)),0)</f>
        <v>0</v>
      </c>
      <c r="AJ204" s="7">
        <f>IF(S204&gt;0,RANK(S204,(N204:P204,Q204:AE204)),0)</f>
        <v>0</v>
      </c>
      <c r="AK204" s="2">
        <f t="shared" si="70"/>
        <v>0</v>
      </c>
      <c r="AL204" s="2">
        <f t="shared" si="71"/>
        <v>2.8740490278951817E-2</v>
      </c>
      <c r="AM204" s="2">
        <f t="shared" si="72"/>
        <v>0</v>
      </c>
      <c r="AN204" s="2">
        <f t="shared" si="73"/>
        <v>0</v>
      </c>
      <c r="AP204" s="6" t="s">
        <v>1970</v>
      </c>
      <c r="AQ204" s="5" t="s">
        <v>721</v>
      </c>
      <c r="AR204">
        <v>1</v>
      </c>
      <c r="AT204" s="95">
        <v>5</v>
      </c>
      <c r="AU204" s="97">
        <v>147</v>
      </c>
      <c r="AV204" s="101">
        <f t="shared" si="64"/>
        <v>5147</v>
      </c>
      <c r="AX204" s="7" t="s">
        <v>1006</v>
      </c>
    </row>
    <row r="205" spans="1:50" hidden="1" outlineLevel="1">
      <c r="A205" s="6" t="s">
        <v>690</v>
      </c>
      <c r="B205" s="5" t="s">
        <v>721</v>
      </c>
      <c r="C205" s="1">
        <f t="shared" si="65"/>
        <v>5434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0</v>
      </c>
      <c r="G205" s="1">
        <f t="shared" si="74"/>
        <v>1538</v>
      </c>
      <c r="H205" s="2">
        <f t="shared" si="75"/>
        <v>0.28303275671696726</v>
      </c>
      <c r="I205" s="2"/>
      <c r="J205" s="2">
        <f t="shared" si="66"/>
        <v>0.62918660287081341</v>
      </c>
      <c r="K205" s="2">
        <f t="shared" si="67"/>
        <v>0.34615384615384615</v>
      </c>
      <c r="L205" s="2">
        <f t="shared" si="68"/>
        <v>0</v>
      </c>
      <c r="M205" s="2">
        <f t="shared" si="69"/>
        <v>2.465955097534045E-2</v>
      </c>
      <c r="N205" s="59">
        <v>3419</v>
      </c>
      <c r="O205" s="59">
        <v>1881</v>
      </c>
      <c r="P205" s="59"/>
      <c r="Q205" s="59"/>
      <c r="R205" s="59">
        <v>134</v>
      </c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G205" s="7">
        <f>IF(Q205&gt;0,RANK(Q205,(N205:P205,Q205:AE205)),0)</f>
        <v>0</v>
      </c>
      <c r="AH205" s="7">
        <f>IF(R205&gt;0,RANK(R205,(N205:P205,Q205:AE205)),0)</f>
        <v>3</v>
      </c>
      <c r="AI205" s="7">
        <f>IF(T205&gt;0,RANK(T205,(N205:P205,Q205:AE205)),0)</f>
        <v>0</v>
      </c>
      <c r="AJ205" s="7">
        <f>IF(S205&gt;0,RANK(S205,(N205:P205,Q205:AE205)),0)</f>
        <v>0</v>
      </c>
      <c r="AK205" s="2">
        <f t="shared" si="70"/>
        <v>0</v>
      </c>
      <c r="AL205" s="2">
        <f t="shared" si="71"/>
        <v>2.465955097534045E-2</v>
      </c>
      <c r="AM205" s="2">
        <f t="shared" si="72"/>
        <v>0</v>
      </c>
      <c r="AN205" s="2">
        <f t="shared" si="73"/>
        <v>0</v>
      </c>
      <c r="AP205" s="6" t="s">
        <v>690</v>
      </c>
      <c r="AQ205" s="5" t="s">
        <v>721</v>
      </c>
      <c r="AR205">
        <v>2</v>
      </c>
      <c r="AT205" s="95">
        <v>5</v>
      </c>
      <c r="AU205" s="97">
        <v>149</v>
      </c>
      <c r="AV205" s="101">
        <f t="shared" si="64"/>
        <v>5149</v>
      </c>
      <c r="AX205" s="7" t="s">
        <v>1006</v>
      </c>
    </row>
    <row r="206" spans="1:50" collapsed="1">
      <c r="A206" s="6" t="s">
        <v>648</v>
      </c>
      <c r="B206" s="5" t="s">
        <v>323</v>
      </c>
      <c r="C206" s="1">
        <f t="shared" si="65"/>
        <v>700644</v>
      </c>
      <c r="D206" s="7">
        <f>IF(N206&gt;0, RANK(N206,(N206:P206,Q206:AE206)),0)</f>
        <v>1</v>
      </c>
      <c r="E206" s="7">
        <f>IF(O206&gt;0,RANK(O206,(N206:P206,Q206:AE206)),0)</f>
        <v>2</v>
      </c>
      <c r="F206" s="7">
        <f>IF(P206&gt;0,RANK(P206,(N206:P206,Q206:AE206)),0)</f>
        <v>0</v>
      </c>
      <c r="G206" s="1">
        <f t="shared" si="74"/>
        <v>90008</v>
      </c>
      <c r="H206" s="2">
        <f t="shared" si="75"/>
        <v>0.1284646696467821</v>
      </c>
      <c r="I206" s="2"/>
      <c r="J206" s="2">
        <f t="shared" si="66"/>
        <v>0.55074759792419548</v>
      </c>
      <c r="K206" s="2">
        <f t="shared" si="67"/>
        <v>0.42228292827741337</v>
      </c>
      <c r="L206" s="2">
        <f t="shared" si="68"/>
        <v>0</v>
      </c>
      <c r="M206" s="2">
        <f t="shared" si="69"/>
        <v>2.6969473798391153E-2</v>
      </c>
      <c r="N206" s="59">
        <f>SUM(N131:N205)</f>
        <v>385878</v>
      </c>
      <c r="O206" s="59">
        <f>SUM(O131:O205)</f>
        <v>295870</v>
      </c>
      <c r="P206" s="59"/>
      <c r="Q206" s="59"/>
      <c r="R206" s="59">
        <f>SUM(R131:R205)</f>
        <v>18896</v>
      </c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G206" s="7">
        <f>IF(Q206&gt;0,RANK(Q206,(N206:P206,Q206:AE206)),0)</f>
        <v>0</v>
      </c>
      <c r="AH206" s="7">
        <f>IF(R206&gt;0,RANK(R206,(N206:P206,Q206:AE206)),0)</f>
        <v>3</v>
      </c>
      <c r="AI206" s="7">
        <f>IF(T206&gt;0,RANK(T206,(N206:P206,Q206:AE206)),0)</f>
        <v>0</v>
      </c>
      <c r="AJ206" s="7">
        <f>IF(S206&gt;0,RANK(S206,(N206:P206,Q206:AE206)),0)</f>
        <v>0</v>
      </c>
      <c r="AK206" s="2">
        <f t="shared" si="70"/>
        <v>0</v>
      </c>
      <c r="AL206" s="2">
        <f t="shared" si="71"/>
        <v>2.6969473798391194E-2</v>
      </c>
      <c r="AM206" s="2">
        <f t="shared" si="72"/>
        <v>0</v>
      </c>
      <c r="AN206" s="2">
        <f t="shared" si="73"/>
        <v>0</v>
      </c>
      <c r="AP206" s="6" t="s">
        <v>648</v>
      </c>
      <c r="AQ206" s="5" t="s">
        <v>323</v>
      </c>
      <c r="AT206" s="95">
        <v>5</v>
      </c>
      <c r="AU206" s="97"/>
      <c r="AV206" s="95">
        <v>5</v>
      </c>
      <c r="AX206" s="7" t="s">
        <v>593</v>
      </c>
    </row>
    <row r="207" spans="1:50">
      <c r="A207" s="6"/>
      <c r="B207" s="6"/>
      <c r="C207" s="1"/>
      <c r="E207" s="7"/>
      <c r="F207" s="7"/>
      <c r="I207" s="2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G207" s="7"/>
      <c r="AH207" s="7"/>
      <c r="AI207" s="7"/>
      <c r="AJ207" s="7"/>
      <c r="AP207" s="6"/>
      <c r="AQ207" s="6"/>
      <c r="AT207" s="95"/>
      <c r="AU207" s="97"/>
      <c r="AV207" s="101"/>
    </row>
    <row r="208" spans="1:50" ht="12.75" hidden="1" customHeight="1" outlineLevel="1">
      <c r="A208" s="6" t="s">
        <v>1045</v>
      </c>
      <c r="B208" s="6" t="s">
        <v>723</v>
      </c>
      <c r="C208" s="1">
        <f t="shared" ref="C208:C239" si="76">SUM(N208:AE208)</f>
        <v>382549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0</v>
      </c>
      <c r="G208" s="1">
        <f t="shared" si="74"/>
        <v>161631</v>
      </c>
      <c r="H208" s="2">
        <f t="shared" si="75"/>
        <v>0.42251058034395594</v>
      </c>
      <c r="I208" s="2"/>
      <c r="J208" s="2">
        <f t="shared" ref="J208:J239" si="77">IF($C208=0,"-",N208/$C208)</f>
        <v>0.69619839549966145</v>
      </c>
      <c r="K208" s="2">
        <f t="shared" ref="K208:K239" si="78">IF($C208=0,"-",O208/$C208)</f>
        <v>0.27368781515570556</v>
      </c>
      <c r="L208" s="2">
        <f t="shared" ref="L208:L239" si="79">IF($C208=0,"-",P208/$C208)</f>
        <v>0</v>
      </c>
      <c r="M208" s="2">
        <f t="shared" ref="M208:M239" si="80">IF(C208=0,"-",(1-J208-K208-L208))</f>
        <v>3.0113789344632991E-2</v>
      </c>
      <c r="N208" s="109">
        <v>266330</v>
      </c>
      <c r="O208" s="109">
        <v>104699</v>
      </c>
      <c r="P208" s="109"/>
      <c r="Q208" s="109">
        <v>3423</v>
      </c>
      <c r="R208" s="109">
        <v>2696</v>
      </c>
      <c r="S208" s="109">
        <v>1463</v>
      </c>
      <c r="T208" s="59">
        <v>1780</v>
      </c>
      <c r="U208" s="109"/>
      <c r="V208" s="109"/>
      <c r="W208" s="59">
        <v>2158</v>
      </c>
      <c r="X208" s="59"/>
      <c r="Y208" s="59"/>
      <c r="Z208" s="59"/>
      <c r="AA208" s="59"/>
      <c r="AB208" s="59"/>
      <c r="AC208" s="59"/>
      <c r="AD208" s="59"/>
      <c r="AE208" s="59"/>
      <c r="AG208" s="7">
        <f>IF(Q208&gt;0,RANK(Q208,(N208:P208,Q208:AE208)),0)</f>
        <v>3</v>
      </c>
      <c r="AH208" s="7">
        <f>IF(R208&gt;0,RANK(R208,(N208:P208,Q208:AE208)),0)</f>
        <v>4</v>
      </c>
      <c r="AI208" s="7">
        <f>IF(T208&gt;0,RANK(T208,(N208:P208,Q208:AE208)),0)</f>
        <v>6</v>
      </c>
      <c r="AJ208" s="7">
        <f>IF(S208&gt;0,RANK(S208,(N208:P208,Q208:AE208)),0)</f>
        <v>7</v>
      </c>
      <c r="AK208" s="2">
        <f t="shared" ref="AK208:AK239" si="81">IF($C208=0,"-",Q208/$C208)</f>
        <v>8.9478733443297456E-3</v>
      </c>
      <c r="AL208" s="2">
        <f t="shared" ref="AL208:AL239" si="82">IF($C208=0,"-",R208/$C208)</f>
        <v>7.0474632007925782E-3</v>
      </c>
      <c r="AM208" s="2">
        <f t="shared" ref="AM208:AM239" si="83">IF($C208=0,"-",T208/$C208)</f>
        <v>4.6529987008200255E-3</v>
      </c>
      <c r="AN208" s="2">
        <f t="shared" ref="AN208:AN239" si="84">IF($C208=0,"-",S208/$C208)</f>
        <v>3.82434668499983E-3</v>
      </c>
      <c r="AP208" s="6" t="s">
        <v>1045</v>
      </c>
      <c r="AQ208" s="6" t="s">
        <v>723</v>
      </c>
      <c r="AR208">
        <v>0</v>
      </c>
      <c r="AT208" s="95">
        <v>6</v>
      </c>
      <c r="AU208" s="97">
        <v>1</v>
      </c>
      <c r="AV208" s="101">
        <f t="shared" si="64"/>
        <v>6001</v>
      </c>
      <c r="AX208" s="7" t="s">
        <v>1006</v>
      </c>
    </row>
    <row r="209" spans="1:50" ht="12.75" hidden="1" customHeight="1" outlineLevel="1">
      <c r="A209" s="6" t="s">
        <v>1036</v>
      </c>
      <c r="B209" s="6" t="s">
        <v>723</v>
      </c>
      <c r="C209" s="1">
        <f t="shared" si="76"/>
        <v>543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>IF(P209&gt;0,RANK(P209,(N209:P209,Q209:AE209)),0)</f>
        <v>0</v>
      </c>
      <c r="G209" s="1">
        <f t="shared" si="74"/>
        <v>18</v>
      </c>
      <c r="H209" s="2">
        <f t="shared" si="75"/>
        <v>3.3149171270718231E-2</v>
      </c>
      <c r="I209" s="2"/>
      <c r="J209" s="2">
        <f t="shared" si="77"/>
        <v>0.4585635359116022</v>
      </c>
      <c r="K209" s="2">
        <f t="shared" si="78"/>
        <v>0.49171270718232046</v>
      </c>
      <c r="L209" s="2">
        <f t="shared" si="79"/>
        <v>0</v>
      </c>
      <c r="M209" s="2">
        <f t="shared" si="80"/>
        <v>4.9723756906077277E-2</v>
      </c>
      <c r="N209" s="109">
        <v>249</v>
      </c>
      <c r="O209" s="109">
        <v>267</v>
      </c>
      <c r="P209" s="109"/>
      <c r="Q209" s="109">
        <v>6</v>
      </c>
      <c r="R209" s="109">
        <v>6</v>
      </c>
      <c r="S209" s="109">
        <v>5</v>
      </c>
      <c r="T209" s="59">
        <v>3</v>
      </c>
      <c r="U209" s="109"/>
      <c r="V209" s="109"/>
      <c r="W209" s="59">
        <v>7</v>
      </c>
      <c r="X209" s="59"/>
      <c r="Y209" s="59"/>
      <c r="Z209" s="59"/>
      <c r="AA209" s="59"/>
      <c r="AB209" s="59"/>
      <c r="AC209" s="59"/>
      <c r="AD209" s="59"/>
      <c r="AE209" s="59"/>
      <c r="AG209" s="7">
        <f>IF(Q209&gt;0,RANK(Q209,(N209:P209,Q209:AE209)),0)</f>
        <v>4</v>
      </c>
      <c r="AH209" s="7">
        <f>IF(R209&gt;0,RANK(R209,(N209:P209,Q209:AE209)),0)</f>
        <v>4</v>
      </c>
      <c r="AI209" s="7">
        <f>IF(T209&gt;0,RANK(T209,(N209:P209,Q209:AE209)),0)</f>
        <v>7</v>
      </c>
      <c r="AJ209" s="7">
        <f>IF(S209&gt;0,RANK(S209,(N209:P209,Q209:AE209)),0)</f>
        <v>6</v>
      </c>
      <c r="AK209" s="2">
        <f t="shared" si="81"/>
        <v>1.1049723756906077E-2</v>
      </c>
      <c r="AL209" s="2">
        <f t="shared" si="82"/>
        <v>1.1049723756906077E-2</v>
      </c>
      <c r="AM209" s="2">
        <f t="shared" si="83"/>
        <v>5.5248618784530384E-3</v>
      </c>
      <c r="AN209" s="2">
        <f t="shared" si="84"/>
        <v>9.2081031307550652E-3</v>
      </c>
      <c r="AP209" s="6" t="s">
        <v>1036</v>
      </c>
      <c r="AQ209" s="6" t="s">
        <v>723</v>
      </c>
      <c r="AR209">
        <v>3</v>
      </c>
      <c r="AT209" s="95">
        <v>6</v>
      </c>
      <c r="AU209" s="97">
        <v>3</v>
      </c>
      <c r="AV209" s="101">
        <f t="shared" si="64"/>
        <v>6003</v>
      </c>
      <c r="AX209" s="7" t="s">
        <v>1006</v>
      </c>
    </row>
    <row r="210" spans="1:50" ht="12.75" hidden="1" customHeight="1" outlineLevel="1">
      <c r="A210" s="6" t="s">
        <v>856</v>
      </c>
      <c r="B210" s="6" t="s">
        <v>723</v>
      </c>
      <c r="C210" s="1">
        <f t="shared" si="76"/>
        <v>13300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0</v>
      </c>
      <c r="G210" s="1">
        <f t="shared" si="74"/>
        <v>1583</v>
      </c>
      <c r="H210" s="2">
        <f t="shared" si="75"/>
        <v>0.11902255639097745</v>
      </c>
      <c r="I210" s="2"/>
      <c r="J210" s="2">
        <f t="shared" si="77"/>
        <v>0.42210526315789476</v>
      </c>
      <c r="K210" s="2">
        <f t="shared" si="78"/>
        <v>0.54112781954887224</v>
      </c>
      <c r="L210" s="2">
        <f t="shared" si="79"/>
        <v>0</v>
      </c>
      <c r="M210" s="2">
        <f t="shared" si="80"/>
        <v>3.6766917293233004E-2</v>
      </c>
      <c r="N210" s="109">
        <v>5614</v>
      </c>
      <c r="O210" s="109">
        <v>7197</v>
      </c>
      <c r="P210" s="109"/>
      <c r="Q210" s="109">
        <v>168</v>
      </c>
      <c r="R210" s="109">
        <v>143</v>
      </c>
      <c r="S210" s="109">
        <v>78</v>
      </c>
      <c r="T210" s="59">
        <v>59</v>
      </c>
      <c r="U210" s="109"/>
      <c r="V210" s="109"/>
      <c r="W210" s="59">
        <v>41</v>
      </c>
      <c r="X210" s="59"/>
      <c r="Y210" s="59"/>
      <c r="Z210" s="59"/>
      <c r="AA210" s="59"/>
      <c r="AB210" s="59"/>
      <c r="AC210" s="59"/>
      <c r="AD210" s="59"/>
      <c r="AE210" s="59"/>
      <c r="AG210" s="7">
        <f>IF(Q210&gt;0,RANK(Q210,(N210:P210,Q210:AE210)),0)</f>
        <v>3</v>
      </c>
      <c r="AH210" s="7">
        <f>IF(R210&gt;0,RANK(R210,(N210:P210,Q210:AE210)),0)</f>
        <v>4</v>
      </c>
      <c r="AI210" s="7">
        <f>IF(T210&gt;0,RANK(T210,(N210:P210,Q210:AE210)),0)</f>
        <v>6</v>
      </c>
      <c r="AJ210" s="7">
        <f>IF(S210&gt;0,RANK(S210,(N210:P210,Q210:AE210)),0)</f>
        <v>5</v>
      </c>
      <c r="AK210" s="2">
        <f t="shared" si="81"/>
        <v>1.2631578947368421E-2</v>
      </c>
      <c r="AL210" s="2">
        <f t="shared" si="82"/>
        <v>1.075187969924812E-2</v>
      </c>
      <c r="AM210" s="2">
        <f t="shared" si="83"/>
        <v>4.4360902255639097E-3</v>
      </c>
      <c r="AN210" s="2">
        <f t="shared" si="84"/>
        <v>5.8646616541353381E-3</v>
      </c>
      <c r="AP210" s="6" t="s">
        <v>856</v>
      </c>
      <c r="AQ210" s="6" t="s">
        <v>723</v>
      </c>
      <c r="AR210">
        <v>3</v>
      </c>
      <c r="AT210" s="95">
        <v>6</v>
      </c>
      <c r="AU210" s="97">
        <v>5</v>
      </c>
      <c r="AV210" s="101">
        <f t="shared" si="64"/>
        <v>6005</v>
      </c>
      <c r="AX210" s="7" t="s">
        <v>1006</v>
      </c>
    </row>
    <row r="211" spans="1:50" ht="12.75" hidden="1" customHeight="1" outlineLevel="1">
      <c r="A211" s="6" t="s">
        <v>513</v>
      </c>
      <c r="B211" s="6" t="s">
        <v>723</v>
      </c>
      <c r="C211" s="1">
        <f t="shared" si="76"/>
        <v>65155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74"/>
        <v>8572</v>
      </c>
      <c r="H211" s="2">
        <f t="shared" si="75"/>
        <v>0.13156319545698719</v>
      </c>
      <c r="I211" s="2"/>
      <c r="J211" s="2">
        <f t="shared" si="77"/>
        <v>0.40733635177653288</v>
      </c>
      <c r="K211" s="2">
        <f t="shared" si="78"/>
        <v>0.53889954723352007</v>
      </c>
      <c r="L211" s="2">
        <f t="shared" si="79"/>
        <v>0</v>
      </c>
      <c r="M211" s="2">
        <f t="shared" si="80"/>
        <v>5.3764100989946995E-2</v>
      </c>
      <c r="N211" s="109">
        <v>26540</v>
      </c>
      <c r="O211" s="109">
        <v>35112</v>
      </c>
      <c r="P211" s="109"/>
      <c r="Q211" s="109">
        <v>1006</v>
      </c>
      <c r="R211" s="109">
        <v>927</v>
      </c>
      <c r="S211" s="109">
        <v>648</v>
      </c>
      <c r="T211" s="59">
        <v>563</v>
      </c>
      <c r="U211" s="109"/>
      <c r="V211" s="109"/>
      <c r="W211" s="59">
        <v>359</v>
      </c>
      <c r="X211" s="59"/>
      <c r="Y211" s="59"/>
      <c r="Z211" s="59"/>
      <c r="AA211" s="59"/>
      <c r="AB211" s="59"/>
      <c r="AC211" s="59"/>
      <c r="AD211" s="59"/>
      <c r="AE211" s="59"/>
      <c r="AG211" s="7">
        <f>IF(Q211&gt;0,RANK(Q211,(N211:P211,Q211:AE211)),0)</f>
        <v>3</v>
      </c>
      <c r="AH211" s="7">
        <f>IF(R211&gt;0,RANK(R211,(N211:P211,Q211:AE211)),0)</f>
        <v>4</v>
      </c>
      <c r="AI211" s="7">
        <f>IF(T211&gt;0,RANK(T211,(N211:P211,Q211:AE211)),0)</f>
        <v>6</v>
      </c>
      <c r="AJ211" s="7">
        <f>IF(S211&gt;0,RANK(S211,(N211:P211,Q211:AE211)),0)</f>
        <v>5</v>
      </c>
      <c r="AK211" s="2">
        <f t="shared" si="81"/>
        <v>1.5440104366510629E-2</v>
      </c>
      <c r="AL211" s="2">
        <f t="shared" si="82"/>
        <v>1.4227611081267745E-2</v>
      </c>
      <c r="AM211" s="2">
        <f t="shared" si="83"/>
        <v>8.6409331593891494E-3</v>
      </c>
      <c r="AN211" s="2">
        <f t="shared" si="84"/>
        <v>9.9455145422454143E-3</v>
      </c>
      <c r="AP211" s="6" t="s">
        <v>513</v>
      </c>
      <c r="AQ211" s="6" t="s">
        <v>723</v>
      </c>
      <c r="AR211">
        <v>0</v>
      </c>
      <c r="AT211" s="95">
        <v>6</v>
      </c>
      <c r="AU211" s="97">
        <v>7</v>
      </c>
      <c r="AV211" s="101">
        <f t="shared" si="64"/>
        <v>6007</v>
      </c>
      <c r="AX211" s="7" t="s">
        <v>1006</v>
      </c>
    </row>
    <row r="212" spans="1:50" ht="12.75" hidden="1" customHeight="1" outlineLevel="1">
      <c r="A212" s="6" t="s">
        <v>476</v>
      </c>
      <c r="B212" s="6" t="s">
        <v>723</v>
      </c>
      <c r="C212" s="1">
        <f t="shared" si="76"/>
        <v>15689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74"/>
        <v>1819</v>
      </c>
      <c r="H212" s="2">
        <f t="shared" si="75"/>
        <v>0.11594110523296577</v>
      </c>
      <c r="I212" s="2"/>
      <c r="J212" s="2">
        <f t="shared" si="77"/>
        <v>0.41443049270189303</v>
      </c>
      <c r="K212" s="2">
        <f t="shared" si="78"/>
        <v>0.53037159793485877</v>
      </c>
      <c r="L212" s="2">
        <f t="shared" si="79"/>
        <v>0</v>
      </c>
      <c r="M212" s="2">
        <f t="shared" si="80"/>
        <v>5.5197909363248199E-2</v>
      </c>
      <c r="N212" s="109">
        <v>6502</v>
      </c>
      <c r="O212" s="109">
        <v>8321</v>
      </c>
      <c r="P212" s="109"/>
      <c r="Q212" s="109">
        <v>403</v>
      </c>
      <c r="R212" s="109">
        <v>163</v>
      </c>
      <c r="S212" s="109">
        <v>147</v>
      </c>
      <c r="T212" s="59">
        <v>84</v>
      </c>
      <c r="U212" s="109"/>
      <c r="V212" s="109"/>
      <c r="W212" s="59">
        <v>69</v>
      </c>
      <c r="X212" s="59"/>
      <c r="Y212" s="59"/>
      <c r="Z212" s="59"/>
      <c r="AA212" s="59"/>
      <c r="AB212" s="59"/>
      <c r="AC212" s="59"/>
      <c r="AD212" s="59"/>
      <c r="AE212" s="59"/>
      <c r="AG212" s="7">
        <f>IF(Q212&gt;0,RANK(Q212,(N212:P212,Q212:AE212)),0)</f>
        <v>3</v>
      </c>
      <c r="AH212" s="7">
        <f>IF(R212&gt;0,RANK(R212,(N212:P212,Q212:AE212)),0)</f>
        <v>4</v>
      </c>
      <c r="AI212" s="7">
        <f>IF(T212&gt;0,RANK(T212,(N212:P212,Q212:AE212)),0)</f>
        <v>6</v>
      </c>
      <c r="AJ212" s="7">
        <f>IF(S212&gt;0,RANK(S212,(N212:P212,Q212:AE212)),0)</f>
        <v>5</v>
      </c>
      <c r="AK212" s="2">
        <f t="shared" si="81"/>
        <v>2.5686786920772517E-2</v>
      </c>
      <c r="AL212" s="2">
        <f t="shared" si="82"/>
        <v>1.03894448339601E-2</v>
      </c>
      <c r="AM212" s="2">
        <f t="shared" si="83"/>
        <v>5.3540697303843454E-3</v>
      </c>
      <c r="AN212" s="2">
        <f t="shared" si="84"/>
        <v>9.3696220281726042E-3</v>
      </c>
      <c r="AP212" s="6" t="s">
        <v>476</v>
      </c>
      <c r="AQ212" s="6" t="s">
        <v>723</v>
      </c>
      <c r="AR212">
        <v>3</v>
      </c>
      <c r="AT212" s="95">
        <v>6</v>
      </c>
      <c r="AU212" s="97">
        <v>9</v>
      </c>
      <c r="AV212" s="101">
        <f t="shared" si="64"/>
        <v>6009</v>
      </c>
      <c r="AX212" s="7" t="s">
        <v>1006</v>
      </c>
    </row>
    <row r="213" spans="1:50" ht="12.75" hidden="1" customHeight="1" outlineLevel="1">
      <c r="A213" s="6" t="s">
        <v>234</v>
      </c>
      <c r="B213" s="6" t="s">
        <v>723</v>
      </c>
      <c r="C213" s="1">
        <f t="shared" si="76"/>
        <v>4677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74"/>
        <v>1024</v>
      </c>
      <c r="H213" s="2">
        <f t="shared" si="75"/>
        <v>0.21894376737224716</v>
      </c>
      <c r="I213" s="2"/>
      <c r="J213" s="2">
        <f t="shared" si="77"/>
        <v>0.37075048107761388</v>
      </c>
      <c r="K213" s="2">
        <f t="shared" si="78"/>
        <v>0.58969424844986107</v>
      </c>
      <c r="L213" s="2">
        <f t="shared" si="79"/>
        <v>0</v>
      </c>
      <c r="M213" s="2">
        <f t="shared" si="80"/>
        <v>3.955527047252505E-2</v>
      </c>
      <c r="N213" s="109">
        <v>1734</v>
      </c>
      <c r="O213" s="109">
        <v>2758</v>
      </c>
      <c r="P213" s="109"/>
      <c r="Q213" s="109">
        <v>61</v>
      </c>
      <c r="R213" s="109">
        <v>43</v>
      </c>
      <c r="S213" s="109">
        <v>35</v>
      </c>
      <c r="T213" s="59">
        <v>29</v>
      </c>
      <c r="U213" s="109"/>
      <c r="V213" s="109"/>
      <c r="W213" s="59">
        <v>17</v>
      </c>
      <c r="X213" s="59"/>
      <c r="Y213" s="59"/>
      <c r="Z213" s="59"/>
      <c r="AA213" s="59"/>
      <c r="AB213" s="59"/>
      <c r="AC213" s="59"/>
      <c r="AD213" s="59"/>
      <c r="AE213" s="59"/>
      <c r="AG213" s="7">
        <f>IF(Q213&gt;0,RANK(Q213,(N213:P213,Q213:AE213)),0)</f>
        <v>3</v>
      </c>
      <c r="AH213" s="7">
        <f>IF(R213&gt;0,RANK(R213,(N213:P213,Q213:AE213)),0)</f>
        <v>4</v>
      </c>
      <c r="AI213" s="7">
        <f>IF(T213&gt;0,RANK(T213,(N213:P213,Q213:AE213)),0)</f>
        <v>6</v>
      </c>
      <c r="AJ213" s="7">
        <f>IF(S213&gt;0,RANK(S213,(N213:P213,Q213:AE213)),0)</f>
        <v>5</v>
      </c>
      <c r="AK213" s="2">
        <f t="shared" si="81"/>
        <v>1.3042548642292068E-2</v>
      </c>
      <c r="AL213" s="2">
        <f t="shared" si="82"/>
        <v>9.1939277314517856E-3</v>
      </c>
      <c r="AM213" s="2">
        <f t="shared" si="83"/>
        <v>6.200555911909344E-3</v>
      </c>
      <c r="AN213" s="2">
        <f t="shared" si="84"/>
        <v>7.4834295488561044E-3</v>
      </c>
      <c r="AP213" s="6" t="s">
        <v>234</v>
      </c>
      <c r="AQ213" s="6" t="s">
        <v>723</v>
      </c>
      <c r="AR213">
        <v>2</v>
      </c>
      <c r="AT213" s="95">
        <v>6</v>
      </c>
      <c r="AU213" s="97">
        <v>11</v>
      </c>
      <c r="AV213" s="101">
        <f t="shared" si="64"/>
        <v>6011</v>
      </c>
      <c r="AX213" s="7" t="s">
        <v>1006</v>
      </c>
    </row>
    <row r="214" spans="1:50" ht="12.75" hidden="1" customHeight="1" outlineLevel="1">
      <c r="A214" s="6" t="s">
        <v>716</v>
      </c>
      <c r="B214" s="6" t="s">
        <v>723</v>
      </c>
      <c r="C214" s="1">
        <f t="shared" si="76"/>
        <v>300036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74"/>
        <v>54673</v>
      </c>
      <c r="H214" s="2">
        <f t="shared" si="75"/>
        <v>0.18222146675732245</v>
      </c>
      <c r="I214" s="2"/>
      <c r="J214" s="2">
        <f t="shared" si="77"/>
        <v>0.57524763695023262</v>
      </c>
      <c r="K214" s="2">
        <f t="shared" si="78"/>
        <v>0.3930261701929102</v>
      </c>
      <c r="L214" s="2">
        <f t="shared" si="79"/>
        <v>0</v>
      </c>
      <c r="M214" s="2">
        <f t="shared" si="80"/>
        <v>3.1726192856857183E-2</v>
      </c>
      <c r="N214" s="109">
        <v>172595</v>
      </c>
      <c r="O214" s="109">
        <v>117922</v>
      </c>
      <c r="P214" s="109"/>
      <c r="Q214" s="109">
        <v>2806</v>
      </c>
      <c r="R214" s="109">
        <v>2833</v>
      </c>
      <c r="S214" s="109">
        <v>1371</v>
      </c>
      <c r="T214" s="59">
        <v>1378</v>
      </c>
      <c r="U214" s="109"/>
      <c r="V214" s="109"/>
      <c r="W214" s="59">
        <v>1131</v>
      </c>
      <c r="X214" s="59"/>
      <c r="Y214" s="59"/>
      <c r="Z214" s="59"/>
      <c r="AA214" s="59"/>
      <c r="AB214" s="59"/>
      <c r="AC214" s="59"/>
      <c r="AD214" s="59"/>
      <c r="AE214" s="59"/>
      <c r="AG214" s="7">
        <f>IF(Q214&gt;0,RANK(Q214,(N214:P214,Q214:AE214)),0)</f>
        <v>4</v>
      </c>
      <c r="AH214" s="7">
        <f>IF(R214&gt;0,RANK(R214,(N214:P214,Q214:AE214)),0)</f>
        <v>3</v>
      </c>
      <c r="AI214" s="7">
        <f>IF(T214&gt;0,RANK(T214,(N214:P214,Q214:AE214)),0)</f>
        <v>5</v>
      </c>
      <c r="AJ214" s="7">
        <f>IF(S214&gt;0,RANK(S214,(N214:P214,Q214:AE214)),0)</f>
        <v>6</v>
      </c>
      <c r="AK214" s="2">
        <f t="shared" si="81"/>
        <v>9.3522110680051736E-3</v>
      </c>
      <c r="AL214" s="2">
        <f t="shared" si="82"/>
        <v>9.4422002693010168E-3</v>
      </c>
      <c r="AM214" s="2">
        <f t="shared" si="83"/>
        <v>4.5927821994693968E-3</v>
      </c>
      <c r="AN214" s="2">
        <f t="shared" si="84"/>
        <v>4.5694516658001038E-3</v>
      </c>
      <c r="AP214" s="6" t="s">
        <v>716</v>
      </c>
      <c r="AQ214" s="6" t="s">
        <v>723</v>
      </c>
      <c r="AR214">
        <v>0</v>
      </c>
      <c r="AT214" s="95">
        <v>6</v>
      </c>
      <c r="AU214" s="97">
        <v>13</v>
      </c>
      <c r="AV214" s="101">
        <f t="shared" si="64"/>
        <v>6013</v>
      </c>
      <c r="AX214" s="7" t="s">
        <v>1006</v>
      </c>
    </row>
    <row r="215" spans="1:50" ht="12.75" hidden="1" customHeight="1" outlineLevel="1">
      <c r="A215" s="6" t="s">
        <v>363</v>
      </c>
      <c r="B215" s="6" t="s">
        <v>723</v>
      </c>
      <c r="C215" s="1">
        <f t="shared" si="76"/>
        <v>7159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74"/>
        <v>791</v>
      </c>
      <c r="H215" s="2">
        <f t="shared" si="75"/>
        <v>0.11049029194021512</v>
      </c>
      <c r="I215" s="2"/>
      <c r="J215" s="2">
        <f t="shared" si="77"/>
        <v>0.41793546584718538</v>
      </c>
      <c r="K215" s="2">
        <f t="shared" si="78"/>
        <v>0.52842575778740053</v>
      </c>
      <c r="L215" s="2">
        <f t="shared" si="79"/>
        <v>0</v>
      </c>
      <c r="M215" s="2">
        <f t="shared" si="80"/>
        <v>5.3638776365414031E-2</v>
      </c>
      <c r="N215" s="109">
        <v>2992</v>
      </c>
      <c r="O215" s="109">
        <v>3783</v>
      </c>
      <c r="P215" s="109"/>
      <c r="Q215" s="109">
        <v>103</v>
      </c>
      <c r="R215" s="109">
        <v>81</v>
      </c>
      <c r="S215" s="109">
        <v>101</v>
      </c>
      <c r="T215" s="59">
        <v>59</v>
      </c>
      <c r="U215" s="109"/>
      <c r="V215" s="109"/>
      <c r="W215" s="59">
        <v>40</v>
      </c>
      <c r="X215" s="59"/>
      <c r="Y215" s="59"/>
      <c r="Z215" s="59"/>
      <c r="AA215" s="59"/>
      <c r="AB215" s="59"/>
      <c r="AC215" s="59"/>
      <c r="AD215" s="59"/>
      <c r="AE215" s="59"/>
      <c r="AG215" s="7">
        <f>IF(Q215&gt;0,RANK(Q215,(N215:P215,Q215:AE215)),0)</f>
        <v>3</v>
      </c>
      <c r="AH215" s="7">
        <f>IF(R215&gt;0,RANK(R215,(N215:P215,Q215:AE215)),0)</f>
        <v>5</v>
      </c>
      <c r="AI215" s="7">
        <f>IF(T215&gt;0,RANK(T215,(N215:P215,Q215:AE215)),0)</f>
        <v>6</v>
      </c>
      <c r="AJ215" s="7">
        <f>IF(S215&gt;0,RANK(S215,(N215:P215,Q215:AE215)),0)</f>
        <v>4</v>
      </c>
      <c r="AK215" s="2">
        <f t="shared" si="81"/>
        <v>1.4387484285514736E-2</v>
      </c>
      <c r="AL215" s="2">
        <f t="shared" si="82"/>
        <v>1.131442938957955E-2</v>
      </c>
      <c r="AM215" s="2">
        <f t="shared" si="83"/>
        <v>8.2413744936443642E-3</v>
      </c>
      <c r="AN215" s="2">
        <f t="shared" si="84"/>
        <v>1.4108115658611538E-2</v>
      </c>
      <c r="AP215" s="6" t="s">
        <v>363</v>
      </c>
      <c r="AQ215" s="6" t="s">
        <v>723</v>
      </c>
      <c r="AR215">
        <v>1</v>
      </c>
      <c r="AT215" s="95">
        <v>6</v>
      </c>
      <c r="AU215" s="97">
        <v>15</v>
      </c>
      <c r="AV215" s="101">
        <f t="shared" si="64"/>
        <v>6015</v>
      </c>
      <c r="AX215" s="7" t="s">
        <v>1006</v>
      </c>
    </row>
    <row r="216" spans="1:50" ht="12.75" hidden="1" customHeight="1" outlineLevel="1">
      <c r="A216" s="6" t="s">
        <v>483</v>
      </c>
      <c r="B216" s="6" t="s">
        <v>723</v>
      </c>
      <c r="C216" s="1">
        <f t="shared" si="76"/>
        <v>56296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74"/>
        <v>10648</v>
      </c>
      <c r="H216" s="2">
        <f t="shared" si="75"/>
        <v>0.18914310075316185</v>
      </c>
      <c r="I216" s="2"/>
      <c r="J216" s="2">
        <f t="shared" si="77"/>
        <v>0.38540926531192271</v>
      </c>
      <c r="K216" s="2">
        <f t="shared" si="78"/>
        <v>0.57455236606508453</v>
      </c>
      <c r="L216" s="2">
        <f t="shared" si="79"/>
        <v>0</v>
      </c>
      <c r="M216" s="2">
        <f t="shared" si="80"/>
        <v>4.0038368622992704E-2</v>
      </c>
      <c r="N216" s="109">
        <v>21697</v>
      </c>
      <c r="O216" s="109">
        <v>32345</v>
      </c>
      <c r="P216" s="109"/>
      <c r="Q216" s="109">
        <v>693</v>
      </c>
      <c r="R216" s="109">
        <v>583</v>
      </c>
      <c r="S216" s="109">
        <v>425</v>
      </c>
      <c r="T216" s="59">
        <v>306</v>
      </c>
      <c r="U216" s="109"/>
      <c r="V216" s="109"/>
      <c r="W216" s="59">
        <v>247</v>
      </c>
      <c r="X216" s="59"/>
      <c r="Y216" s="59"/>
      <c r="Z216" s="59"/>
      <c r="AA216" s="59"/>
      <c r="AB216" s="59"/>
      <c r="AC216" s="59"/>
      <c r="AD216" s="59"/>
      <c r="AE216" s="59"/>
      <c r="AG216" s="7">
        <f>IF(Q216&gt;0,RANK(Q216,(N216:P216,Q216:AE216)),0)</f>
        <v>3</v>
      </c>
      <c r="AH216" s="7">
        <f>IF(R216&gt;0,RANK(R216,(N216:P216,Q216:AE216)),0)</f>
        <v>4</v>
      </c>
      <c r="AI216" s="7">
        <f>IF(T216&gt;0,RANK(T216,(N216:P216,Q216:AE216)),0)</f>
        <v>6</v>
      </c>
      <c r="AJ216" s="7">
        <f>IF(S216&gt;0,RANK(S216,(N216:P216,Q216:AE216)),0)</f>
        <v>5</v>
      </c>
      <c r="AK216" s="2">
        <f t="shared" si="81"/>
        <v>1.2309933210174791E-2</v>
      </c>
      <c r="AL216" s="2">
        <f t="shared" si="82"/>
        <v>1.0355975557766094E-2</v>
      </c>
      <c r="AM216" s="2">
        <f t="shared" si="83"/>
        <v>5.4355549239732837E-3</v>
      </c>
      <c r="AN216" s="2">
        <f t="shared" si="84"/>
        <v>7.5493818388517831E-3</v>
      </c>
      <c r="AP216" s="6" t="s">
        <v>483</v>
      </c>
      <c r="AQ216" s="6" t="s">
        <v>723</v>
      </c>
      <c r="AR216">
        <v>4</v>
      </c>
      <c r="AT216" s="95">
        <v>6</v>
      </c>
      <c r="AU216" s="97">
        <v>17</v>
      </c>
      <c r="AV216" s="101">
        <f t="shared" si="64"/>
        <v>6017</v>
      </c>
      <c r="AX216" s="7" t="s">
        <v>1006</v>
      </c>
    </row>
    <row r="217" spans="1:50" ht="12.75" hidden="1" customHeight="1" outlineLevel="1">
      <c r="A217" s="6" t="s">
        <v>229</v>
      </c>
      <c r="B217" s="6" t="s">
        <v>723</v>
      </c>
      <c r="C217" s="1">
        <f t="shared" si="76"/>
        <v>170652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74"/>
        <v>12842</v>
      </c>
      <c r="H217" s="2">
        <f t="shared" si="75"/>
        <v>7.525256076694091E-2</v>
      </c>
      <c r="I217" s="2"/>
      <c r="J217" s="2">
        <f t="shared" si="77"/>
        <v>0.44283102454117151</v>
      </c>
      <c r="K217" s="2">
        <f t="shared" si="78"/>
        <v>0.51808358530811238</v>
      </c>
      <c r="L217" s="2">
        <f t="shared" si="79"/>
        <v>0</v>
      </c>
      <c r="M217" s="2">
        <f t="shared" si="80"/>
        <v>3.9085390150716104E-2</v>
      </c>
      <c r="N217" s="109">
        <v>75570</v>
      </c>
      <c r="O217" s="109">
        <v>88412</v>
      </c>
      <c r="P217" s="109"/>
      <c r="Q217" s="109">
        <v>1854</v>
      </c>
      <c r="R217" s="109">
        <v>1552</v>
      </c>
      <c r="S217" s="109">
        <v>1236</v>
      </c>
      <c r="T217" s="59">
        <v>1002</v>
      </c>
      <c r="U217" s="109"/>
      <c r="V217" s="109"/>
      <c r="W217" s="59">
        <v>1026</v>
      </c>
      <c r="X217" s="59"/>
      <c r="Y217" s="59"/>
      <c r="Z217" s="59"/>
      <c r="AA217" s="59"/>
      <c r="AB217" s="59"/>
      <c r="AC217" s="59"/>
      <c r="AD217" s="59"/>
      <c r="AE217" s="59"/>
      <c r="AG217" s="7">
        <f>IF(Q217&gt;0,RANK(Q217,(N217:P217,Q217:AE217)),0)</f>
        <v>3</v>
      </c>
      <c r="AH217" s="7">
        <f>IF(R217&gt;0,RANK(R217,(N217:P217,Q217:AE217)),0)</f>
        <v>4</v>
      </c>
      <c r="AI217" s="7">
        <f>IF(T217&gt;0,RANK(T217,(N217:P217,Q217:AE217)),0)</f>
        <v>7</v>
      </c>
      <c r="AJ217" s="7">
        <f>IF(S217&gt;0,RANK(S217,(N217:P217,Q217:AE217)),0)</f>
        <v>5</v>
      </c>
      <c r="AK217" s="2">
        <f t="shared" si="81"/>
        <v>1.0864214893467408E-2</v>
      </c>
      <c r="AL217" s="2">
        <f t="shared" si="82"/>
        <v>9.0945315613060497E-3</v>
      </c>
      <c r="AM217" s="2">
        <f t="shared" si="83"/>
        <v>5.8715983404823849E-3</v>
      </c>
      <c r="AN217" s="2">
        <f t="shared" si="84"/>
        <v>7.2428099289782713E-3</v>
      </c>
      <c r="AP217" s="6" t="s">
        <v>229</v>
      </c>
      <c r="AQ217" s="6" t="s">
        <v>723</v>
      </c>
      <c r="AR217">
        <v>0</v>
      </c>
      <c r="AT217" s="95">
        <v>6</v>
      </c>
      <c r="AU217" s="97">
        <v>19</v>
      </c>
      <c r="AV217" s="101">
        <f t="shared" si="64"/>
        <v>6019</v>
      </c>
      <c r="AX217" s="7" t="s">
        <v>1006</v>
      </c>
    </row>
    <row r="218" spans="1:50" ht="12.75" hidden="1" customHeight="1" outlineLevel="1">
      <c r="A218" s="6" t="s">
        <v>226</v>
      </c>
      <c r="B218" s="6" t="s">
        <v>723</v>
      </c>
      <c r="C218" s="1">
        <f t="shared" si="76"/>
        <v>7261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74"/>
        <v>2215</v>
      </c>
      <c r="H218" s="2">
        <f t="shared" si="75"/>
        <v>0.30505440022035535</v>
      </c>
      <c r="I218" s="2"/>
      <c r="J218" s="2">
        <f t="shared" si="77"/>
        <v>0.31965294036634073</v>
      </c>
      <c r="K218" s="2">
        <f t="shared" si="78"/>
        <v>0.62470734058669608</v>
      </c>
      <c r="L218" s="2">
        <f t="shared" si="79"/>
        <v>0</v>
      </c>
      <c r="M218" s="2">
        <f t="shared" si="80"/>
        <v>5.5639719046963187E-2</v>
      </c>
      <c r="N218" s="109">
        <v>2321</v>
      </c>
      <c r="O218" s="109">
        <v>4536</v>
      </c>
      <c r="P218" s="109"/>
      <c r="Q218" s="109">
        <v>113</v>
      </c>
      <c r="R218" s="109">
        <v>91</v>
      </c>
      <c r="S218" s="109">
        <v>84</v>
      </c>
      <c r="T218" s="59">
        <v>74</v>
      </c>
      <c r="U218" s="109"/>
      <c r="V218" s="109"/>
      <c r="W218" s="59">
        <v>42</v>
      </c>
      <c r="X218" s="59"/>
      <c r="Y218" s="59"/>
      <c r="Z218" s="59"/>
      <c r="AA218" s="59"/>
      <c r="AB218" s="59"/>
      <c r="AC218" s="59"/>
      <c r="AD218" s="59"/>
      <c r="AE218" s="59"/>
      <c r="AG218" s="7">
        <f>IF(Q218&gt;0,RANK(Q218,(N218:P218,Q218:AE218)),0)</f>
        <v>3</v>
      </c>
      <c r="AH218" s="7">
        <f>IF(R218&gt;0,RANK(R218,(N218:P218,Q218:AE218)),0)</f>
        <v>4</v>
      </c>
      <c r="AI218" s="7">
        <f>IF(T218&gt;0,RANK(T218,(N218:P218,Q218:AE218)),0)</f>
        <v>6</v>
      </c>
      <c r="AJ218" s="7">
        <f>IF(S218&gt;0,RANK(S218,(N218:P218,Q218:AE218)),0)</f>
        <v>5</v>
      </c>
      <c r="AK218" s="2">
        <f t="shared" si="81"/>
        <v>1.5562594683927834E-2</v>
      </c>
      <c r="AL218" s="2">
        <f t="shared" si="82"/>
        <v>1.2532708993251618E-2</v>
      </c>
      <c r="AM218" s="2">
        <f t="shared" si="83"/>
        <v>1.0191433686819996E-2</v>
      </c>
      <c r="AN218" s="2">
        <f t="shared" si="84"/>
        <v>1.1568654455309186E-2</v>
      </c>
      <c r="AP218" s="6" t="s">
        <v>226</v>
      </c>
      <c r="AQ218" s="6" t="s">
        <v>723</v>
      </c>
      <c r="AR218">
        <v>2</v>
      </c>
      <c r="AT218" s="95">
        <v>6</v>
      </c>
      <c r="AU218" s="97">
        <v>21</v>
      </c>
      <c r="AV218" s="101">
        <f t="shared" si="64"/>
        <v>6021</v>
      </c>
      <c r="AX218" s="7" t="s">
        <v>1006</v>
      </c>
    </row>
    <row r="219" spans="1:50" ht="12.75" hidden="1" customHeight="1" outlineLevel="1">
      <c r="A219" s="6" t="s">
        <v>1748</v>
      </c>
      <c r="B219" s="6" t="s">
        <v>723</v>
      </c>
      <c r="C219" s="1">
        <f t="shared" si="76"/>
        <v>46127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74"/>
        <v>2971</v>
      </c>
      <c r="H219" s="2">
        <f t="shared" si="75"/>
        <v>6.4409131311379458E-2</v>
      </c>
      <c r="I219" s="2"/>
      <c r="J219" s="2">
        <f t="shared" si="77"/>
        <v>0.50603767858304249</v>
      </c>
      <c r="K219" s="2">
        <f t="shared" si="78"/>
        <v>0.44162854727166301</v>
      </c>
      <c r="L219" s="2">
        <f t="shared" si="79"/>
        <v>0</v>
      </c>
      <c r="M219" s="2">
        <f t="shared" si="80"/>
        <v>5.2333774145294498E-2</v>
      </c>
      <c r="N219" s="109">
        <v>23342</v>
      </c>
      <c r="O219" s="109">
        <v>20371</v>
      </c>
      <c r="P219" s="109"/>
      <c r="Q219" s="109">
        <v>870</v>
      </c>
      <c r="R219" s="109">
        <v>608</v>
      </c>
      <c r="S219" s="109">
        <v>234</v>
      </c>
      <c r="T219" s="59">
        <v>238</v>
      </c>
      <c r="U219" s="109"/>
      <c r="V219" s="109"/>
      <c r="W219" s="59">
        <v>464</v>
      </c>
      <c r="X219" s="59"/>
      <c r="Y219" s="59"/>
      <c r="Z219" s="59"/>
      <c r="AA219" s="59"/>
      <c r="AB219" s="59"/>
      <c r="AC219" s="59"/>
      <c r="AD219" s="59"/>
      <c r="AE219" s="59"/>
      <c r="AG219" s="7">
        <f>IF(Q219&gt;0,RANK(Q219,(N219:P219,Q219:AE219)),0)</f>
        <v>3</v>
      </c>
      <c r="AH219" s="7">
        <f>IF(R219&gt;0,RANK(R219,(N219:P219,Q219:AE219)),0)</f>
        <v>4</v>
      </c>
      <c r="AI219" s="7">
        <f>IF(T219&gt;0,RANK(T219,(N219:P219,Q219:AE219)),0)</f>
        <v>6</v>
      </c>
      <c r="AJ219" s="7">
        <f>IF(S219&gt;0,RANK(S219,(N219:P219,Q219:AE219)),0)</f>
        <v>7</v>
      </c>
      <c r="AK219" s="2">
        <f t="shared" si="81"/>
        <v>1.8860970798014177E-2</v>
      </c>
      <c r="AL219" s="2">
        <f t="shared" si="82"/>
        <v>1.3181000281830599E-2</v>
      </c>
      <c r="AM219" s="2">
        <f t="shared" si="83"/>
        <v>5.1596678734797405E-3</v>
      </c>
      <c r="AN219" s="2">
        <f t="shared" si="84"/>
        <v>5.0729507663624341E-3</v>
      </c>
      <c r="AP219" s="6" t="s">
        <v>1748</v>
      </c>
      <c r="AQ219" s="6" t="s">
        <v>723</v>
      </c>
      <c r="AR219">
        <v>1</v>
      </c>
      <c r="AT219" s="95">
        <v>6</v>
      </c>
      <c r="AU219" s="97">
        <v>23</v>
      </c>
      <c r="AV219" s="101">
        <f t="shared" si="64"/>
        <v>6023</v>
      </c>
      <c r="AX219" s="7" t="s">
        <v>1006</v>
      </c>
    </row>
    <row r="220" spans="1:50" ht="12.75" hidden="1" customHeight="1" outlineLevel="1">
      <c r="A220" s="6" t="s">
        <v>2024</v>
      </c>
      <c r="B220" s="6" t="s">
        <v>723</v>
      </c>
      <c r="C220" s="1">
        <f t="shared" si="76"/>
        <v>22539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0</v>
      </c>
      <c r="G220" s="1">
        <f t="shared" si="74"/>
        <v>2251</v>
      </c>
      <c r="H220" s="2">
        <f t="shared" si="75"/>
        <v>9.9871334131949069E-2</v>
      </c>
      <c r="I220" s="2"/>
      <c r="J220" s="2">
        <f t="shared" si="77"/>
        <v>0.51453036958161413</v>
      </c>
      <c r="K220" s="2">
        <f t="shared" si="78"/>
        <v>0.41465903544966504</v>
      </c>
      <c r="L220" s="2">
        <f t="shared" si="79"/>
        <v>0</v>
      </c>
      <c r="M220" s="2">
        <f t="shared" si="80"/>
        <v>7.081059496872083E-2</v>
      </c>
      <c r="N220" s="109">
        <v>11597</v>
      </c>
      <c r="O220" s="109">
        <v>9346</v>
      </c>
      <c r="P220" s="109"/>
      <c r="Q220" s="109">
        <v>273</v>
      </c>
      <c r="R220" s="109">
        <v>299</v>
      </c>
      <c r="S220" s="109">
        <v>195</v>
      </c>
      <c r="T220" s="59">
        <v>219</v>
      </c>
      <c r="U220" s="109"/>
      <c r="V220" s="109"/>
      <c r="W220" s="59">
        <v>610</v>
      </c>
      <c r="X220" s="59"/>
      <c r="Y220" s="59"/>
      <c r="Z220" s="59"/>
      <c r="AA220" s="59"/>
      <c r="AB220" s="59"/>
      <c r="AC220" s="59"/>
      <c r="AD220" s="59"/>
      <c r="AE220" s="59"/>
      <c r="AG220" s="7">
        <f>IF(Q220&gt;0,RANK(Q220,(N220:P220,Q220:AE220)),0)</f>
        <v>5</v>
      </c>
      <c r="AH220" s="7">
        <f>IF(R220&gt;0,RANK(R220,(N220:P220,Q220:AE220)),0)</f>
        <v>4</v>
      </c>
      <c r="AI220" s="7">
        <f>IF(T220&gt;0,RANK(T220,(N220:P220,Q220:AE220)),0)</f>
        <v>6</v>
      </c>
      <c r="AJ220" s="7">
        <f>IF(S220&gt;0,RANK(S220,(N220:P220,Q220:AE220)),0)</f>
        <v>7</v>
      </c>
      <c r="AK220" s="2">
        <f t="shared" si="81"/>
        <v>1.2112338613070678E-2</v>
      </c>
      <c r="AL220" s="2">
        <f t="shared" si="82"/>
        <v>1.3265894671458361E-2</v>
      </c>
      <c r="AM220" s="2">
        <f t="shared" si="83"/>
        <v>9.7164914148808734E-3</v>
      </c>
      <c r="AN220" s="2">
        <f t="shared" si="84"/>
        <v>8.651670437907627E-3</v>
      </c>
      <c r="AP220" s="6" t="s">
        <v>2024</v>
      </c>
      <c r="AQ220" s="6" t="s">
        <v>723</v>
      </c>
      <c r="AR220">
        <v>51</v>
      </c>
      <c r="AT220" s="95">
        <v>6</v>
      </c>
      <c r="AU220" s="97">
        <v>25</v>
      </c>
      <c r="AV220" s="101">
        <f t="shared" si="64"/>
        <v>6025</v>
      </c>
      <c r="AX220" s="7" t="s">
        <v>1006</v>
      </c>
    </row>
    <row r="221" spans="1:50" ht="12.75" hidden="1" customHeight="1" outlineLevel="1">
      <c r="A221" s="6" t="s">
        <v>1706</v>
      </c>
      <c r="B221" s="6" t="s">
        <v>723</v>
      </c>
      <c r="C221" s="1">
        <f t="shared" si="76"/>
        <v>6558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74"/>
        <v>1321</v>
      </c>
      <c r="H221" s="2">
        <f t="shared" si="75"/>
        <v>0.20143336383043611</v>
      </c>
      <c r="I221" s="2"/>
      <c r="J221" s="2">
        <f t="shared" si="77"/>
        <v>0.37252211039951205</v>
      </c>
      <c r="K221" s="2">
        <f t="shared" si="78"/>
        <v>0.57395547422994819</v>
      </c>
      <c r="L221" s="2">
        <f t="shared" si="79"/>
        <v>0</v>
      </c>
      <c r="M221" s="2">
        <f t="shared" si="80"/>
        <v>5.3522415370539811E-2</v>
      </c>
      <c r="N221" s="109">
        <v>2443</v>
      </c>
      <c r="O221" s="109">
        <v>3764</v>
      </c>
      <c r="P221" s="109"/>
      <c r="Q221" s="109">
        <v>101</v>
      </c>
      <c r="R221" s="109">
        <v>74</v>
      </c>
      <c r="S221" s="109">
        <v>77</v>
      </c>
      <c r="T221" s="59">
        <v>52</v>
      </c>
      <c r="U221" s="109"/>
      <c r="V221" s="109"/>
      <c r="W221" s="59">
        <v>47</v>
      </c>
      <c r="X221" s="59"/>
      <c r="Y221" s="59"/>
      <c r="Z221" s="59"/>
      <c r="AA221" s="59"/>
      <c r="AB221" s="59"/>
      <c r="AC221" s="59"/>
      <c r="AD221" s="59"/>
      <c r="AE221" s="59"/>
      <c r="AG221" s="7">
        <f>IF(Q221&gt;0,RANK(Q221,(N221:P221,Q221:AE221)),0)</f>
        <v>3</v>
      </c>
      <c r="AH221" s="7">
        <f>IF(R221&gt;0,RANK(R221,(N221:P221,Q221:AE221)),0)</f>
        <v>5</v>
      </c>
      <c r="AI221" s="7">
        <f>IF(T221&gt;0,RANK(T221,(N221:P221,Q221:AE221)),0)</f>
        <v>6</v>
      </c>
      <c r="AJ221" s="7">
        <f>IF(S221&gt;0,RANK(S221,(N221:P221,Q221:AE221)),0)</f>
        <v>4</v>
      </c>
      <c r="AK221" s="2">
        <f t="shared" si="81"/>
        <v>1.5401036901494358E-2</v>
      </c>
      <c r="AL221" s="2">
        <f t="shared" si="82"/>
        <v>1.1283928026837451E-2</v>
      </c>
      <c r="AM221" s="2">
        <f t="shared" si="83"/>
        <v>7.9292467215614521E-3</v>
      </c>
      <c r="AN221" s="2">
        <f t="shared" si="84"/>
        <v>1.1741384568465995E-2</v>
      </c>
      <c r="AP221" s="6" t="s">
        <v>1706</v>
      </c>
      <c r="AQ221" s="6" t="s">
        <v>723</v>
      </c>
      <c r="AR221">
        <v>25</v>
      </c>
      <c r="AT221" s="95">
        <v>6</v>
      </c>
      <c r="AU221" s="97">
        <v>27</v>
      </c>
      <c r="AV221" s="101">
        <f t="shared" si="64"/>
        <v>6027</v>
      </c>
      <c r="AX221" s="7" t="s">
        <v>1006</v>
      </c>
    </row>
    <row r="222" spans="1:50" ht="12.75" hidden="1" customHeight="1" outlineLevel="1">
      <c r="A222" s="6" t="s">
        <v>1657</v>
      </c>
      <c r="B222" s="6" t="s">
        <v>723</v>
      </c>
      <c r="C222" s="1">
        <f t="shared" si="76"/>
        <v>140737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74"/>
        <v>31915</v>
      </c>
      <c r="H222" s="2">
        <f t="shared" si="75"/>
        <v>0.22677050100542145</v>
      </c>
      <c r="I222" s="2"/>
      <c r="J222" s="2">
        <f t="shared" si="77"/>
        <v>0.36576024783816624</v>
      </c>
      <c r="K222" s="2">
        <f t="shared" si="78"/>
        <v>0.5925307488435877</v>
      </c>
      <c r="L222" s="2">
        <f t="shared" si="79"/>
        <v>0</v>
      </c>
      <c r="M222" s="2">
        <f t="shared" si="80"/>
        <v>4.1709003318246007E-2</v>
      </c>
      <c r="N222" s="109">
        <v>51476</v>
      </c>
      <c r="O222" s="109">
        <v>83391</v>
      </c>
      <c r="P222" s="109"/>
      <c r="Q222" s="109">
        <v>1549</v>
      </c>
      <c r="R222" s="109">
        <v>1610</v>
      </c>
      <c r="S222" s="109">
        <v>1116</v>
      </c>
      <c r="T222" s="59">
        <v>741</v>
      </c>
      <c r="U222" s="109"/>
      <c r="V222" s="109"/>
      <c r="W222" s="59">
        <v>854</v>
      </c>
      <c r="X222" s="59"/>
      <c r="Y222" s="59"/>
      <c r="Z222" s="59"/>
      <c r="AA222" s="59"/>
      <c r="AB222" s="59"/>
      <c r="AC222" s="59"/>
      <c r="AD222" s="59"/>
      <c r="AE222" s="59"/>
      <c r="AG222" s="7">
        <f>IF(Q222&gt;0,RANK(Q222,(N222:P222,Q222:AE222)),0)</f>
        <v>4</v>
      </c>
      <c r="AH222" s="7">
        <f>IF(R222&gt;0,RANK(R222,(N222:P222,Q222:AE222)),0)</f>
        <v>3</v>
      </c>
      <c r="AI222" s="7">
        <f>IF(T222&gt;0,RANK(T222,(N222:P222,Q222:AE222)),0)</f>
        <v>7</v>
      </c>
      <c r="AJ222" s="7">
        <f>IF(S222&gt;0,RANK(S222,(N222:P222,Q222:AE222)),0)</f>
        <v>5</v>
      </c>
      <c r="AK222" s="2">
        <f t="shared" si="81"/>
        <v>1.1006345168647904E-2</v>
      </c>
      <c r="AL222" s="2">
        <f t="shared" si="82"/>
        <v>1.1439777741461023E-2</v>
      </c>
      <c r="AM222" s="2">
        <f t="shared" si="83"/>
        <v>5.2651399418774027E-3</v>
      </c>
      <c r="AN222" s="2">
        <f t="shared" si="84"/>
        <v>7.9296844468760876E-3</v>
      </c>
      <c r="AP222" s="6" t="s">
        <v>1657</v>
      </c>
      <c r="AQ222" s="6" t="s">
        <v>723</v>
      </c>
      <c r="AR222">
        <v>0</v>
      </c>
      <c r="AT222" s="95">
        <v>6</v>
      </c>
      <c r="AU222" s="97">
        <v>29</v>
      </c>
      <c r="AV222" s="101">
        <f t="shared" si="64"/>
        <v>6029</v>
      </c>
      <c r="AX222" s="7" t="s">
        <v>1006</v>
      </c>
    </row>
    <row r="223" spans="1:50" ht="12.75" hidden="1" customHeight="1" outlineLevel="1">
      <c r="A223" s="6" t="s">
        <v>1573</v>
      </c>
      <c r="B223" s="6" t="s">
        <v>723</v>
      </c>
      <c r="C223" s="1">
        <f t="shared" si="76"/>
        <v>21842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74"/>
        <v>2209</v>
      </c>
      <c r="H223" s="2">
        <f t="shared" si="75"/>
        <v>0.10113542715868511</v>
      </c>
      <c r="I223" s="2"/>
      <c r="J223" s="2">
        <f t="shared" si="77"/>
        <v>0.42752495192747919</v>
      </c>
      <c r="K223" s="2">
        <f t="shared" si="78"/>
        <v>0.52866037908616426</v>
      </c>
      <c r="L223" s="2">
        <f t="shared" si="79"/>
        <v>0</v>
      </c>
      <c r="M223" s="2">
        <f t="shared" si="80"/>
        <v>4.3814668986356553E-2</v>
      </c>
      <c r="N223" s="109">
        <v>9338</v>
      </c>
      <c r="O223" s="109">
        <v>11547</v>
      </c>
      <c r="P223" s="109"/>
      <c r="Q223" s="109">
        <v>214</v>
      </c>
      <c r="R223" s="109">
        <v>274</v>
      </c>
      <c r="S223" s="109">
        <v>183</v>
      </c>
      <c r="T223" s="59">
        <v>122</v>
      </c>
      <c r="U223" s="109"/>
      <c r="V223" s="109"/>
      <c r="W223" s="59">
        <v>164</v>
      </c>
      <c r="X223" s="59"/>
      <c r="Y223" s="59"/>
      <c r="Z223" s="59"/>
      <c r="AA223" s="59"/>
      <c r="AB223" s="59"/>
      <c r="AC223" s="59"/>
      <c r="AD223" s="59"/>
      <c r="AE223" s="59"/>
      <c r="AG223" s="7">
        <f>IF(Q223&gt;0,RANK(Q223,(N223:P223,Q223:AE223)),0)</f>
        <v>4</v>
      </c>
      <c r="AH223" s="7">
        <f>IF(R223&gt;0,RANK(R223,(N223:P223,Q223:AE223)),0)</f>
        <v>3</v>
      </c>
      <c r="AI223" s="7">
        <f>IF(T223&gt;0,RANK(T223,(N223:P223,Q223:AE223)),0)</f>
        <v>7</v>
      </c>
      <c r="AJ223" s="7">
        <f>IF(S223&gt;0,RANK(S223,(N223:P223,Q223:AE223)),0)</f>
        <v>5</v>
      </c>
      <c r="AK223" s="2">
        <f t="shared" si="81"/>
        <v>9.797637578976285E-3</v>
      </c>
      <c r="AL223" s="2">
        <f t="shared" si="82"/>
        <v>1.2544638769343466E-2</v>
      </c>
      <c r="AM223" s="2">
        <f t="shared" si="83"/>
        <v>5.5855690870799373E-3</v>
      </c>
      <c r="AN223" s="2">
        <f t="shared" si="84"/>
        <v>8.3783536306199068E-3</v>
      </c>
      <c r="AP223" s="6" t="s">
        <v>1573</v>
      </c>
      <c r="AQ223" s="6" t="s">
        <v>723</v>
      </c>
      <c r="AR223">
        <v>20</v>
      </c>
      <c r="AT223" s="95">
        <v>6</v>
      </c>
      <c r="AU223" s="97">
        <v>31</v>
      </c>
      <c r="AV223" s="101">
        <f t="shared" si="64"/>
        <v>6031</v>
      </c>
      <c r="AX223" s="7" t="s">
        <v>1006</v>
      </c>
    </row>
    <row r="224" spans="1:50" ht="12.75" hidden="1" customHeight="1" outlineLevel="1">
      <c r="A224" s="6" t="s">
        <v>1574</v>
      </c>
      <c r="B224" s="6" t="s">
        <v>723</v>
      </c>
      <c r="C224" s="1">
        <f t="shared" si="76"/>
        <v>18426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74"/>
        <v>2698</v>
      </c>
      <c r="H224" s="2">
        <f t="shared" si="75"/>
        <v>0.14642353196570065</v>
      </c>
      <c r="I224" s="2"/>
      <c r="J224" s="2">
        <f t="shared" si="77"/>
        <v>0.54835558450016286</v>
      </c>
      <c r="K224" s="2">
        <f t="shared" si="78"/>
        <v>0.40193205253446218</v>
      </c>
      <c r="L224" s="2">
        <f t="shared" si="79"/>
        <v>0</v>
      </c>
      <c r="M224" s="2">
        <f t="shared" si="80"/>
        <v>4.9712362965374957E-2</v>
      </c>
      <c r="N224" s="109">
        <v>10104</v>
      </c>
      <c r="O224" s="109">
        <v>7406</v>
      </c>
      <c r="P224" s="109"/>
      <c r="Q224" s="109">
        <v>247</v>
      </c>
      <c r="R224" s="109">
        <v>286</v>
      </c>
      <c r="S224" s="109">
        <v>191</v>
      </c>
      <c r="T224" s="59">
        <v>91</v>
      </c>
      <c r="U224" s="109"/>
      <c r="V224" s="109"/>
      <c r="W224" s="59">
        <v>101</v>
      </c>
      <c r="X224" s="59"/>
      <c r="Y224" s="59"/>
      <c r="Z224" s="59"/>
      <c r="AA224" s="59"/>
      <c r="AB224" s="59"/>
      <c r="AC224" s="59"/>
      <c r="AD224" s="59"/>
      <c r="AE224" s="59"/>
      <c r="AG224" s="7">
        <f>IF(Q224&gt;0,RANK(Q224,(N224:P224,Q224:AE224)),0)</f>
        <v>4</v>
      </c>
      <c r="AH224" s="7">
        <f>IF(R224&gt;0,RANK(R224,(N224:P224,Q224:AE224)),0)</f>
        <v>3</v>
      </c>
      <c r="AI224" s="7">
        <f>IF(T224&gt;0,RANK(T224,(N224:P224,Q224:AE224)),0)</f>
        <v>7</v>
      </c>
      <c r="AJ224" s="7">
        <f>IF(S224&gt;0,RANK(S224,(N224:P224,Q224:AE224)),0)</f>
        <v>5</v>
      </c>
      <c r="AK224" s="2">
        <f t="shared" si="81"/>
        <v>1.3404971236296538E-2</v>
      </c>
      <c r="AL224" s="2">
        <f t="shared" si="82"/>
        <v>1.5521545642027569E-2</v>
      </c>
      <c r="AM224" s="2">
        <f t="shared" si="83"/>
        <v>4.9386736133724086E-3</v>
      </c>
      <c r="AN224" s="2">
        <f t="shared" si="84"/>
        <v>1.0365787474221209E-2</v>
      </c>
      <c r="AP224" s="6" t="s">
        <v>1574</v>
      </c>
      <c r="AQ224" s="6" t="s">
        <v>723</v>
      </c>
      <c r="AR224">
        <v>1</v>
      </c>
      <c r="AT224" s="95">
        <v>6</v>
      </c>
      <c r="AU224" s="97">
        <v>33</v>
      </c>
      <c r="AV224" s="101">
        <f t="shared" si="64"/>
        <v>6033</v>
      </c>
      <c r="AX224" s="7" t="s">
        <v>1006</v>
      </c>
    </row>
    <row r="225" spans="1:50" ht="12.75" hidden="1" customHeight="1" outlineLevel="1">
      <c r="A225" s="6" t="s">
        <v>1765</v>
      </c>
      <c r="B225" s="6" t="s">
        <v>723</v>
      </c>
      <c r="C225" s="1">
        <f t="shared" si="76"/>
        <v>7972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74"/>
        <v>2186</v>
      </c>
      <c r="H225" s="2">
        <f t="shared" si="75"/>
        <v>0.27420973406924237</v>
      </c>
      <c r="I225" s="2"/>
      <c r="J225" s="2">
        <f t="shared" si="77"/>
        <v>0.32915203211239336</v>
      </c>
      <c r="K225" s="2">
        <f t="shared" si="78"/>
        <v>0.60336176618163573</v>
      </c>
      <c r="L225" s="2">
        <f t="shared" si="79"/>
        <v>0</v>
      </c>
      <c r="M225" s="2">
        <f t="shared" si="80"/>
        <v>6.7486201705970972E-2</v>
      </c>
      <c r="N225" s="109">
        <v>2624</v>
      </c>
      <c r="O225" s="109">
        <v>4810</v>
      </c>
      <c r="P225" s="109"/>
      <c r="Q225" s="109">
        <v>133</v>
      </c>
      <c r="R225" s="109">
        <v>146</v>
      </c>
      <c r="S225" s="109">
        <v>115</v>
      </c>
      <c r="T225" s="59">
        <v>82</v>
      </c>
      <c r="U225" s="109"/>
      <c r="V225" s="109"/>
      <c r="W225" s="59">
        <v>62</v>
      </c>
      <c r="X225" s="59"/>
      <c r="Y225" s="59"/>
      <c r="Z225" s="59"/>
      <c r="AA225" s="59"/>
      <c r="AB225" s="59"/>
      <c r="AC225" s="59"/>
      <c r="AD225" s="59"/>
      <c r="AE225" s="59"/>
      <c r="AG225" s="7">
        <f>IF(Q225&gt;0,RANK(Q225,(N225:P225,Q225:AE225)),0)</f>
        <v>4</v>
      </c>
      <c r="AH225" s="7">
        <f>IF(R225&gt;0,RANK(R225,(N225:P225,Q225:AE225)),0)</f>
        <v>3</v>
      </c>
      <c r="AI225" s="7">
        <f>IF(T225&gt;0,RANK(T225,(N225:P225,Q225:AE225)),0)</f>
        <v>6</v>
      </c>
      <c r="AJ225" s="7">
        <f>IF(S225&gt;0,RANK(S225,(N225:P225,Q225:AE225)),0)</f>
        <v>5</v>
      </c>
      <c r="AK225" s="2">
        <f t="shared" si="81"/>
        <v>1.6683391871550428E-2</v>
      </c>
      <c r="AL225" s="2">
        <f t="shared" si="82"/>
        <v>1.8314099347717008E-2</v>
      </c>
      <c r="AM225" s="2">
        <f t="shared" si="83"/>
        <v>1.0286001003512292E-2</v>
      </c>
      <c r="AN225" s="2">
        <f t="shared" si="84"/>
        <v>1.442548921224285E-2</v>
      </c>
      <c r="AP225" s="6" t="s">
        <v>1765</v>
      </c>
      <c r="AQ225" s="6" t="s">
        <v>723</v>
      </c>
      <c r="AR225">
        <v>4</v>
      </c>
      <c r="AT225" s="95">
        <v>6</v>
      </c>
      <c r="AU225" s="97">
        <v>35</v>
      </c>
      <c r="AV225" s="101">
        <f t="shared" si="64"/>
        <v>6035</v>
      </c>
      <c r="AX225" s="7" t="s">
        <v>1006</v>
      </c>
    </row>
    <row r="226" spans="1:50" ht="12.75" hidden="1" customHeight="1" outlineLevel="1">
      <c r="A226" s="6" t="s">
        <v>2031</v>
      </c>
      <c r="B226" s="6" t="s">
        <v>723</v>
      </c>
      <c r="C226" s="1">
        <f t="shared" si="76"/>
        <v>1969788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74"/>
        <v>493621</v>
      </c>
      <c r="H226" s="2">
        <f t="shared" si="75"/>
        <v>0.25059600322471248</v>
      </c>
      <c r="I226" s="2"/>
      <c r="J226" s="2">
        <f t="shared" si="77"/>
        <v>0.60839186755122887</v>
      </c>
      <c r="K226" s="2">
        <f t="shared" si="78"/>
        <v>0.35779586432651633</v>
      </c>
      <c r="L226" s="2">
        <f t="shared" si="79"/>
        <v>0</v>
      </c>
      <c r="M226" s="2">
        <f t="shared" si="80"/>
        <v>3.3812268122254796E-2</v>
      </c>
      <c r="N226" s="109">
        <v>1198403</v>
      </c>
      <c r="O226" s="109">
        <v>704782</v>
      </c>
      <c r="P226" s="109"/>
      <c r="Q226" s="109">
        <v>19358</v>
      </c>
      <c r="R226" s="109">
        <v>15240</v>
      </c>
      <c r="S226" s="109">
        <v>10126</v>
      </c>
      <c r="T226" s="59">
        <v>9460</v>
      </c>
      <c r="U226" s="109"/>
      <c r="V226" s="109"/>
      <c r="W226" s="59">
        <v>12419</v>
      </c>
      <c r="X226" s="59"/>
      <c r="Y226" s="59"/>
      <c r="Z226" s="59"/>
      <c r="AA226" s="59"/>
      <c r="AB226" s="59"/>
      <c r="AC226" s="59"/>
      <c r="AD226" s="59"/>
      <c r="AE226" s="59"/>
      <c r="AG226" s="7">
        <f>IF(Q226&gt;0,RANK(Q226,(N226:P226,Q226:AE226)),0)</f>
        <v>3</v>
      </c>
      <c r="AH226" s="7">
        <f>IF(R226&gt;0,RANK(R226,(N226:P226,Q226:AE226)),0)</f>
        <v>4</v>
      </c>
      <c r="AI226" s="7">
        <f>IF(T226&gt;0,RANK(T226,(N226:P226,Q226:AE226)),0)</f>
        <v>7</v>
      </c>
      <c r="AJ226" s="7">
        <f>IF(S226&gt;0,RANK(S226,(N226:P226,Q226:AE226)),0)</f>
        <v>6</v>
      </c>
      <c r="AK226" s="2">
        <f t="shared" si="81"/>
        <v>9.8274535127638105E-3</v>
      </c>
      <c r="AL226" s="2">
        <f t="shared" si="82"/>
        <v>7.736873206659803E-3</v>
      </c>
      <c r="AM226" s="2">
        <f t="shared" si="83"/>
        <v>4.8025472791995887E-3</v>
      </c>
      <c r="AN226" s="2">
        <f t="shared" si="84"/>
        <v>5.1406547303567696E-3</v>
      </c>
      <c r="AP226" s="6" t="s">
        <v>2031</v>
      </c>
      <c r="AQ226" s="6" t="s">
        <v>723</v>
      </c>
      <c r="AR226">
        <v>0</v>
      </c>
      <c r="AT226" s="95">
        <v>6</v>
      </c>
      <c r="AU226" s="97">
        <v>37</v>
      </c>
      <c r="AV226" s="101">
        <f t="shared" si="64"/>
        <v>6037</v>
      </c>
      <c r="AX226" s="7" t="s">
        <v>1006</v>
      </c>
    </row>
    <row r="227" spans="1:50" ht="12.75" hidden="1" customHeight="1" outlineLevel="1">
      <c r="A227" s="6" t="s">
        <v>1938</v>
      </c>
      <c r="B227" s="6" t="s">
        <v>723</v>
      </c>
      <c r="C227" s="1">
        <f t="shared" si="76"/>
        <v>25875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0</v>
      </c>
      <c r="G227" s="1">
        <f t="shared" si="74"/>
        <v>5327</v>
      </c>
      <c r="H227" s="2">
        <f t="shared" si="75"/>
        <v>0.2058743961352657</v>
      </c>
      <c r="I227" s="2"/>
      <c r="J227" s="2">
        <f t="shared" si="77"/>
        <v>0.37545893719806761</v>
      </c>
      <c r="K227" s="2">
        <f t="shared" si="78"/>
        <v>0.58133333333333337</v>
      </c>
      <c r="L227" s="2">
        <f t="shared" si="79"/>
        <v>0</v>
      </c>
      <c r="M227" s="2">
        <f t="shared" si="80"/>
        <v>4.3207729468598965E-2</v>
      </c>
      <c r="N227" s="109">
        <v>9715</v>
      </c>
      <c r="O227" s="109">
        <v>15042</v>
      </c>
      <c r="P227" s="109"/>
      <c r="Q227" s="109">
        <v>332</v>
      </c>
      <c r="R227" s="109">
        <v>306</v>
      </c>
      <c r="S227" s="109">
        <v>186</v>
      </c>
      <c r="T227" s="59">
        <v>152</v>
      </c>
      <c r="U227" s="109"/>
      <c r="V227" s="109"/>
      <c r="W227" s="59">
        <v>142</v>
      </c>
      <c r="X227" s="59"/>
      <c r="Y227" s="59"/>
      <c r="Z227" s="59"/>
      <c r="AA227" s="59"/>
      <c r="AB227" s="59"/>
      <c r="AC227" s="59"/>
      <c r="AD227" s="59"/>
      <c r="AE227" s="59"/>
      <c r="AG227" s="7">
        <f>IF(Q227&gt;0,RANK(Q227,(N227:P227,Q227:AE227)),0)</f>
        <v>3</v>
      </c>
      <c r="AH227" s="7">
        <f>IF(R227&gt;0,RANK(R227,(N227:P227,Q227:AE227)),0)</f>
        <v>4</v>
      </c>
      <c r="AI227" s="7">
        <f>IF(T227&gt;0,RANK(T227,(N227:P227,Q227:AE227)),0)</f>
        <v>6</v>
      </c>
      <c r="AJ227" s="7">
        <f>IF(S227&gt;0,RANK(S227,(N227:P227,Q227:AE227)),0)</f>
        <v>5</v>
      </c>
      <c r="AK227" s="2">
        <f t="shared" si="81"/>
        <v>1.2830917874396136E-2</v>
      </c>
      <c r="AL227" s="2">
        <f t="shared" si="82"/>
        <v>1.182608695652174E-2</v>
      </c>
      <c r="AM227" s="2">
        <f t="shared" si="83"/>
        <v>5.8743961352657002E-3</v>
      </c>
      <c r="AN227" s="2">
        <f t="shared" si="84"/>
        <v>7.1884057971014492E-3</v>
      </c>
      <c r="AP227" s="6" t="s">
        <v>1938</v>
      </c>
      <c r="AQ227" s="6" t="s">
        <v>723</v>
      </c>
      <c r="AR227">
        <v>0</v>
      </c>
      <c r="AT227" s="95">
        <v>6</v>
      </c>
      <c r="AU227" s="97">
        <v>39</v>
      </c>
      <c r="AV227" s="101">
        <f t="shared" si="64"/>
        <v>6039</v>
      </c>
      <c r="AX227" s="7" t="s">
        <v>1006</v>
      </c>
    </row>
    <row r="228" spans="1:50" ht="12.75" hidden="1" customHeight="1" outlineLevel="1">
      <c r="A228" s="6" t="s">
        <v>525</v>
      </c>
      <c r="B228" s="6" t="s">
        <v>723</v>
      </c>
      <c r="C228" s="1">
        <f t="shared" si="76"/>
        <v>101139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74"/>
        <v>34042</v>
      </c>
      <c r="H228" s="2">
        <f t="shared" si="75"/>
        <v>0.33658628224522685</v>
      </c>
      <c r="I228" s="2"/>
      <c r="J228" s="2">
        <f t="shared" si="77"/>
        <v>0.65414924015463871</v>
      </c>
      <c r="K228" s="2">
        <f t="shared" si="78"/>
        <v>0.3175629579094118</v>
      </c>
      <c r="L228" s="2">
        <f t="shared" si="79"/>
        <v>0</v>
      </c>
      <c r="M228" s="2">
        <f t="shared" si="80"/>
        <v>2.8287801935949486E-2</v>
      </c>
      <c r="N228" s="109">
        <v>66160</v>
      </c>
      <c r="O228" s="109">
        <v>32118</v>
      </c>
      <c r="P228" s="109"/>
      <c r="Q228" s="109">
        <v>968</v>
      </c>
      <c r="R228" s="109">
        <v>668</v>
      </c>
      <c r="S228" s="109">
        <v>346</v>
      </c>
      <c r="T228" s="59">
        <v>458</v>
      </c>
      <c r="U228" s="109"/>
      <c r="V228" s="109"/>
      <c r="W228" s="59">
        <v>421</v>
      </c>
      <c r="X228" s="59"/>
      <c r="Y228" s="59"/>
      <c r="Z228" s="59"/>
      <c r="AA228" s="59"/>
      <c r="AB228" s="59"/>
      <c r="AC228" s="59"/>
      <c r="AD228" s="59"/>
      <c r="AE228" s="59"/>
      <c r="AG228" s="7">
        <f>IF(Q228&gt;0,RANK(Q228,(N228:P228,Q228:AE228)),0)</f>
        <v>3</v>
      </c>
      <c r="AH228" s="7">
        <f>IF(R228&gt;0,RANK(R228,(N228:P228,Q228:AE228)),0)</f>
        <v>4</v>
      </c>
      <c r="AI228" s="7">
        <f>IF(T228&gt;0,RANK(T228,(N228:P228,Q228:AE228)),0)</f>
        <v>5</v>
      </c>
      <c r="AJ228" s="7">
        <f>IF(S228&gt;0,RANK(S228,(N228:P228,Q228:AE228)),0)</f>
        <v>7</v>
      </c>
      <c r="AK228" s="2">
        <f t="shared" si="81"/>
        <v>9.5709864641730681E-3</v>
      </c>
      <c r="AL228" s="2">
        <f t="shared" si="82"/>
        <v>6.6047716508962915E-3</v>
      </c>
      <c r="AM228" s="2">
        <f t="shared" si="83"/>
        <v>4.5284212816025472E-3</v>
      </c>
      <c r="AN228" s="2">
        <f t="shared" si="84"/>
        <v>3.4210344179792167E-3</v>
      </c>
      <c r="AP228" s="6" t="s">
        <v>525</v>
      </c>
      <c r="AQ228" s="6" t="s">
        <v>723</v>
      </c>
      <c r="AR228">
        <v>6</v>
      </c>
      <c r="AT228" s="95">
        <v>6</v>
      </c>
      <c r="AU228" s="97">
        <v>41</v>
      </c>
      <c r="AV228" s="101">
        <f t="shared" si="64"/>
        <v>6041</v>
      </c>
      <c r="AX228" s="7" t="s">
        <v>1006</v>
      </c>
    </row>
    <row r="229" spans="1:50" ht="12.75" hidden="1" customHeight="1" outlineLevel="1">
      <c r="A229" s="6" t="s">
        <v>2053</v>
      </c>
      <c r="B229" s="6" t="s">
        <v>723</v>
      </c>
      <c r="C229" s="1">
        <f t="shared" si="76"/>
        <v>7036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74"/>
        <v>1254</v>
      </c>
      <c r="H229" s="2">
        <f t="shared" si="75"/>
        <v>0.17822626492325186</v>
      </c>
      <c r="I229" s="2"/>
      <c r="J229" s="2">
        <f t="shared" si="77"/>
        <v>0.38231949971574758</v>
      </c>
      <c r="K229" s="2">
        <f t="shared" si="78"/>
        <v>0.56054576463899941</v>
      </c>
      <c r="L229" s="2">
        <f t="shared" si="79"/>
        <v>0</v>
      </c>
      <c r="M229" s="2">
        <f t="shared" si="80"/>
        <v>5.7134735645253065E-2</v>
      </c>
      <c r="N229" s="109">
        <v>2690</v>
      </c>
      <c r="O229" s="109">
        <v>3944</v>
      </c>
      <c r="P229" s="109"/>
      <c r="Q229" s="109">
        <v>130</v>
      </c>
      <c r="R229" s="109">
        <v>106</v>
      </c>
      <c r="S229" s="109">
        <v>80</v>
      </c>
      <c r="T229" s="59">
        <v>48</v>
      </c>
      <c r="U229" s="109"/>
      <c r="V229" s="109"/>
      <c r="W229" s="59">
        <v>38</v>
      </c>
      <c r="X229" s="59"/>
      <c r="Y229" s="59"/>
      <c r="Z229" s="59"/>
      <c r="AA229" s="59"/>
      <c r="AB229" s="59"/>
      <c r="AC229" s="59"/>
      <c r="AD229" s="59"/>
      <c r="AE229" s="59"/>
      <c r="AG229" s="7">
        <f>IF(Q229&gt;0,RANK(Q229,(N229:P229,Q229:AE229)),0)</f>
        <v>3</v>
      </c>
      <c r="AH229" s="7">
        <f>IF(R229&gt;0,RANK(R229,(N229:P229,Q229:AE229)),0)</f>
        <v>4</v>
      </c>
      <c r="AI229" s="7">
        <f>IF(T229&gt;0,RANK(T229,(N229:P229,Q229:AE229)),0)</f>
        <v>6</v>
      </c>
      <c r="AJ229" s="7">
        <f>IF(S229&gt;0,RANK(S229,(N229:P229,Q229:AE229)),0)</f>
        <v>5</v>
      </c>
      <c r="AK229" s="2">
        <f t="shared" si="81"/>
        <v>1.8476407049459919E-2</v>
      </c>
      <c r="AL229" s="2">
        <f t="shared" si="82"/>
        <v>1.5065378055713473E-2</v>
      </c>
      <c r="AM229" s="2">
        <f t="shared" si="83"/>
        <v>6.8220579874928933E-3</v>
      </c>
      <c r="AN229" s="2">
        <f t="shared" si="84"/>
        <v>1.137009664582149E-2</v>
      </c>
      <c r="AP229" s="6" t="s">
        <v>2053</v>
      </c>
      <c r="AQ229" s="6" t="s">
        <v>723</v>
      </c>
      <c r="AR229">
        <v>19</v>
      </c>
      <c r="AT229" s="95">
        <v>6</v>
      </c>
      <c r="AU229" s="97">
        <v>43</v>
      </c>
      <c r="AV229" s="101">
        <f t="shared" si="64"/>
        <v>6043</v>
      </c>
      <c r="AX229" s="7" t="s">
        <v>1006</v>
      </c>
    </row>
    <row r="230" spans="1:50" ht="12.75" hidden="1" customHeight="1" outlineLevel="1">
      <c r="A230" s="6" t="s">
        <v>560</v>
      </c>
      <c r="B230" s="6" t="s">
        <v>723</v>
      </c>
      <c r="C230" s="1">
        <f t="shared" si="76"/>
        <v>28315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0</v>
      </c>
      <c r="G230" s="1">
        <f t="shared" si="74"/>
        <v>6199</v>
      </c>
      <c r="H230" s="2">
        <f t="shared" si="75"/>
        <v>0.21892989581493907</v>
      </c>
      <c r="I230" s="2"/>
      <c r="J230" s="2">
        <f t="shared" si="77"/>
        <v>0.57729118841603388</v>
      </c>
      <c r="K230" s="2">
        <f t="shared" si="78"/>
        <v>0.35836129260109484</v>
      </c>
      <c r="L230" s="2">
        <f t="shared" si="79"/>
        <v>0</v>
      </c>
      <c r="M230" s="2">
        <f t="shared" si="80"/>
        <v>6.4347518982871277E-2</v>
      </c>
      <c r="N230" s="109">
        <v>16346</v>
      </c>
      <c r="O230" s="109">
        <v>10147</v>
      </c>
      <c r="P230" s="109"/>
      <c r="Q230" s="109">
        <v>532</v>
      </c>
      <c r="R230" s="109">
        <v>422</v>
      </c>
      <c r="S230" s="109">
        <v>291</v>
      </c>
      <c r="T230" s="59">
        <v>230</v>
      </c>
      <c r="U230" s="109"/>
      <c r="V230" s="109"/>
      <c r="W230" s="59">
        <v>347</v>
      </c>
      <c r="X230" s="59"/>
      <c r="Y230" s="59"/>
      <c r="Z230" s="59"/>
      <c r="AA230" s="59"/>
      <c r="AB230" s="59"/>
      <c r="AC230" s="59"/>
      <c r="AD230" s="59"/>
      <c r="AE230" s="59"/>
      <c r="AG230" s="7">
        <f>IF(Q230&gt;0,RANK(Q230,(N230:P230,Q230:AE230)),0)</f>
        <v>3</v>
      </c>
      <c r="AH230" s="7">
        <f>IF(R230&gt;0,RANK(R230,(N230:P230,Q230:AE230)),0)</f>
        <v>4</v>
      </c>
      <c r="AI230" s="7">
        <f>IF(T230&gt;0,RANK(T230,(N230:P230,Q230:AE230)),0)</f>
        <v>7</v>
      </c>
      <c r="AJ230" s="7">
        <f>IF(S230&gt;0,RANK(S230,(N230:P230,Q230:AE230)),0)</f>
        <v>6</v>
      </c>
      <c r="AK230" s="2">
        <f t="shared" si="81"/>
        <v>1.8788627935723116E-2</v>
      </c>
      <c r="AL230" s="2">
        <f t="shared" si="82"/>
        <v>1.4903761257284124E-2</v>
      </c>
      <c r="AM230" s="2">
        <f t="shared" si="83"/>
        <v>8.1229030549178887E-3</v>
      </c>
      <c r="AN230" s="2">
        <f t="shared" si="84"/>
        <v>1.0277238212961328E-2</v>
      </c>
      <c r="AP230" s="6" t="s">
        <v>560</v>
      </c>
      <c r="AQ230" s="6" t="s">
        <v>723</v>
      </c>
      <c r="AR230">
        <v>1</v>
      </c>
      <c r="AT230" s="95">
        <v>6</v>
      </c>
      <c r="AU230" s="97">
        <v>45</v>
      </c>
      <c r="AV230" s="101">
        <f t="shared" si="64"/>
        <v>6045</v>
      </c>
      <c r="AX230" s="7" t="s">
        <v>1006</v>
      </c>
    </row>
    <row r="231" spans="1:50" ht="12.75" hidden="1" customHeight="1" outlineLevel="1">
      <c r="A231" s="6" t="s">
        <v>682</v>
      </c>
      <c r="B231" s="6" t="s">
        <v>723</v>
      </c>
      <c r="C231" s="1">
        <f t="shared" si="76"/>
        <v>39280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>IF(P231&gt;0,RANK(P231,(N231:P231,Q231:AE231)),0)</f>
        <v>0</v>
      </c>
      <c r="G231" s="1">
        <f t="shared" si="74"/>
        <v>370</v>
      </c>
      <c r="H231" s="2">
        <f t="shared" si="75"/>
        <v>9.4195519348268843E-3</v>
      </c>
      <c r="I231" s="2"/>
      <c r="J231" s="2">
        <f t="shared" si="77"/>
        <v>0.4839103869653768</v>
      </c>
      <c r="K231" s="2">
        <f t="shared" si="78"/>
        <v>0.4744908350305499</v>
      </c>
      <c r="L231" s="2">
        <f t="shared" si="79"/>
        <v>0</v>
      </c>
      <c r="M231" s="2">
        <f t="shared" si="80"/>
        <v>4.15987780040733E-2</v>
      </c>
      <c r="N231" s="109">
        <v>19008</v>
      </c>
      <c r="O231" s="109">
        <v>18638</v>
      </c>
      <c r="P231" s="109"/>
      <c r="Q231" s="109">
        <v>404</v>
      </c>
      <c r="R231" s="109">
        <v>509</v>
      </c>
      <c r="S231" s="109">
        <v>259</v>
      </c>
      <c r="T231" s="59">
        <v>222</v>
      </c>
      <c r="U231" s="109"/>
      <c r="V231" s="109"/>
      <c r="W231" s="59">
        <v>240</v>
      </c>
      <c r="X231" s="59"/>
      <c r="Y231" s="59"/>
      <c r="Z231" s="59"/>
      <c r="AA231" s="59"/>
      <c r="AB231" s="59"/>
      <c r="AC231" s="59"/>
      <c r="AD231" s="59"/>
      <c r="AE231" s="59"/>
      <c r="AG231" s="7">
        <f>IF(Q231&gt;0,RANK(Q231,(N231:P231,Q231:AE231)),0)</f>
        <v>4</v>
      </c>
      <c r="AH231" s="7">
        <f>IF(R231&gt;0,RANK(R231,(N231:P231,Q231:AE231)),0)</f>
        <v>3</v>
      </c>
      <c r="AI231" s="7">
        <f>IF(T231&gt;0,RANK(T231,(N231:P231,Q231:AE231)),0)</f>
        <v>7</v>
      </c>
      <c r="AJ231" s="7">
        <f>IF(S231&gt;0,RANK(S231,(N231:P231,Q231:AE231)),0)</f>
        <v>5</v>
      </c>
      <c r="AK231" s="2">
        <f t="shared" si="81"/>
        <v>1.0285132382892057E-2</v>
      </c>
      <c r="AL231" s="2">
        <f t="shared" si="82"/>
        <v>1.2958248472505091E-2</v>
      </c>
      <c r="AM231" s="2">
        <f t="shared" si="83"/>
        <v>5.6517311608961307E-3</v>
      </c>
      <c r="AN231" s="2">
        <f t="shared" si="84"/>
        <v>6.5936863543788185E-3</v>
      </c>
      <c r="AP231" s="6" t="s">
        <v>682</v>
      </c>
      <c r="AQ231" s="6" t="s">
        <v>723</v>
      </c>
      <c r="AR231">
        <v>18</v>
      </c>
      <c r="AT231" s="95">
        <v>6</v>
      </c>
      <c r="AU231" s="97">
        <v>47</v>
      </c>
      <c r="AV231" s="101">
        <f t="shared" si="64"/>
        <v>6047</v>
      </c>
      <c r="AX231" s="7" t="s">
        <v>1006</v>
      </c>
    </row>
    <row r="232" spans="1:50" ht="12.75" hidden="1" customHeight="1" outlineLevel="1">
      <c r="A232" s="6" t="s">
        <v>848</v>
      </c>
      <c r="B232" s="6" t="s">
        <v>723</v>
      </c>
      <c r="C232" s="1">
        <f t="shared" si="76"/>
        <v>3358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74"/>
        <v>980</v>
      </c>
      <c r="H232" s="2">
        <f t="shared" si="75"/>
        <v>0.29184038117927336</v>
      </c>
      <c r="I232" s="2"/>
      <c r="J232" s="2">
        <f t="shared" si="77"/>
        <v>0.31804645622394284</v>
      </c>
      <c r="K232" s="2">
        <f t="shared" si="78"/>
        <v>0.60988683740321625</v>
      </c>
      <c r="L232" s="2">
        <f t="shared" si="79"/>
        <v>0</v>
      </c>
      <c r="M232" s="2">
        <f t="shared" si="80"/>
        <v>7.206670637284085E-2</v>
      </c>
      <c r="N232" s="109">
        <v>1068</v>
      </c>
      <c r="O232" s="109">
        <v>2048</v>
      </c>
      <c r="P232" s="109"/>
      <c r="Q232" s="109">
        <v>63</v>
      </c>
      <c r="R232" s="109">
        <v>56</v>
      </c>
      <c r="S232" s="109">
        <v>64</v>
      </c>
      <c r="T232" s="59">
        <v>30</v>
      </c>
      <c r="U232" s="109"/>
      <c r="V232" s="109"/>
      <c r="W232" s="59">
        <v>29</v>
      </c>
      <c r="X232" s="59"/>
      <c r="Y232" s="59"/>
      <c r="Z232" s="59"/>
      <c r="AA232" s="59"/>
      <c r="AB232" s="59"/>
      <c r="AC232" s="59"/>
      <c r="AD232" s="59"/>
      <c r="AE232" s="59"/>
      <c r="AG232" s="7">
        <f>IF(Q232&gt;0,RANK(Q232,(N232:P232,Q232:AE232)),0)</f>
        <v>4</v>
      </c>
      <c r="AH232" s="7">
        <f>IF(R232&gt;0,RANK(R232,(N232:P232,Q232:AE232)),0)</f>
        <v>5</v>
      </c>
      <c r="AI232" s="7">
        <f>IF(T232&gt;0,RANK(T232,(N232:P232,Q232:AE232)),0)</f>
        <v>6</v>
      </c>
      <c r="AJ232" s="7">
        <f>IF(S232&gt;0,RANK(S232,(N232:P232,Q232:AE232)),0)</f>
        <v>3</v>
      </c>
      <c r="AK232" s="2">
        <f t="shared" si="81"/>
        <v>1.8761167361524719E-2</v>
      </c>
      <c r="AL232" s="2">
        <f t="shared" si="82"/>
        <v>1.6676593210244194E-2</v>
      </c>
      <c r="AM232" s="2">
        <f t="shared" si="83"/>
        <v>8.9338892197736754E-3</v>
      </c>
      <c r="AN232" s="2">
        <f t="shared" si="84"/>
        <v>1.9058963668850508E-2</v>
      </c>
      <c r="AP232" s="6" t="s">
        <v>848</v>
      </c>
      <c r="AQ232" s="6" t="s">
        <v>723</v>
      </c>
      <c r="AR232">
        <v>4</v>
      </c>
      <c r="AT232" s="95">
        <v>6</v>
      </c>
      <c r="AU232" s="97">
        <v>49</v>
      </c>
      <c r="AV232" s="101">
        <f t="shared" ref="AV232:AV294" si="85">1000*AT232+AU232</f>
        <v>6049</v>
      </c>
      <c r="AX232" s="7" t="s">
        <v>1006</v>
      </c>
    </row>
    <row r="233" spans="1:50" ht="12.75" hidden="1" customHeight="1" outlineLevel="1">
      <c r="A233" s="6" t="s">
        <v>840</v>
      </c>
      <c r="B233" s="6" t="s">
        <v>723</v>
      </c>
      <c r="C233" s="1">
        <f t="shared" si="76"/>
        <v>3277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74"/>
        <v>315</v>
      </c>
      <c r="H233" s="2">
        <f t="shared" si="75"/>
        <v>9.6124504119621604E-2</v>
      </c>
      <c r="I233" s="2"/>
      <c r="J233" s="2">
        <f t="shared" si="77"/>
        <v>0.42844064693317058</v>
      </c>
      <c r="K233" s="2">
        <f t="shared" si="78"/>
        <v>0.52456515105279222</v>
      </c>
      <c r="L233" s="2">
        <f t="shared" si="79"/>
        <v>0</v>
      </c>
      <c r="M233" s="2">
        <f t="shared" si="80"/>
        <v>4.6994202014037256E-2</v>
      </c>
      <c r="N233" s="109">
        <v>1404</v>
      </c>
      <c r="O233" s="109">
        <v>1719</v>
      </c>
      <c r="P233" s="109"/>
      <c r="Q233" s="109">
        <v>54</v>
      </c>
      <c r="R233" s="109">
        <v>39</v>
      </c>
      <c r="S233" s="109">
        <v>21</v>
      </c>
      <c r="T233" s="59">
        <v>27</v>
      </c>
      <c r="U233" s="109"/>
      <c r="V233" s="109"/>
      <c r="W233" s="59">
        <v>13</v>
      </c>
      <c r="X233" s="59"/>
      <c r="Y233" s="59"/>
      <c r="Z233" s="59"/>
      <c r="AA233" s="59"/>
      <c r="AB233" s="59"/>
      <c r="AC233" s="59"/>
      <c r="AD233" s="59"/>
      <c r="AE233" s="59"/>
      <c r="AG233" s="7">
        <f>IF(Q233&gt;0,RANK(Q233,(N233:P233,Q233:AE233)),0)</f>
        <v>3</v>
      </c>
      <c r="AH233" s="7">
        <f>IF(R233&gt;0,RANK(R233,(N233:P233,Q233:AE233)),0)</f>
        <v>4</v>
      </c>
      <c r="AI233" s="7">
        <f>IF(T233&gt;0,RANK(T233,(N233:P233,Q233:AE233)),0)</f>
        <v>5</v>
      </c>
      <c r="AJ233" s="7">
        <f>IF(S233&gt;0,RANK(S233,(N233:P233,Q233:AE233)),0)</f>
        <v>6</v>
      </c>
      <c r="AK233" s="2">
        <f t="shared" si="81"/>
        <v>1.6478486420506561E-2</v>
      </c>
      <c r="AL233" s="2">
        <f t="shared" si="82"/>
        <v>1.190112908147696E-2</v>
      </c>
      <c r="AM233" s="2">
        <f t="shared" si="83"/>
        <v>8.2392432102532803E-3</v>
      </c>
      <c r="AN233" s="2">
        <f t="shared" si="84"/>
        <v>6.4083002746414403E-3</v>
      </c>
      <c r="AP233" s="6" t="s">
        <v>840</v>
      </c>
      <c r="AQ233" s="6" t="s">
        <v>723</v>
      </c>
      <c r="AR233">
        <v>25</v>
      </c>
      <c r="AT233" s="95">
        <v>6</v>
      </c>
      <c r="AU233" s="97">
        <v>51</v>
      </c>
      <c r="AV233" s="101">
        <f t="shared" si="85"/>
        <v>6051</v>
      </c>
      <c r="AX233" s="7" t="s">
        <v>1006</v>
      </c>
    </row>
    <row r="234" spans="1:50" ht="12.75" hidden="1" customHeight="1" outlineLevel="1">
      <c r="A234" s="6" t="s">
        <v>842</v>
      </c>
      <c r="B234" s="6" t="s">
        <v>723</v>
      </c>
      <c r="C234" s="1">
        <f t="shared" si="76"/>
        <v>87738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0</v>
      </c>
      <c r="G234" s="1">
        <f t="shared" si="74"/>
        <v>9252</v>
      </c>
      <c r="H234" s="2">
        <f t="shared" si="75"/>
        <v>0.10545031799220406</v>
      </c>
      <c r="I234" s="2"/>
      <c r="J234" s="2">
        <f t="shared" si="77"/>
        <v>0.53170803984590487</v>
      </c>
      <c r="K234" s="2">
        <f t="shared" si="78"/>
        <v>0.42625772185370081</v>
      </c>
      <c r="L234" s="2">
        <f t="shared" si="79"/>
        <v>0</v>
      </c>
      <c r="M234" s="2">
        <f t="shared" si="80"/>
        <v>4.2034238300394322E-2</v>
      </c>
      <c r="N234" s="109">
        <v>46651</v>
      </c>
      <c r="O234" s="109">
        <v>37399</v>
      </c>
      <c r="P234" s="109"/>
      <c r="Q234" s="109">
        <v>1044</v>
      </c>
      <c r="R234" s="109">
        <v>969</v>
      </c>
      <c r="S234" s="109">
        <v>640</v>
      </c>
      <c r="T234" s="59">
        <v>513</v>
      </c>
      <c r="U234" s="109"/>
      <c r="V234" s="109"/>
      <c r="W234" s="59">
        <v>522</v>
      </c>
      <c r="X234" s="59"/>
      <c r="Y234" s="59"/>
      <c r="Z234" s="59"/>
      <c r="AA234" s="59"/>
      <c r="AB234" s="59"/>
      <c r="AC234" s="59"/>
      <c r="AD234" s="59"/>
      <c r="AE234" s="59"/>
      <c r="AG234" s="7">
        <f>IF(Q234&gt;0,RANK(Q234,(N234:P234,Q234:AE234)),0)</f>
        <v>3</v>
      </c>
      <c r="AH234" s="7">
        <f>IF(R234&gt;0,RANK(R234,(N234:P234,Q234:AE234)),0)</f>
        <v>4</v>
      </c>
      <c r="AI234" s="7">
        <f>IF(T234&gt;0,RANK(T234,(N234:P234,Q234:AE234)),0)</f>
        <v>7</v>
      </c>
      <c r="AJ234" s="7">
        <f>IF(S234&gt;0,RANK(S234,(N234:P234,Q234:AE234)),0)</f>
        <v>5</v>
      </c>
      <c r="AK234" s="2">
        <f t="shared" si="81"/>
        <v>1.1899063119742872E-2</v>
      </c>
      <c r="AL234" s="2">
        <f t="shared" si="82"/>
        <v>1.104424536688778E-2</v>
      </c>
      <c r="AM234" s="2">
        <f t="shared" si="83"/>
        <v>5.8469534295288242E-3</v>
      </c>
      <c r="AN234" s="2">
        <f t="shared" si="84"/>
        <v>7.2944448243634453E-3</v>
      </c>
      <c r="AP234" s="6" t="s">
        <v>842</v>
      </c>
      <c r="AQ234" s="6" t="s">
        <v>723</v>
      </c>
      <c r="AR234">
        <v>17</v>
      </c>
      <c r="AT234" s="95">
        <v>6</v>
      </c>
      <c r="AU234" s="97">
        <v>53</v>
      </c>
      <c r="AV234" s="101">
        <f t="shared" si="85"/>
        <v>6053</v>
      </c>
      <c r="AX234" s="7" t="s">
        <v>1006</v>
      </c>
    </row>
    <row r="235" spans="1:50" ht="12.75" hidden="1" customHeight="1" outlineLevel="1">
      <c r="A235" s="6" t="s">
        <v>971</v>
      </c>
      <c r="B235" s="6" t="s">
        <v>723</v>
      </c>
      <c r="C235" s="1">
        <f t="shared" si="76"/>
        <v>41580</v>
      </c>
      <c r="D235" s="7">
        <f>IF(N235&gt;0, RANK(N235,(N235:P235,Q235:AE235)),0)</f>
        <v>1</v>
      </c>
      <c r="E235" s="7">
        <f>IF(O235&gt;0,RANK(O235,(N235:P235,Q235:AE235)),0)</f>
        <v>2</v>
      </c>
      <c r="F235" s="7">
        <f>IF(P235&gt;0,RANK(P235,(N235:P235,Q235:AE235)),0)</f>
        <v>0</v>
      </c>
      <c r="G235" s="1">
        <f t="shared" si="74"/>
        <v>5602</v>
      </c>
      <c r="H235" s="2">
        <f t="shared" si="75"/>
        <v>0.13472823472823472</v>
      </c>
      <c r="I235" s="2"/>
      <c r="J235" s="2">
        <f t="shared" si="77"/>
        <v>0.54482924482924477</v>
      </c>
      <c r="K235" s="2">
        <f t="shared" si="78"/>
        <v>0.41010101010101008</v>
      </c>
      <c r="L235" s="2">
        <f t="shared" si="79"/>
        <v>0</v>
      </c>
      <c r="M235" s="2">
        <f t="shared" si="80"/>
        <v>4.5069745069745148E-2</v>
      </c>
      <c r="N235" s="109">
        <v>22654</v>
      </c>
      <c r="O235" s="109">
        <v>17052</v>
      </c>
      <c r="P235" s="109"/>
      <c r="Q235" s="109">
        <v>533</v>
      </c>
      <c r="R235" s="109">
        <v>517</v>
      </c>
      <c r="S235" s="109">
        <v>357</v>
      </c>
      <c r="T235" s="59">
        <v>246</v>
      </c>
      <c r="U235" s="109"/>
      <c r="V235" s="109"/>
      <c r="W235" s="59">
        <v>221</v>
      </c>
      <c r="X235" s="59"/>
      <c r="Y235" s="59"/>
      <c r="Z235" s="59"/>
      <c r="AA235" s="59"/>
      <c r="AB235" s="59"/>
      <c r="AC235" s="59"/>
      <c r="AD235" s="59"/>
      <c r="AE235" s="59"/>
      <c r="AG235" s="7">
        <f>IF(Q235&gt;0,RANK(Q235,(N235:P235,Q235:AE235)),0)</f>
        <v>3</v>
      </c>
      <c r="AH235" s="7">
        <f>IF(R235&gt;0,RANK(R235,(N235:P235,Q235:AE235)),0)</f>
        <v>4</v>
      </c>
      <c r="AI235" s="7">
        <f>IF(T235&gt;0,RANK(T235,(N235:P235,Q235:AE235)),0)</f>
        <v>6</v>
      </c>
      <c r="AJ235" s="7">
        <f>IF(S235&gt;0,RANK(S235,(N235:P235,Q235:AE235)),0)</f>
        <v>5</v>
      </c>
      <c r="AK235" s="2">
        <f t="shared" si="81"/>
        <v>1.2818662818662818E-2</v>
      </c>
      <c r="AL235" s="2">
        <f t="shared" si="82"/>
        <v>1.2433862433862434E-2</v>
      </c>
      <c r="AM235" s="2">
        <f t="shared" si="83"/>
        <v>5.9163059163059167E-3</v>
      </c>
      <c r="AN235" s="2">
        <f t="shared" si="84"/>
        <v>8.5858585858585856E-3</v>
      </c>
      <c r="AP235" s="6" t="s">
        <v>971</v>
      </c>
      <c r="AQ235" s="6" t="s">
        <v>723</v>
      </c>
      <c r="AR235">
        <v>1</v>
      </c>
      <c r="AT235" s="95">
        <v>6</v>
      </c>
      <c r="AU235" s="97">
        <v>55</v>
      </c>
      <c r="AV235" s="101">
        <f t="shared" si="85"/>
        <v>6055</v>
      </c>
      <c r="AX235" s="7" t="s">
        <v>1006</v>
      </c>
    </row>
    <row r="236" spans="1:50" ht="12.75" hidden="1" customHeight="1" outlineLevel="1">
      <c r="A236" s="6" t="s">
        <v>972</v>
      </c>
      <c r="B236" s="6" t="s">
        <v>723</v>
      </c>
      <c r="C236" s="1">
        <f t="shared" si="76"/>
        <v>38628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si="74"/>
        <v>5297</v>
      </c>
      <c r="H236" s="2">
        <f t="shared" si="75"/>
        <v>0.13712850781816299</v>
      </c>
      <c r="I236" s="2"/>
      <c r="J236" s="2">
        <f t="shared" si="77"/>
        <v>0.41169617893755822</v>
      </c>
      <c r="K236" s="2">
        <f t="shared" si="78"/>
        <v>0.54882468675572127</v>
      </c>
      <c r="L236" s="2">
        <f t="shared" si="79"/>
        <v>0</v>
      </c>
      <c r="M236" s="2">
        <f t="shared" si="80"/>
        <v>3.9479134306720565E-2</v>
      </c>
      <c r="N236" s="109">
        <v>15903</v>
      </c>
      <c r="O236" s="109">
        <v>21200</v>
      </c>
      <c r="P236" s="109"/>
      <c r="Q236" s="109">
        <v>471</v>
      </c>
      <c r="R236" s="109">
        <v>405</v>
      </c>
      <c r="S236" s="109">
        <v>238</v>
      </c>
      <c r="T236" s="59">
        <v>253</v>
      </c>
      <c r="U236" s="109"/>
      <c r="V236" s="109"/>
      <c r="W236" s="59">
        <v>158</v>
      </c>
      <c r="X236" s="59"/>
      <c r="Y236" s="59"/>
      <c r="Z236" s="59"/>
      <c r="AA236" s="59"/>
      <c r="AB236" s="59"/>
      <c r="AC236" s="59"/>
      <c r="AD236" s="59"/>
      <c r="AE236" s="59"/>
      <c r="AG236" s="7">
        <f>IF(Q236&gt;0,RANK(Q236,(N236:P236,Q236:AE236)),0)</f>
        <v>3</v>
      </c>
      <c r="AH236" s="7">
        <f>IF(R236&gt;0,RANK(R236,(N236:P236,Q236:AE236)),0)</f>
        <v>4</v>
      </c>
      <c r="AI236" s="7">
        <f>IF(T236&gt;0,RANK(T236,(N236:P236,Q236:AE236)),0)</f>
        <v>5</v>
      </c>
      <c r="AJ236" s="7">
        <f>IF(S236&gt;0,RANK(S236,(N236:P236,Q236:AE236)),0)</f>
        <v>6</v>
      </c>
      <c r="AK236" s="2">
        <f t="shared" si="81"/>
        <v>1.2193227710469089E-2</v>
      </c>
      <c r="AL236" s="2">
        <f t="shared" si="82"/>
        <v>1.048462255358807E-2</v>
      </c>
      <c r="AM236" s="2">
        <f t="shared" si="83"/>
        <v>6.549653101377239E-3</v>
      </c>
      <c r="AN236" s="2">
        <f t="shared" si="84"/>
        <v>6.1613337475406437E-3</v>
      </c>
      <c r="AP236" s="6" t="s">
        <v>972</v>
      </c>
      <c r="AQ236" s="6" t="s">
        <v>723</v>
      </c>
      <c r="AR236">
        <v>4</v>
      </c>
      <c r="AT236" s="95">
        <v>6</v>
      </c>
      <c r="AU236" s="97">
        <v>57</v>
      </c>
      <c r="AV236" s="101">
        <f t="shared" si="85"/>
        <v>6057</v>
      </c>
      <c r="AX236" s="7" t="s">
        <v>1006</v>
      </c>
    </row>
    <row r="237" spans="1:50" ht="12.75" hidden="1" customHeight="1" outlineLevel="1">
      <c r="A237" s="6" t="s">
        <v>467</v>
      </c>
      <c r="B237" s="6" t="s">
        <v>723</v>
      </c>
      <c r="C237" s="1">
        <f t="shared" si="76"/>
        <v>708288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74"/>
        <v>125366</v>
      </c>
      <c r="H237" s="2">
        <f t="shared" si="75"/>
        <v>0.17699862202945693</v>
      </c>
      <c r="I237" s="2"/>
      <c r="J237" s="2">
        <f t="shared" si="77"/>
        <v>0.39051063973976685</v>
      </c>
      <c r="K237" s="2">
        <f t="shared" si="78"/>
        <v>0.56750926176922378</v>
      </c>
      <c r="L237" s="2">
        <f t="shared" si="79"/>
        <v>0</v>
      </c>
      <c r="M237" s="2">
        <f t="shared" si="80"/>
        <v>4.1980098491009366E-2</v>
      </c>
      <c r="N237" s="109">
        <v>276594</v>
      </c>
      <c r="O237" s="109">
        <v>401960</v>
      </c>
      <c r="P237" s="109"/>
      <c r="Q237" s="109">
        <v>8799</v>
      </c>
      <c r="R237" s="109">
        <v>7793</v>
      </c>
      <c r="S237" s="109">
        <v>5243</v>
      </c>
      <c r="T237" s="59">
        <v>4046</v>
      </c>
      <c r="U237" s="109"/>
      <c r="V237" s="109"/>
      <c r="W237" s="59">
        <v>3853</v>
      </c>
      <c r="X237" s="59"/>
      <c r="Y237" s="59"/>
      <c r="Z237" s="59"/>
      <c r="AA237" s="59"/>
      <c r="AB237" s="59"/>
      <c r="AC237" s="59"/>
      <c r="AD237" s="59"/>
      <c r="AE237" s="59"/>
      <c r="AG237" s="7">
        <f>IF(Q237&gt;0,RANK(Q237,(N237:P237,Q237:AE237)),0)</f>
        <v>3</v>
      </c>
      <c r="AH237" s="7">
        <f>IF(R237&gt;0,RANK(R237,(N237:P237,Q237:AE237)),0)</f>
        <v>4</v>
      </c>
      <c r="AI237" s="7">
        <f>IF(T237&gt;0,RANK(T237,(N237:P237,Q237:AE237)),0)</f>
        <v>6</v>
      </c>
      <c r="AJ237" s="7">
        <f>IF(S237&gt;0,RANK(S237,(N237:P237,Q237:AE237)),0)</f>
        <v>5</v>
      </c>
      <c r="AK237" s="2">
        <f t="shared" si="81"/>
        <v>1.2422912713472485E-2</v>
      </c>
      <c r="AL237" s="2">
        <f t="shared" si="82"/>
        <v>1.1002586518478359E-2</v>
      </c>
      <c r="AM237" s="2">
        <f t="shared" si="83"/>
        <v>5.7123655913978496E-3</v>
      </c>
      <c r="AN237" s="2">
        <f t="shared" si="84"/>
        <v>7.4023561037318154E-3</v>
      </c>
      <c r="AP237" s="6" t="s">
        <v>467</v>
      </c>
      <c r="AQ237" s="6" t="s">
        <v>723</v>
      </c>
      <c r="AR237">
        <v>0</v>
      </c>
      <c r="AT237" s="95">
        <v>6</v>
      </c>
      <c r="AU237" s="97">
        <v>59</v>
      </c>
      <c r="AV237" s="101">
        <f t="shared" si="85"/>
        <v>6059</v>
      </c>
      <c r="AX237" s="7" t="s">
        <v>1006</v>
      </c>
    </row>
    <row r="238" spans="1:50" ht="12.75" hidden="1" customHeight="1" outlineLevel="1">
      <c r="A238" s="6" t="s">
        <v>468</v>
      </c>
      <c r="B238" s="6" t="s">
        <v>723</v>
      </c>
      <c r="C238" s="1">
        <f t="shared" si="76"/>
        <v>88501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74"/>
        <v>16903</v>
      </c>
      <c r="H238" s="2">
        <f t="shared" si="75"/>
        <v>0.19099219217861946</v>
      </c>
      <c r="I238" s="2"/>
      <c r="J238" s="2">
        <f t="shared" si="77"/>
        <v>0.38598433916000952</v>
      </c>
      <c r="K238" s="2">
        <f t="shared" si="78"/>
        <v>0.57697653133862892</v>
      </c>
      <c r="L238" s="2">
        <f t="shared" si="79"/>
        <v>0</v>
      </c>
      <c r="M238" s="2">
        <f t="shared" si="80"/>
        <v>3.7039129501361567E-2</v>
      </c>
      <c r="N238" s="109">
        <v>34160</v>
      </c>
      <c r="O238" s="109">
        <v>51063</v>
      </c>
      <c r="P238" s="109"/>
      <c r="Q238" s="109">
        <v>962</v>
      </c>
      <c r="R238" s="109">
        <v>954</v>
      </c>
      <c r="S238" s="109">
        <v>573</v>
      </c>
      <c r="T238" s="59">
        <v>484</v>
      </c>
      <c r="U238" s="109"/>
      <c r="V238" s="109"/>
      <c r="W238" s="59">
        <v>305</v>
      </c>
      <c r="X238" s="59"/>
      <c r="Y238" s="59"/>
      <c r="Z238" s="59"/>
      <c r="AA238" s="59"/>
      <c r="AB238" s="59"/>
      <c r="AC238" s="59"/>
      <c r="AD238" s="59"/>
      <c r="AE238" s="59"/>
      <c r="AG238" s="7">
        <f>IF(Q238&gt;0,RANK(Q238,(N238:P238,Q238:AE238)),0)</f>
        <v>3</v>
      </c>
      <c r="AH238" s="7">
        <f>IF(R238&gt;0,RANK(R238,(N238:P238,Q238:AE238)),0)</f>
        <v>4</v>
      </c>
      <c r="AI238" s="7">
        <f>IF(T238&gt;0,RANK(T238,(N238:P238,Q238:AE238)),0)</f>
        <v>6</v>
      </c>
      <c r="AJ238" s="7">
        <f>IF(S238&gt;0,RANK(S238,(N238:P238,Q238:AE238)),0)</f>
        <v>5</v>
      </c>
      <c r="AK238" s="2">
        <f t="shared" si="81"/>
        <v>1.0869933673065841E-2</v>
      </c>
      <c r="AL238" s="2">
        <f t="shared" si="82"/>
        <v>1.0779539214246167E-2</v>
      </c>
      <c r="AM238" s="2">
        <f t="shared" si="83"/>
        <v>5.4688647585902986E-3</v>
      </c>
      <c r="AN238" s="2">
        <f t="shared" si="84"/>
        <v>6.4745031129591754E-3</v>
      </c>
      <c r="AP238" s="6" t="s">
        <v>468</v>
      </c>
      <c r="AQ238" s="6" t="s">
        <v>723</v>
      </c>
      <c r="AR238">
        <v>4</v>
      </c>
      <c r="AT238" s="95">
        <v>6</v>
      </c>
      <c r="AU238" s="97">
        <v>61</v>
      </c>
      <c r="AV238" s="101">
        <f t="shared" si="85"/>
        <v>6061</v>
      </c>
      <c r="AX238" s="7" t="s">
        <v>1006</v>
      </c>
    </row>
    <row r="239" spans="1:50" ht="12.75" hidden="1" customHeight="1" outlineLevel="1">
      <c r="A239" s="6" t="s">
        <v>814</v>
      </c>
      <c r="B239" s="6" t="s">
        <v>723</v>
      </c>
      <c r="C239" s="1">
        <f t="shared" si="76"/>
        <v>8223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74"/>
        <v>2341</v>
      </c>
      <c r="H239" s="2">
        <f t="shared" si="75"/>
        <v>0.28468928614860756</v>
      </c>
      <c r="I239" s="2"/>
      <c r="J239" s="2">
        <f t="shared" si="77"/>
        <v>0.33053630062021161</v>
      </c>
      <c r="K239" s="2">
        <f t="shared" si="78"/>
        <v>0.61522558676881911</v>
      </c>
      <c r="L239" s="2">
        <f t="shared" si="79"/>
        <v>0</v>
      </c>
      <c r="M239" s="2">
        <f t="shared" si="80"/>
        <v>5.4238112610969336E-2</v>
      </c>
      <c r="N239" s="109">
        <v>2718</v>
      </c>
      <c r="O239" s="109">
        <v>5059</v>
      </c>
      <c r="P239" s="109"/>
      <c r="Q239" s="109">
        <v>121</v>
      </c>
      <c r="R239" s="109">
        <v>123</v>
      </c>
      <c r="S239" s="109">
        <v>88</v>
      </c>
      <c r="T239" s="59">
        <v>70</v>
      </c>
      <c r="U239" s="109"/>
      <c r="V239" s="109"/>
      <c r="W239" s="59">
        <v>44</v>
      </c>
      <c r="X239" s="59"/>
      <c r="Y239" s="59"/>
      <c r="Z239" s="59"/>
      <c r="AA239" s="59"/>
      <c r="AB239" s="59"/>
      <c r="AC239" s="59"/>
      <c r="AD239" s="59"/>
      <c r="AE239" s="59"/>
      <c r="AG239" s="7">
        <f>IF(Q239&gt;0,RANK(Q239,(N239:P239,Q239:AE239)),0)</f>
        <v>4</v>
      </c>
      <c r="AH239" s="7">
        <f>IF(R239&gt;0,RANK(R239,(N239:P239,Q239:AE239)),0)</f>
        <v>3</v>
      </c>
      <c r="AI239" s="7">
        <f>IF(T239&gt;0,RANK(T239,(N239:P239,Q239:AE239)),0)</f>
        <v>6</v>
      </c>
      <c r="AJ239" s="7">
        <f>IF(S239&gt;0,RANK(S239,(N239:P239,Q239:AE239)),0)</f>
        <v>5</v>
      </c>
      <c r="AK239" s="2">
        <f t="shared" si="81"/>
        <v>1.4714824273379546E-2</v>
      </c>
      <c r="AL239" s="2">
        <f t="shared" si="82"/>
        <v>1.4958044509303174E-2</v>
      </c>
      <c r="AM239" s="2">
        <f t="shared" si="83"/>
        <v>8.5127082573270094E-3</v>
      </c>
      <c r="AN239" s="2">
        <f t="shared" si="84"/>
        <v>1.0701690380639669E-2</v>
      </c>
      <c r="AP239" s="6" t="s">
        <v>814</v>
      </c>
      <c r="AQ239" s="6" t="s">
        <v>723</v>
      </c>
      <c r="AR239">
        <v>4</v>
      </c>
      <c r="AT239" s="95">
        <v>6</v>
      </c>
      <c r="AU239" s="97">
        <v>63</v>
      </c>
      <c r="AV239" s="101">
        <f t="shared" si="85"/>
        <v>6063</v>
      </c>
      <c r="AX239" s="7" t="s">
        <v>1006</v>
      </c>
    </row>
    <row r="240" spans="1:50" ht="12.75" hidden="1" customHeight="1" outlineLevel="1">
      <c r="A240" s="6" t="s">
        <v>1963</v>
      </c>
      <c r="B240" s="6" t="s">
        <v>723</v>
      </c>
      <c r="C240" s="1">
        <f t="shared" ref="C240:C266" si="86">SUM(N240:AE240)</f>
        <v>330458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74"/>
        <v>12732</v>
      </c>
      <c r="H240" s="2">
        <f t="shared" si="75"/>
        <v>3.8528345508355072E-2</v>
      </c>
      <c r="I240" s="2"/>
      <c r="J240" s="2">
        <f t="shared" ref="J240:J266" si="87">IF($C240=0,"-",N240/$C240)</f>
        <v>0.45781006966089488</v>
      </c>
      <c r="K240" s="2">
        <f t="shared" ref="K240:K266" si="88">IF($C240=0,"-",O240/$C240)</f>
        <v>0.49633841516924992</v>
      </c>
      <c r="L240" s="2">
        <f t="shared" ref="L240:L266" si="89">IF($C240=0,"-",P240/$C240)</f>
        <v>0</v>
      </c>
      <c r="M240" s="2">
        <f t="shared" ref="M240:M266" si="90">IF(C240=0,"-",(1-J240-K240-L240))</f>
        <v>4.5851515169855195E-2</v>
      </c>
      <c r="N240" s="109">
        <v>151287</v>
      </c>
      <c r="O240" s="109">
        <v>164019</v>
      </c>
      <c r="P240" s="109"/>
      <c r="Q240" s="109">
        <v>3549</v>
      </c>
      <c r="R240" s="109">
        <v>4259</v>
      </c>
      <c r="S240" s="109">
        <v>3293</v>
      </c>
      <c r="T240" s="59">
        <v>2053</v>
      </c>
      <c r="U240" s="109"/>
      <c r="V240" s="109"/>
      <c r="W240" s="59">
        <v>1998</v>
      </c>
      <c r="X240" s="59"/>
      <c r="Y240" s="59"/>
      <c r="Z240" s="59"/>
      <c r="AA240" s="59"/>
      <c r="AB240" s="59"/>
      <c r="AC240" s="59"/>
      <c r="AD240" s="59"/>
      <c r="AE240" s="59"/>
      <c r="AG240" s="7">
        <f>IF(Q240&gt;0,RANK(Q240,(N240:P240,Q240:AE240)),0)</f>
        <v>4</v>
      </c>
      <c r="AH240" s="7">
        <f>IF(R240&gt;0,RANK(R240,(N240:P240,Q240:AE240)),0)</f>
        <v>3</v>
      </c>
      <c r="AI240" s="7">
        <f>IF(T240&gt;0,RANK(T240,(N240:P240,Q240:AE240)),0)</f>
        <v>6</v>
      </c>
      <c r="AJ240" s="7">
        <f>IF(S240&gt;0,RANK(S240,(N240:P240,Q240:AE240)),0)</f>
        <v>5</v>
      </c>
      <c r="AK240" s="2">
        <f t="shared" ref="AK240:AK266" si="91">IF($C240=0,"-",Q240/$C240)</f>
        <v>1.073964013581151E-2</v>
      </c>
      <c r="AL240" s="2">
        <f t="shared" ref="AL240:AL266" si="92">IF($C240=0,"-",R240/$C240)</f>
        <v>1.2888173383606994E-2</v>
      </c>
      <c r="AM240" s="2">
        <f t="shared" ref="AM240:AM266" si="93">IF($C240=0,"-",T240/$C240)</f>
        <v>6.2125897996114484E-3</v>
      </c>
      <c r="AN240" s="2">
        <f t="shared" ref="AN240:AN266" si="94">IF($C240=0,"-",S240/$C240)</f>
        <v>9.9649577253387717E-3</v>
      </c>
      <c r="AP240" s="6" t="s">
        <v>1963</v>
      </c>
      <c r="AQ240" s="6" t="s">
        <v>723</v>
      </c>
      <c r="AR240">
        <v>0</v>
      </c>
      <c r="AT240" s="95">
        <v>6</v>
      </c>
      <c r="AU240" s="97">
        <v>65</v>
      </c>
      <c r="AV240" s="101">
        <f t="shared" si="85"/>
        <v>6065</v>
      </c>
      <c r="AX240" s="7" t="s">
        <v>1006</v>
      </c>
    </row>
    <row r="241" spans="1:50" ht="12.75" hidden="1" customHeight="1" outlineLevel="1">
      <c r="A241" s="6" t="s">
        <v>707</v>
      </c>
      <c r="B241" s="6" t="s">
        <v>723</v>
      </c>
      <c r="C241" s="1">
        <f t="shared" si="86"/>
        <v>357490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>IF(P241&gt;0,RANK(P241,(N241:P241,Q241:AE241)),0)</f>
        <v>0</v>
      </c>
      <c r="G241" s="1">
        <f t="shared" si="74"/>
        <v>16432</v>
      </c>
      <c r="H241" s="2">
        <f t="shared" si="75"/>
        <v>4.5964922095722956E-2</v>
      </c>
      <c r="I241" s="2"/>
      <c r="J241" s="2">
        <f t="shared" si="87"/>
        <v>0.50459873003440658</v>
      </c>
      <c r="K241" s="2">
        <f t="shared" si="88"/>
        <v>0.45863380793868358</v>
      </c>
      <c r="L241" s="2">
        <f t="shared" si="89"/>
        <v>0</v>
      </c>
      <c r="M241" s="2">
        <f t="shared" si="90"/>
        <v>3.6767462026909836E-2</v>
      </c>
      <c r="N241" s="109">
        <v>180389</v>
      </c>
      <c r="O241" s="109">
        <v>163957</v>
      </c>
      <c r="P241" s="109"/>
      <c r="Q241" s="109">
        <v>3423</v>
      </c>
      <c r="R241" s="109">
        <v>3403</v>
      </c>
      <c r="S241" s="109">
        <v>2470</v>
      </c>
      <c r="T241" s="59">
        <v>2163</v>
      </c>
      <c r="U241" s="109"/>
      <c r="V241" s="109"/>
      <c r="W241" s="59">
        <v>1685</v>
      </c>
      <c r="X241" s="59"/>
      <c r="Y241" s="59"/>
      <c r="Z241" s="59"/>
      <c r="AA241" s="59"/>
      <c r="AB241" s="59"/>
      <c r="AC241" s="59"/>
      <c r="AD241" s="59"/>
      <c r="AE241" s="59"/>
      <c r="AG241" s="7">
        <f>IF(Q241&gt;0,RANK(Q241,(N241:P241,Q241:AE241)),0)</f>
        <v>3</v>
      </c>
      <c r="AH241" s="7">
        <f>IF(R241&gt;0,RANK(R241,(N241:P241,Q241:AE241)),0)</f>
        <v>4</v>
      </c>
      <c r="AI241" s="7">
        <f>IF(T241&gt;0,RANK(T241,(N241:P241,Q241:AE241)),0)</f>
        <v>6</v>
      </c>
      <c r="AJ241" s="7">
        <f>IF(S241&gt;0,RANK(S241,(N241:P241,Q241:AE241)),0)</f>
        <v>5</v>
      </c>
      <c r="AK241" s="2">
        <f t="shared" si="91"/>
        <v>9.5750930095946738E-3</v>
      </c>
      <c r="AL241" s="2">
        <f t="shared" si="92"/>
        <v>9.5191473887381462E-3</v>
      </c>
      <c r="AM241" s="2">
        <f t="shared" si="93"/>
        <v>6.0505188956334445E-3</v>
      </c>
      <c r="AN241" s="2">
        <f t="shared" si="94"/>
        <v>6.9092841757811404E-3</v>
      </c>
      <c r="AP241" s="6" t="s">
        <v>707</v>
      </c>
      <c r="AQ241" s="6" t="s">
        <v>723</v>
      </c>
      <c r="AR241">
        <v>0</v>
      </c>
      <c r="AT241" s="95">
        <v>6</v>
      </c>
      <c r="AU241" s="97">
        <v>67</v>
      </c>
      <c r="AV241" s="101">
        <f t="shared" si="85"/>
        <v>6067</v>
      </c>
      <c r="AX241" s="7" t="s">
        <v>1006</v>
      </c>
    </row>
    <row r="242" spans="1:50" ht="12.75" hidden="1" customHeight="1" outlineLevel="1">
      <c r="A242" s="6" t="s">
        <v>1757</v>
      </c>
      <c r="B242" s="6" t="s">
        <v>723</v>
      </c>
      <c r="C242" s="1">
        <f t="shared" si="86"/>
        <v>12591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74"/>
        <v>885</v>
      </c>
      <c r="H242" s="2">
        <f t="shared" si="75"/>
        <v>7.0288301167500594E-2</v>
      </c>
      <c r="I242" s="2"/>
      <c r="J242" s="2">
        <f t="shared" si="87"/>
        <v>0.51052338972281786</v>
      </c>
      <c r="K242" s="2">
        <f t="shared" si="88"/>
        <v>0.44023508855531729</v>
      </c>
      <c r="L242" s="2">
        <f t="shared" si="89"/>
        <v>0</v>
      </c>
      <c r="M242" s="2">
        <f t="shared" si="90"/>
        <v>4.9241521721864856E-2</v>
      </c>
      <c r="N242" s="109">
        <v>6428</v>
      </c>
      <c r="O242" s="109">
        <v>5543</v>
      </c>
      <c r="P242" s="109"/>
      <c r="Q242" s="109">
        <v>186</v>
      </c>
      <c r="R242" s="109">
        <v>153</v>
      </c>
      <c r="S242" s="109">
        <v>111</v>
      </c>
      <c r="T242" s="59">
        <v>67</v>
      </c>
      <c r="U242" s="109"/>
      <c r="V242" s="109"/>
      <c r="W242" s="59">
        <v>103</v>
      </c>
      <c r="X242" s="59"/>
      <c r="Y242" s="59"/>
      <c r="Z242" s="59"/>
      <c r="AA242" s="59"/>
      <c r="AB242" s="59"/>
      <c r="AC242" s="59"/>
      <c r="AD242" s="59"/>
      <c r="AE242" s="59"/>
      <c r="AG242" s="7">
        <f>IF(Q242&gt;0,RANK(Q242,(N242:P242,Q242:AE242)),0)</f>
        <v>3</v>
      </c>
      <c r="AH242" s="7">
        <f>IF(R242&gt;0,RANK(R242,(N242:P242,Q242:AE242)),0)</f>
        <v>4</v>
      </c>
      <c r="AI242" s="7">
        <f>IF(T242&gt;0,RANK(T242,(N242:P242,Q242:AE242)),0)</f>
        <v>7</v>
      </c>
      <c r="AJ242" s="7">
        <f>IF(S242&gt;0,RANK(S242,(N242:P242,Q242:AE242)),0)</f>
        <v>5</v>
      </c>
      <c r="AK242" s="2">
        <f t="shared" si="91"/>
        <v>1.4772456516559448E-2</v>
      </c>
      <c r="AL242" s="2">
        <f t="shared" si="92"/>
        <v>1.2151536812008578E-2</v>
      </c>
      <c r="AM242" s="2">
        <f t="shared" si="93"/>
        <v>5.3212612183305532E-3</v>
      </c>
      <c r="AN242" s="2">
        <f t="shared" si="94"/>
        <v>8.8158208243983797E-3</v>
      </c>
      <c r="AP242" s="6" t="s">
        <v>1757</v>
      </c>
      <c r="AQ242" s="6" t="s">
        <v>723</v>
      </c>
      <c r="AR242">
        <v>17</v>
      </c>
      <c r="AT242" s="95">
        <v>6</v>
      </c>
      <c r="AU242" s="97">
        <v>69</v>
      </c>
      <c r="AV242" s="101">
        <f t="shared" si="85"/>
        <v>6069</v>
      </c>
      <c r="AX242" s="7" t="s">
        <v>1006</v>
      </c>
    </row>
    <row r="243" spans="1:50" ht="12.75" hidden="1" customHeight="1" outlineLevel="1">
      <c r="A243" s="6" t="s">
        <v>1420</v>
      </c>
      <c r="B243" s="6" t="s">
        <v>723</v>
      </c>
      <c r="C243" s="1">
        <f t="shared" si="86"/>
        <v>326717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0</v>
      </c>
      <c r="G243" s="1">
        <f t="shared" si="74"/>
        <v>502</v>
      </c>
      <c r="H243" s="2">
        <f t="shared" si="75"/>
        <v>1.5364979477651914E-3</v>
      </c>
      <c r="I243" s="2"/>
      <c r="J243" s="2">
        <f t="shared" si="87"/>
        <v>0.47470134703734423</v>
      </c>
      <c r="K243" s="2">
        <f t="shared" si="88"/>
        <v>0.47316484908957906</v>
      </c>
      <c r="L243" s="2">
        <f t="shared" si="89"/>
        <v>0</v>
      </c>
      <c r="M243" s="2">
        <f t="shared" si="90"/>
        <v>5.2133803873076701E-2</v>
      </c>
      <c r="N243" s="109">
        <v>155093</v>
      </c>
      <c r="O243" s="109">
        <v>154591</v>
      </c>
      <c r="P243" s="109"/>
      <c r="Q243" s="109">
        <v>4266</v>
      </c>
      <c r="R243" s="109">
        <v>4511</v>
      </c>
      <c r="S243" s="109">
        <v>3206</v>
      </c>
      <c r="T243" s="59">
        <v>2263</v>
      </c>
      <c r="U243" s="109"/>
      <c r="V243" s="109"/>
      <c r="W243" s="59">
        <v>2787</v>
      </c>
      <c r="X243" s="59"/>
      <c r="Y243" s="59"/>
      <c r="Z243" s="59"/>
      <c r="AA243" s="59"/>
      <c r="AB243" s="59"/>
      <c r="AC243" s="59"/>
      <c r="AD243" s="59"/>
      <c r="AE243" s="59"/>
      <c r="AG243" s="7">
        <f>IF(Q243&gt;0,RANK(Q243,(N243:P243,Q243:AE243)),0)</f>
        <v>4</v>
      </c>
      <c r="AH243" s="7">
        <f>IF(R243&gt;0,RANK(R243,(N243:P243,Q243:AE243)),0)</f>
        <v>3</v>
      </c>
      <c r="AI243" s="7">
        <f>IF(T243&gt;0,RANK(T243,(N243:P243,Q243:AE243)),0)</f>
        <v>7</v>
      </c>
      <c r="AJ243" s="7">
        <f>IF(S243&gt;0,RANK(S243,(N243:P243,Q243:AE243)),0)</f>
        <v>5</v>
      </c>
      <c r="AK243" s="2">
        <f t="shared" si="91"/>
        <v>1.3057171803120132E-2</v>
      </c>
      <c r="AL243" s="2">
        <f t="shared" si="92"/>
        <v>1.3807056259698761E-2</v>
      </c>
      <c r="AM243" s="2">
        <f t="shared" si="93"/>
        <v>6.9264837764793381E-3</v>
      </c>
      <c r="AN243" s="2">
        <f t="shared" si="94"/>
        <v>9.8127737460860631E-3</v>
      </c>
      <c r="AP243" s="6" t="s">
        <v>1420</v>
      </c>
      <c r="AQ243" s="6" t="s">
        <v>723</v>
      </c>
      <c r="AR243">
        <v>0</v>
      </c>
      <c r="AT243" s="95">
        <v>6</v>
      </c>
      <c r="AU243" s="97">
        <v>71</v>
      </c>
      <c r="AV243" s="101">
        <f t="shared" si="85"/>
        <v>6071</v>
      </c>
      <c r="AX243" s="7" t="s">
        <v>1006</v>
      </c>
    </row>
    <row r="244" spans="1:50" ht="12.75" hidden="1" customHeight="1" outlineLevel="1">
      <c r="A244" s="6" t="s">
        <v>1816</v>
      </c>
      <c r="B244" s="6" t="s">
        <v>723</v>
      </c>
      <c r="C244" s="1">
        <f t="shared" si="86"/>
        <v>735045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>IF(P244&gt;0,RANK(P244,(N244:P244,Q244:AE244)),0)</f>
        <v>0</v>
      </c>
      <c r="G244" s="1">
        <f t="shared" si="74"/>
        <v>22154</v>
      </c>
      <c r="H244" s="2">
        <f t="shared" si="75"/>
        <v>3.0139651313865139E-2</v>
      </c>
      <c r="I244" s="2"/>
      <c r="J244" s="2">
        <f t="shared" si="87"/>
        <v>0.46209143657871288</v>
      </c>
      <c r="K244" s="2">
        <f t="shared" si="88"/>
        <v>0.49223108789257802</v>
      </c>
      <c r="L244" s="2">
        <f t="shared" si="89"/>
        <v>0</v>
      </c>
      <c r="M244" s="2">
        <f t="shared" si="90"/>
        <v>4.5677475528709099E-2</v>
      </c>
      <c r="N244" s="109">
        <v>339658</v>
      </c>
      <c r="O244" s="109">
        <v>361812</v>
      </c>
      <c r="P244" s="109"/>
      <c r="Q244" s="109">
        <v>9411</v>
      </c>
      <c r="R244" s="109">
        <v>8796</v>
      </c>
      <c r="S244" s="109">
        <v>6511</v>
      </c>
      <c r="T244" s="59">
        <v>4624</v>
      </c>
      <c r="U244" s="109"/>
      <c r="V244" s="109"/>
      <c r="W244" s="59">
        <v>4233</v>
      </c>
      <c r="X244" s="59"/>
      <c r="Y244" s="59"/>
      <c r="Z244" s="59"/>
      <c r="AA244" s="59"/>
      <c r="AB244" s="59"/>
      <c r="AC244" s="59"/>
      <c r="AD244" s="59"/>
      <c r="AE244" s="59"/>
      <c r="AG244" s="7">
        <f>IF(Q244&gt;0,RANK(Q244,(N244:P244,Q244:AE244)),0)</f>
        <v>3</v>
      </c>
      <c r="AH244" s="7">
        <f>IF(R244&gt;0,RANK(R244,(N244:P244,Q244:AE244)),0)</f>
        <v>4</v>
      </c>
      <c r="AI244" s="7">
        <f>IF(T244&gt;0,RANK(T244,(N244:P244,Q244:AE244)),0)</f>
        <v>6</v>
      </c>
      <c r="AJ244" s="7">
        <f>IF(S244&gt;0,RANK(S244,(N244:P244,Q244:AE244)),0)</f>
        <v>5</v>
      </c>
      <c r="AK244" s="2">
        <f t="shared" si="91"/>
        <v>1.2803297757280167E-2</v>
      </c>
      <c r="AL244" s="2">
        <f t="shared" si="92"/>
        <v>1.1966614288921087E-2</v>
      </c>
      <c r="AM244" s="2">
        <f t="shared" si="93"/>
        <v>6.2907713133209531E-3</v>
      </c>
      <c r="AN244" s="2">
        <f t="shared" si="94"/>
        <v>8.8579610772129592E-3</v>
      </c>
      <c r="AP244" s="6" t="s">
        <v>1816</v>
      </c>
      <c r="AQ244" s="6" t="s">
        <v>723</v>
      </c>
      <c r="AR244">
        <v>0</v>
      </c>
      <c r="AT244" s="95">
        <v>6</v>
      </c>
      <c r="AU244" s="97">
        <v>73</v>
      </c>
      <c r="AV244" s="101">
        <f t="shared" si="85"/>
        <v>6073</v>
      </c>
      <c r="AX244" s="7" t="s">
        <v>1006</v>
      </c>
    </row>
    <row r="245" spans="1:50" ht="12.75" hidden="1" customHeight="1" outlineLevel="1">
      <c r="A245" s="6" t="s">
        <v>1516</v>
      </c>
      <c r="B245" s="6" t="s">
        <v>723</v>
      </c>
      <c r="C245" s="1">
        <f t="shared" si="86"/>
        <v>239109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 t="shared" si="74"/>
        <v>127446</v>
      </c>
      <c r="H245" s="2">
        <f t="shared" si="75"/>
        <v>0.53300377652033171</v>
      </c>
      <c r="I245" s="2"/>
      <c r="J245" s="2">
        <f t="shared" si="87"/>
        <v>0.75233052708179116</v>
      </c>
      <c r="K245" s="2">
        <f t="shared" si="88"/>
        <v>0.21932675056145942</v>
      </c>
      <c r="L245" s="2">
        <f t="shared" si="89"/>
        <v>0</v>
      </c>
      <c r="M245" s="2">
        <f t="shared" si="90"/>
        <v>2.8342722356749422E-2</v>
      </c>
      <c r="N245" s="109">
        <v>179889</v>
      </c>
      <c r="O245" s="109">
        <v>52443</v>
      </c>
      <c r="P245" s="109"/>
      <c r="Q245" s="109">
        <v>2247</v>
      </c>
      <c r="R245" s="109">
        <v>1173</v>
      </c>
      <c r="S245" s="109">
        <v>726</v>
      </c>
      <c r="T245" s="59">
        <v>1059</v>
      </c>
      <c r="U245" s="109"/>
      <c r="V245" s="109"/>
      <c r="W245" s="59">
        <v>1572</v>
      </c>
      <c r="X245" s="59"/>
      <c r="Y245" s="59"/>
      <c r="Z245" s="59"/>
      <c r="AA245" s="59"/>
      <c r="AB245" s="59"/>
      <c r="AC245" s="59"/>
      <c r="AD245" s="59"/>
      <c r="AE245" s="59"/>
      <c r="AG245" s="7">
        <f>IF(Q245&gt;0,RANK(Q245,(N245:P245,Q245:AE245)),0)</f>
        <v>3</v>
      </c>
      <c r="AH245" s="7">
        <f>IF(R245&gt;0,RANK(R245,(N245:P245,Q245:AE245)),0)</f>
        <v>5</v>
      </c>
      <c r="AI245" s="7">
        <f>IF(T245&gt;0,RANK(T245,(N245:P245,Q245:AE245)),0)</f>
        <v>6</v>
      </c>
      <c r="AJ245" s="7">
        <f>IF(S245&gt;0,RANK(S245,(N245:P245,Q245:AE245)),0)</f>
        <v>7</v>
      </c>
      <c r="AK245" s="2">
        <f t="shared" si="91"/>
        <v>9.3973878022157262E-3</v>
      </c>
      <c r="AL245" s="2">
        <f t="shared" si="92"/>
        <v>4.9057124574984632E-3</v>
      </c>
      <c r="AM245" s="2">
        <f t="shared" si="93"/>
        <v>4.4289424488413234E-3</v>
      </c>
      <c r="AN245" s="2">
        <f t="shared" si="94"/>
        <v>3.0362721603954682E-3</v>
      </c>
      <c r="AP245" s="6" t="s">
        <v>1516</v>
      </c>
      <c r="AQ245" s="6" t="s">
        <v>723</v>
      </c>
      <c r="AR245">
        <v>0</v>
      </c>
      <c r="AT245" s="95">
        <v>6</v>
      </c>
      <c r="AU245" s="97">
        <v>75</v>
      </c>
      <c r="AV245" s="101">
        <f t="shared" si="85"/>
        <v>6075</v>
      </c>
      <c r="AX245" s="7" t="s">
        <v>1006</v>
      </c>
    </row>
    <row r="246" spans="1:50" ht="12.75" hidden="1" customHeight="1" outlineLevel="1">
      <c r="A246" s="6" t="s">
        <v>1913</v>
      </c>
      <c r="B246" s="6" t="s">
        <v>723</v>
      </c>
      <c r="C246" s="1">
        <f t="shared" si="86"/>
        <v>123576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>IF(P246&gt;0,RANK(P246,(N246:P246,Q246:AE246)),0)</f>
        <v>0</v>
      </c>
      <c r="G246" s="1">
        <f t="shared" si="74"/>
        <v>122</v>
      </c>
      <c r="H246" s="2">
        <f t="shared" si="75"/>
        <v>9.8724671457240884E-4</v>
      </c>
      <c r="I246" s="2"/>
      <c r="J246" s="2">
        <f t="shared" si="87"/>
        <v>0.47996374700589112</v>
      </c>
      <c r="K246" s="2">
        <f t="shared" si="88"/>
        <v>0.48095099372046352</v>
      </c>
      <c r="L246" s="2">
        <f t="shared" si="89"/>
        <v>0</v>
      </c>
      <c r="M246" s="2">
        <f t="shared" si="90"/>
        <v>3.9085259273645423E-2</v>
      </c>
      <c r="N246" s="109">
        <v>59312</v>
      </c>
      <c r="O246" s="109">
        <v>59434</v>
      </c>
      <c r="P246" s="109"/>
      <c r="Q246" s="109">
        <v>1098</v>
      </c>
      <c r="R246" s="109">
        <v>1375</v>
      </c>
      <c r="S246" s="109">
        <v>929</v>
      </c>
      <c r="T246" s="59">
        <v>751</v>
      </c>
      <c r="U246" s="109"/>
      <c r="V246" s="109"/>
      <c r="W246" s="59">
        <v>677</v>
      </c>
      <c r="X246" s="59"/>
      <c r="Y246" s="59"/>
      <c r="Z246" s="59"/>
      <c r="AA246" s="59"/>
      <c r="AB246" s="59"/>
      <c r="AC246" s="59"/>
      <c r="AD246" s="59"/>
      <c r="AE246" s="59"/>
      <c r="AG246" s="7">
        <f>IF(Q246&gt;0,RANK(Q246,(N246:P246,Q246:AE246)),0)</f>
        <v>4</v>
      </c>
      <c r="AH246" s="7">
        <f>IF(R246&gt;0,RANK(R246,(N246:P246,Q246:AE246)),0)</f>
        <v>3</v>
      </c>
      <c r="AI246" s="7">
        <f>IF(T246&gt;0,RANK(T246,(N246:P246,Q246:AE246)),0)</f>
        <v>6</v>
      </c>
      <c r="AJ246" s="7">
        <f>IF(S246&gt;0,RANK(S246,(N246:P246,Q246:AE246)),0)</f>
        <v>5</v>
      </c>
      <c r="AK246" s="2">
        <f t="shared" si="91"/>
        <v>8.8852204311516796E-3</v>
      </c>
      <c r="AL246" s="2">
        <f t="shared" si="92"/>
        <v>1.1126756004402149E-2</v>
      </c>
      <c r="AM246" s="2">
        <f t="shared" si="93"/>
        <v>6.0772318249498287E-3</v>
      </c>
      <c r="AN246" s="2">
        <f t="shared" si="94"/>
        <v>7.5176409658833428E-3</v>
      </c>
      <c r="AP246" s="6" t="s">
        <v>1913</v>
      </c>
      <c r="AQ246" s="6" t="s">
        <v>723</v>
      </c>
      <c r="AR246">
        <v>0</v>
      </c>
      <c r="AT246" s="95">
        <v>6</v>
      </c>
      <c r="AU246" s="97">
        <v>77</v>
      </c>
      <c r="AV246" s="101">
        <f t="shared" si="85"/>
        <v>6077</v>
      </c>
      <c r="AX246" s="7" t="s">
        <v>1006</v>
      </c>
    </row>
    <row r="247" spans="1:50" ht="12.75" hidden="1" customHeight="1" outlineLevel="1">
      <c r="A247" s="6" t="s">
        <v>1080</v>
      </c>
      <c r="B247" s="6" t="s">
        <v>723</v>
      </c>
      <c r="C247" s="1">
        <f t="shared" si="86"/>
        <v>84190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>IF(P247&gt;0,RANK(P247,(N247:P247,Q247:AE247)),0)</f>
        <v>0</v>
      </c>
      <c r="G247" s="1">
        <f t="shared" si="74"/>
        <v>6541</v>
      </c>
      <c r="H247" s="2">
        <f t="shared" si="75"/>
        <v>7.7693312744981591E-2</v>
      </c>
      <c r="I247" s="2"/>
      <c r="J247" s="2">
        <f t="shared" si="87"/>
        <v>0.44159638911984794</v>
      </c>
      <c r="K247" s="2">
        <f t="shared" si="88"/>
        <v>0.51928970186482959</v>
      </c>
      <c r="L247" s="2">
        <f t="shared" si="89"/>
        <v>0</v>
      </c>
      <c r="M247" s="2">
        <f t="shared" si="90"/>
        <v>3.9113909015322412E-2</v>
      </c>
      <c r="N247" s="109">
        <v>37178</v>
      </c>
      <c r="O247" s="109">
        <v>43719</v>
      </c>
      <c r="P247" s="109"/>
      <c r="Q247" s="109">
        <v>1059</v>
      </c>
      <c r="R247" s="109">
        <v>782</v>
      </c>
      <c r="S247" s="109">
        <v>596</v>
      </c>
      <c r="T247" s="59">
        <v>498</v>
      </c>
      <c r="U247" s="109"/>
      <c r="V247" s="109"/>
      <c r="W247" s="59">
        <v>358</v>
      </c>
      <c r="X247" s="59"/>
      <c r="Y247" s="59"/>
      <c r="Z247" s="59"/>
      <c r="AA247" s="59"/>
      <c r="AB247" s="59"/>
      <c r="AC247" s="59"/>
      <c r="AD247" s="59"/>
      <c r="AE247" s="59"/>
      <c r="AG247" s="7">
        <f>IF(Q247&gt;0,RANK(Q247,(N247:P247,Q247:AE247)),0)</f>
        <v>3</v>
      </c>
      <c r="AH247" s="7">
        <f>IF(R247&gt;0,RANK(R247,(N247:P247,Q247:AE247)),0)</f>
        <v>4</v>
      </c>
      <c r="AI247" s="7">
        <f>IF(T247&gt;0,RANK(T247,(N247:P247,Q247:AE247)),0)</f>
        <v>6</v>
      </c>
      <c r="AJ247" s="7">
        <f>IF(S247&gt;0,RANK(S247,(N247:P247,Q247:AE247)),0)</f>
        <v>5</v>
      </c>
      <c r="AK247" s="2">
        <f t="shared" si="91"/>
        <v>1.2578691055944887E-2</v>
      </c>
      <c r="AL247" s="2">
        <f t="shared" si="92"/>
        <v>9.2885140753058565E-3</v>
      </c>
      <c r="AM247" s="2">
        <f t="shared" si="93"/>
        <v>5.9151918280080772E-3</v>
      </c>
      <c r="AN247" s="2">
        <f t="shared" si="94"/>
        <v>7.0792255612305496E-3</v>
      </c>
      <c r="AP247" s="6" t="s">
        <v>1080</v>
      </c>
      <c r="AQ247" s="6" t="s">
        <v>723</v>
      </c>
      <c r="AR247">
        <v>0</v>
      </c>
      <c r="AT247" s="95">
        <v>6</v>
      </c>
      <c r="AU247" s="97">
        <v>79</v>
      </c>
      <c r="AV247" s="101">
        <f t="shared" si="85"/>
        <v>6079</v>
      </c>
      <c r="AX247" s="7" t="s">
        <v>1006</v>
      </c>
    </row>
    <row r="248" spans="1:50" ht="12.75" hidden="1" customHeight="1" outlineLevel="1">
      <c r="A248" s="6" t="s">
        <v>658</v>
      </c>
      <c r="B248" s="6" t="s">
        <v>723</v>
      </c>
      <c r="C248" s="1">
        <f t="shared" si="86"/>
        <v>205986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74"/>
        <v>60288</v>
      </c>
      <c r="H248" s="2">
        <f t="shared" si="75"/>
        <v>0.29268008505432408</v>
      </c>
      <c r="I248" s="2"/>
      <c r="J248" s="2">
        <f t="shared" si="87"/>
        <v>0.63142155292107227</v>
      </c>
      <c r="K248" s="2">
        <f t="shared" si="88"/>
        <v>0.33874146786674825</v>
      </c>
      <c r="L248" s="2">
        <f t="shared" si="89"/>
        <v>0</v>
      </c>
      <c r="M248" s="2">
        <f t="shared" si="90"/>
        <v>2.9836979212179482E-2</v>
      </c>
      <c r="N248" s="109">
        <v>130064</v>
      </c>
      <c r="O248" s="109">
        <v>69776</v>
      </c>
      <c r="P248" s="109"/>
      <c r="Q248" s="109">
        <v>2159</v>
      </c>
      <c r="R248" s="109">
        <v>1633</v>
      </c>
      <c r="S248" s="109">
        <v>785</v>
      </c>
      <c r="T248" s="59">
        <v>818</v>
      </c>
      <c r="U248" s="109"/>
      <c r="V248" s="109"/>
      <c r="W248" s="59">
        <v>751</v>
      </c>
      <c r="X248" s="59"/>
      <c r="Y248" s="59"/>
      <c r="Z248" s="59"/>
      <c r="AA248" s="59"/>
      <c r="AB248" s="59"/>
      <c r="AC248" s="59"/>
      <c r="AD248" s="59"/>
      <c r="AE248" s="59"/>
      <c r="AG248" s="7">
        <f>IF(Q248&gt;0,RANK(Q248,(N248:P248,Q248:AE248)),0)</f>
        <v>3</v>
      </c>
      <c r="AH248" s="7">
        <f>IF(R248&gt;0,RANK(R248,(N248:P248,Q248:AE248)),0)</f>
        <v>4</v>
      </c>
      <c r="AI248" s="7">
        <f>IF(T248&gt;0,RANK(T248,(N248:P248,Q248:AE248)),0)</f>
        <v>5</v>
      </c>
      <c r="AJ248" s="7">
        <f>IF(S248&gt;0,RANK(S248,(N248:P248,Q248:AE248)),0)</f>
        <v>6</v>
      </c>
      <c r="AK248" s="2">
        <f t="shared" si="91"/>
        <v>1.0481294845280747E-2</v>
      </c>
      <c r="AL248" s="2">
        <f t="shared" si="92"/>
        <v>7.9277232433272171E-3</v>
      </c>
      <c r="AM248" s="2">
        <f t="shared" si="93"/>
        <v>3.9711436699581522E-3</v>
      </c>
      <c r="AN248" s="2">
        <f t="shared" si="94"/>
        <v>3.8109386074781783E-3</v>
      </c>
      <c r="AP248" s="6" t="s">
        <v>658</v>
      </c>
      <c r="AQ248" s="6" t="s">
        <v>723</v>
      </c>
      <c r="AR248">
        <v>0</v>
      </c>
      <c r="AT248" s="95">
        <v>6</v>
      </c>
      <c r="AU248" s="97">
        <v>81</v>
      </c>
      <c r="AV248" s="101">
        <f t="shared" si="85"/>
        <v>6081</v>
      </c>
      <c r="AX248" s="7" t="s">
        <v>1006</v>
      </c>
    </row>
    <row r="249" spans="1:50" ht="12.75" hidden="1" customHeight="1" outlineLevel="1">
      <c r="A249" s="6" t="s">
        <v>764</v>
      </c>
      <c r="B249" s="6" t="s">
        <v>723</v>
      </c>
      <c r="C249" s="1">
        <f t="shared" si="86"/>
        <v>119928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>IF(P249&gt;0,RANK(P249,(N249:P249,Q249:AE249)),0)</f>
        <v>0</v>
      </c>
      <c r="G249" s="1">
        <f t="shared" si="74"/>
        <v>3022</v>
      </c>
      <c r="H249" s="2">
        <f t="shared" si="75"/>
        <v>2.5198452404776198E-2</v>
      </c>
      <c r="I249" s="2"/>
      <c r="J249" s="2">
        <f t="shared" si="87"/>
        <v>0.49413814955640051</v>
      </c>
      <c r="K249" s="2">
        <f t="shared" si="88"/>
        <v>0.46893969715162431</v>
      </c>
      <c r="L249" s="2">
        <f t="shared" si="89"/>
        <v>0</v>
      </c>
      <c r="M249" s="2">
        <f t="shared" si="90"/>
        <v>3.6922153291975124E-2</v>
      </c>
      <c r="N249" s="109">
        <v>59261</v>
      </c>
      <c r="O249" s="109">
        <v>56239</v>
      </c>
      <c r="P249" s="109"/>
      <c r="Q249" s="109">
        <v>1327</v>
      </c>
      <c r="R249" s="109">
        <v>1166</v>
      </c>
      <c r="S249" s="109">
        <v>585</v>
      </c>
      <c r="T249" s="59">
        <v>591</v>
      </c>
      <c r="U249" s="109"/>
      <c r="V249" s="109"/>
      <c r="W249" s="59">
        <v>759</v>
      </c>
      <c r="X249" s="59"/>
      <c r="Y249" s="59"/>
      <c r="Z249" s="59"/>
      <c r="AA249" s="59"/>
      <c r="AB249" s="59"/>
      <c r="AC249" s="59"/>
      <c r="AD249" s="59"/>
      <c r="AE249" s="59"/>
      <c r="AG249" s="7">
        <f>IF(Q249&gt;0,RANK(Q249,(N249:P249,Q249:AE249)),0)</f>
        <v>3</v>
      </c>
      <c r="AH249" s="7">
        <f>IF(R249&gt;0,RANK(R249,(N249:P249,Q249:AE249)),0)</f>
        <v>4</v>
      </c>
      <c r="AI249" s="7">
        <f>IF(T249&gt;0,RANK(T249,(N249:P249,Q249:AE249)),0)</f>
        <v>6</v>
      </c>
      <c r="AJ249" s="7">
        <f>IF(S249&gt;0,RANK(S249,(N249:P249,Q249:AE249)),0)</f>
        <v>7</v>
      </c>
      <c r="AK249" s="2">
        <f t="shared" si="91"/>
        <v>1.1064972316723367E-2</v>
      </c>
      <c r="AL249" s="2">
        <f t="shared" si="92"/>
        <v>9.7225001667667274E-3</v>
      </c>
      <c r="AM249" s="2">
        <f t="shared" si="93"/>
        <v>4.9279567740644382E-3</v>
      </c>
      <c r="AN249" s="2">
        <f t="shared" si="94"/>
        <v>4.8779267560536323E-3</v>
      </c>
      <c r="AP249" s="6" t="s">
        <v>764</v>
      </c>
      <c r="AQ249" s="6" t="s">
        <v>723</v>
      </c>
      <c r="AR249">
        <v>0</v>
      </c>
      <c r="AT249" s="95">
        <v>6</v>
      </c>
      <c r="AU249" s="97">
        <v>83</v>
      </c>
      <c r="AV249" s="101">
        <f t="shared" si="85"/>
        <v>6083</v>
      </c>
      <c r="AX249" s="7" t="s">
        <v>1006</v>
      </c>
    </row>
    <row r="250" spans="1:50" ht="12.75" hidden="1" customHeight="1" outlineLevel="1">
      <c r="A250" s="6" t="s">
        <v>232</v>
      </c>
      <c r="B250" s="6" t="s">
        <v>723</v>
      </c>
      <c r="C250" s="1">
        <f t="shared" si="86"/>
        <v>419683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si="74"/>
        <v>82250</v>
      </c>
      <c r="H250" s="2">
        <f t="shared" si="75"/>
        <v>0.19598125251678053</v>
      </c>
      <c r="I250" s="2"/>
      <c r="J250" s="2">
        <f t="shared" si="87"/>
        <v>0.57805534176985962</v>
      </c>
      <c r="K250" s="2">
        <f t="shared" si="88"/>
        <v>0.38207408925307912</v>
      </c>
      <c r="L250" s="2">
        <f t="shared" si="89"/>
        <v>0</v>
      </c>
      <c r="M250" s="2">
        <f t="shared" si="90"/>
        <v>3.987056897706126E-2</v>
      </c>
      <c r="N250" s="109">
        <v>242600</v>
      </c>
      <c r="O250" s="109">
        <v>160350</v>
      </c>
      <c r="P250" s="109"/>
      <c r="Q250" s="109">
        <v>5349</v>
      </c>
      <c r="R250" s="109">
        <v>4179</v>
      </c>
      <c r="S250" s="109">
        <v>2418</v>
      </c>
      <c r="T250" s="59">
        <v>2784</v>
      </c>
      <c r="U250" s="109"/>
      <c r="V250" s="109"/>
      <c r="W250" s="59">
        <v>2003</v>
      </c>
      <c r="X250" s="59"/>
      <c r="Y250" s="59"/>
      <c r="Z250" s="59"/>
      <c r="AA250" s="59"/>
      <c r="AB250" s="59"/>
      <c r="AC250" s="59"/>
      <c r="AD250" s="59"/>
      <c r="AE250" s="59"/>
      <c r="AG250" s="7">
        <f>IF(Q250&gt;0,RANK(Q250,(N250:P250,Q250:AE250)),0)</f>
        <v>3</v>
      </c>
      <c r="AH250" s="7">
        <f>IF(R250&gt;0,RANK(R250,(N250:P250,Q250:AE250)),0)</f>
        <v>4</v>
      </c>
      <c r="AI250" s="7">
        <f>IF(T250&gt;0,RANK(T250,(N250:P250,Q250:AE250)),0)</f>
        <v>5</v>
      </c>
      <c r="AJ250" s="7">
        <f>IF(S250&gt;0,RANK(S250,(N250:P250,Q250:AE250)),0)</f>
        <v>6</v>
      </c>
      <c r="AK250" s="2">
        <f t="shared" si="91"/>
        <v>1.2745333978264547E-2</v>
      </c>
      <c r="AL250" s="2">
        <f t="shared" si="92"/>
        <v>9.9575155534057849E-3</v>
      </c>
      <c r="AM250" s="2">
        <f t="shared" si="93"/>
        <v>6.6335782006895685E-3</v>
      </c>
      <c r="AN250" s="2">
        <f t="shared" si="94"/>
        <v>5.7614914113747759E-3</v>
      </c>
      <c r="AP250" s="6" t="s">
        <v>232</v>
      </c>
      <c r="AQ250" s="6" t="s">
        <v>723</v>
      </c>
      <c r="AR250">
        <v>0</v>
      </c>
      <c r="AT250" s="95">
        <v>6</v>
      </c>
      <c r="AU250" s="97">
        <v>85</v>
      </c>
      <c r="AV250" s="101">
        <f t="shared" si="85"/>
        <v>6085</v>
      </c>
      <c r="AX250" s="7" t="s">
        <v>1006</v>
      </c>
    </row>
    <row r="251" spans="1:50" ht="12.75" hidden="1" customHeight="1" outlineLevel="1">
      <c r="A251" s="6" t="s">
        <v>849</v>
      </c>
      <c r="B251" s="6" t="s">
        <v>723</v>
      </c>
      <c r="C251" s="1">
        <f t="shared" si="86"/>
        <v>85047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0</v>
      </c>
      <c r="G251" s="1">
        <f t="shared" si="74"/>
        <v>26070</v>
      </c>
      <c r="H251" s="2">
        <f t="shared" si="75"/>
        <v>0.30653638576316627</v>
      </c>
      <c r="I251" s="2"/>
      <c r="J251" s="2">
        <f t="shared" si="87"/>
        <v>0.62745305536938401</v>
      </c>
      <c r="K251" s="2">
        <f t="shared" si="88"/>
        <v>0.32091666960621773</v>
      </c>
      <c r="L251" s="2">
        <f t="shared" si="89"/>
        <v>0</v>
      </c>
      <c r="M251" s="2">
        <f t="shared" si="90"/>
        <v>5.1630275024398264E-2</v>
      </c>
      <c r="N251" s="109">
        <v>53363</v>
      </c>
      <c r="O251" s="109">
        <v>27293</v>
      </c>
      <c r="P251" s="109"/>
      <c r="Q251" s="109">
        <v>1644</v>
      </c>
      <c r="R251" s="109">
        <v>911</v>
      </c>
      <c r="S251" s="109">
        <v>433</v>
      </c>
      <c r="T251" s="59">
        <v>600</v>
      </c>
      <c r="U251" s="109"/>
      <c r="V251" s="109"/>
      <c r="W251" s="59">
        <v>803</v>
      </c>
      <c r="X251" s="59"/>
      <c r="Y251" s="59"/>
      <c r="Z251" s="59"/>
      <c r="AA251" s="59"/>
      <c r="AB251" s="59"/>
      <c r="AC251" s="59"/>
      <c r="AD251" s="59"/>
      <c r="AE251" s="59"/>
      <c r="AG251" s="7">
        <f>IF(Q251&gt;0,RANK(Q251,(N251:P251,Q251:AE251)),0)</f>
        <v>3</v>
      </c>
      <c r="AH251" s="7">
        <f>IF(R251&gt;0,RANK(R251,(N251:P251,Q251:AE251)),0)</f>
        <v>4</v>
      </c>
      <c r="AI251" s="7">
        <f>IF(T251&gt;0,RANK(T251,(N251:P251,Q251:AE251)),0)</f>
        <v>6</v>
      </c>
      <c r="AJ251" s="7">
        <f>IF(S251&gt;0,RANK(S251,(N251:P251,Q251:AE251)),0)</f>
        <v>7</v>
      </c>
      <c r="AK251" s="2">
        <f t="shared" si="91"/>
        <v>1.9330487847895868E-2</v>
      </c>
      <c r="AL251" s="2">
        <f t="shared" si="92"/>
        <v>1.0711724105494608E-2</v>
      </c>
      <c r="AM251" s="2">
        <f t="shared" si="93"/>
        <v>7.0549225722247701E-3</v>
      </c>
      <c r="AN251" s="2">
        <f t="shared" si="94"/>
        <v>5.0913024562888754E-3</v>
      </c>
      <c r="AP251" s="6" t="s">
        <v>849</v>
      </c>
      <c r="AQ251" s="6" t="s">
        <v>723</v>
      </c>
      <c r="AR251">
        <v>0</v>
      </c>
      <c r="AT251" s="95">
        <v>6</v>
      </c>
      <c r="AU251" s="97">
        <v>87</v>
      </c>
      <c r="AV251" s="101">
        <f t="shared" si="85"/>
        <v>6087</v>
      </c>
      <c r="AX251" s="7" t="s">
        <v>1006</v>
      </c>
    </row>
    <row r="252" spans="1:50" ht="12.75" hidden="1" customHeight="1" outlineLevel="1">
      <c r="A252" s="6" t="s">
        <v>508</v>
      </c>
      <c r="B252" s="6" t="s">
        <v>723</v>
      </c>
      <c r="C252" s="1">
        <f t="shared" si="86"/>
        <v>52369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74"/>
        <v>13638</v>
      </c>
      <c r="H252" s="2">
        <f t="shared" si="75"/>
        <v>0.26042124157421376</v>
      </c>
      <c r="I252" s="2"/>
      <c r="J252" s="2">
        <f t="shared" si="87"/>
        <v>0.33970478718325725</v>
      </c>
      <c r="K252" s="2">
        <f t="shared" si="88"/>
        <v>0.60012602875747101</v>
      </c>
      <c r="L252" s="2">
        <f t="shared" si="89"/>
        <v>0</v>
      </c>
      <c r="M252" s="2">
        <f t="shared" si="90"/>
        <v>6.0169184059271741E-2</v>
      </c>
      <c r="N252" s="109">
        <v>17790</v>
      </c>
      <c r="O252" s="109">
        <v>31428</v>
      </c>
      <c r="P252" s="109"/>
      <c r="Q252" s="109">
        <v>890</v>
      </c>
      <c r="R252" s="109">
        <v>758</v>
      </c>
      <c r="S252" s="109">
        <v>752</v>
      </c>
      <c r="T252" s="59">
        <v>480</v>
      </c>
      <c r="U252" s="109"/>
      <c r="V252" s="109"/>
      <c r="W252" s="59">
        <v>271</v>
      </c>
      <c r="X252" s="59"/>
      <c r="Y252" s="59"/>
      <c r="Z252" s="59"/>
      <c r="AA252" s="59"/>
      <c r="AB252" s="59"/>
      <c r="AC252" s="59"/>
      <c r="AD252" s="59"/>
      <c r="AE252" s="59"/>
      <c r="AG252" s="7">
        <f>IF(Q252&gt;0,RANK(Q252,(N252:P252,Q252:AE252)),0)</f>
        <v>3</v>
      </c>
      <c r="AH252" s="7">
        <f>IF(R252&gt;0,RANK(R252,(N252:P252,Q252:AE252)),0)</f>
        <v>4</v>
      </c>
      <c r="AI252" s="7">
        <f>IF(T252&gt;0,RANK(T252,(N252:P252,Q252:AE252)),0)</f>
        <v>6</v>
      </c>
      <c r="AJ252" s="7">
        <f>IF(S252&gt;0,RANK(S252,(N252:P252,Q252:AE252)),0)</f>
        <v>5</v>
      </c>
      <c r="AK252" s="2">
        <f t="shared" si="91"/>
        <v>1.6994786992304608E-2</v>
      </c>
      <c r="AL252" s="2">
        <f t="shared" si="92"/>
        <v>1.4474211842884149E-2</v>
      </c>
      <c r="AM252" s="2">
        <f t="shared" si="93"/>
        <v>9.1657278160743958E-3</v>
      </c>
      <c r="AN252" s="2">
        <f t="shared" si="94"/>
        <v>1.4359640245183219E-2</v>
      </c>
      <c r="AP252" s="6" t="s">
        <v>508</v>
      </c>
      <c r="AQ252" s="6" t="s">
        <v>723</v>
      </c>
      <c r="AR252">
        <v>2</v>
      </c>
      <c r="AT252" s="95">
        <v>6</v>
      </c>
      <c r="AU252" s="97">
        <v>89</v>
      </c>
      <c r="AV252" s="101">
        <f t="shared" si="85"/>
        <v>6089</v>
      </c>
      <c r="AX252" s="7" t="s">
        <v>1006</v>
      </c>
    </row>
    <row r="253" spans="1:50" ht="12.75" hidden="1" customHeight="1" outlineLevel="1">
      <c r="A253" s="6" t="s">
        <v>1426</v>
      </c>
      <c r="B253" s="6" t="s">
        <v>723</v>
      </c>
      <c r="C253" s="1">
        <f t="shared" si="86"/>
        <v>1694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74"/>
        <v>426</v>
      </c>
      <c r="H253" s="2">
        <f t="shared" si="75"/>
        <v>0.25147579693034239</v>
      </c>
      <c r="I253" s="2"/>
      <c r="J253" s="2">
        <f t="shared" si="87"/>
        <v>0.34356552538370722</v>
      </c>
      <c r="K253" s="2">
        <f t="shared" si="88"/>
        <v>0.5950413223140496</v>
      </c>
      <c r="L253" s="2">
        <f t="shared" si="89"/>
        <v>0</v>
      </c>
      <c r="M253" s="2">
        <f t="shared" si="90"/>
        <v>6.1393152302243181E-2</v>
      </c>
      <c r="N253" s="109">
        <v>582</v>
      </c>
      <c r="O253" s="109">
        <v>1008</v>
      </c>
      <c r="P253" s="109"/>
      <c r="Q253" s="109">
        <v>32</v>
      </c>
      <c r="R253" s="109">
        <v>27</v>
      </c>
      <c r="S253" s="109">
        <v>18</v>
      </c>
      <c r="T253" s="59">
        <v>14</v>
      </c>
      <c r="U253" s="109"/>
      <c r="V253" s="109"/>
      <c r="W253" s="59">
        <v>13</v>
      </c>
      <c r="X253" s="59"/>
      <c r="Y253" s="59"/>
      <c r="Z253" s="59"/>
      <c r="AA253" s="59"/>
      <c r="AB253" s="59"/>
      <c r="AC253" s="59"/>
      <c r="AD253" s="59"/>
      <c r="AE253" s="59"/>
      <c r="AG253" s="7">
        <f>IF(Q253&gt;0,RANK(Q253,(N253:P253,Q253:AE253)),0)</f>
        <v>3</v>
      </c>
      <c r="AH253" s="7">
        <f>IF(R253&gt;0,RANK(R253,(N253:P253,Q253:AE253)),0)</f>
        <v>4</v>
      </c>
      <c r="AI253" s="7">
        <f>IF(T253&gt;0,RANK(T253,(N253:P253,Q253:AE253)),0)</f>
        <v>6</v>
      </c>
      <c r="AJ253" s="7">
        <f>IF(S253&gt;0,RANK(S253,(N253:P253,Q253:AE253)),0)</f>
        <v>5</v>
      </c>
      <c r="AK253" s="2">
        <f t="shared" si="91"/>
        <v>1.8890200708382526E-2</v>
      </c>
      <c r="AL253" s="2">
        <f t="shared" si="92"/>
        <v>1.5938606847697757E-2</v>
      </c>
      <c r="AM253" s="2">
        <f t="shared" si="93"/>
        <v>8.2644628099173556E-3</v>
      </c>
      <c r="AN253" s="2">
        <f t="shared" si="94"/>
        <v>1.0625737898465172E-2</v>
      </c>
      <c r="AP253" s="6" t="s">
        <v>1426</v>
      </c>
      <c r="AQ253" s="6" t="s">
        <v>723</v>
      </c>
      <c r="AR253">
        <v>4</v>
      </c>
      <c r="AT253" s="95">
        <v>6</v>
      </c>
      <c r="AU253" s="97">
        <v>91</v>
      </c>
      <c r="AV253" s="101">
        <f t="shared" si="85"/>
        <v>6091</v>
      </c>
      <c r="AX253" s="7" t="s">
        <v>1006</v>
      </c>
    </row>
    <row r="254" spans="1:50" ht="12.75" hidden="1" customHeight="1" outlineLevel="1">
      <c r="A254" s="6" t="s">
        <v>1427</v>
      </c>
      <c r="B254" s="6" t="s">
        <v>723</v>
      </c>
      <c r="C254" s="1">
        <f t="shared" si="86"/>
        <v>15713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74"/>
        <v>2507</v>
      </c>
      <c r="H254" s="2">
        <f t="shared" si="75"/>
        <v>0.15954941767962832</v>
      </c>
      <c r="I254" s="2"/>
      <c r="J254" s="2">
        <f t="shared" si="87"/>
        <v>0.39215935849296762</v>
      </c>
      <c r="K254" s="2">
        <f t="shared" si="88"/>
        <v>0.55170877617259595</v>
      </c>
      <c r="L254" s="2">
        <f t="shared" si="89"/>
        <v>0</v>
      </c>
      <c r="M254" s="2">
        <f t="shared" si="90"/>
        <v>5.613186533443637E-2</v>
      </c>
      <c r="N254" s="109">
        <v>6162</v>
      </c>
      <c r="O254" s="109">
        <v>8669</v>
      </c>
      <c r="P254" s="109"/>
      <c r="Q254" s="109">
        <v>320</v>
      </c>
      <c r="R254" s="109">
        <v>187</v>
      </c>
      <c r="S254" s="109">
        <v>198</v>
      </c>
      <c r="T254" s="59">
        <v>114</v>
      </c>
      <c r="U254" s="109"/>
      <c r="V254" s="109"/>
      <c r="W254" s="59">
        <v>63</v>
      </c>
      <c r="X254" s="59"/>
      <c r="Y254" s="59"/>
      <c r="Z254" s="59"/>
      <c r="AA254" s="59"/>
      <c r="AB254" s="59"/>
      <c r="AC254" s="59"/>
      <c r="AD254" s="59"/>
      <c r="AE254" s="59"/>
      <c r="AG254" s="7">
        <f>IF(Q254&gt;0,RANK(Q254,(N254:P254,Q254:AE254)),0)</f>
        <v>3</v>
      </c>
      <c r="AH254" s="7">
        <f>IF(R254&gt;0,RANK(R254,(N254:P254,Q254:AE254)),0)</f>
        <v>5</v>
      </c>
      <c r="AI254" s="7">
        <f>IF(T254&gt;0,RANK(T254,(N254:P254,Q254:AE254)),0)</f>
        <v>6</v>
      </c>
      <c r="AJ254" s="7">
        <f>IF(S254&gt;0,RANK(S254,(N254:P254,Q254:AE254)),0)</f>
        <v>4</v>
      </c>
      <c r="AK254" s="2">
        <f t="shared" si="91"/>
        <v>2.0365302615668556E-2</v>
      </c>
      <c r="AL254" s="2">
        <f t="shared" si="92"/>
        <v>1.1900973716031311E-2</v>
      </c>
      <c r="AM254" s="2">
        <f t="shared" si="93"/>
        <v>7.2551390568319227E-3</v>
      </c>
      <c r="AN254" s="2">
        <f t="shared" si="94"/>
        <v>1.2601030993444918E-2</v>
      </c>
      <c r="AP254" s="6" t="s">
        <v>1427</v>
      </c>
      <c r="AQ254" s="6" t="s">
        <v>723</v>
      </c>
      <c r="AR254">
        <v>2</v>
      </c>
      <c r="AT254" s="95">
        <v>6</v>
      </c>
      <c r="AU254" s="97">
        <v>93</v>
      </c>
      <c r="AV254" s="101">
        <f t="shared" si="85"/>
        <v>6093</v>
      </c>
      <c r="AX254" s="7" t="s">
        <v>1006</v>
      </c>
    </row>
    <row r="255" spans="1:50" ht="12.75" hidden="1" customHeight="1" outlineLevel="1">
      <c r="A255" s="6" t="s">
        <v>819</v>
      </c>
      <c r="B255" s="6" t="s">
        <v>723</v>
      </c>
      <c r="C255" s="1">
        <f t="shared" si="86"/>
        <v>100850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0</v>
      </c>
      <c r="G255" s="1">
        <f t="shared" si="74"/>
        <v>16721</v>
      </c>
      <c r="H255" s="2">
        <f t="shared" si="75"/>
        <v>0.16580069410014875</v>
      </c>
      <c r="I255" s="2"/>
      <c r="J255" s="2">
        <f t="shared" si="87"/>
        <v>0.56293505205751115</v>
      </c>
      <c r="K255" s="2">
        <f t="shared" si="88"/>
        <v>0.3971343579573624</v>
      </c>
      <c r="L255" s="2">
        <f t="shared" si="89"/>
        <v>0</v>
      </c>
      <c r="M255" s="2">
        <f t="shared" si="90"/>
        <v>3.9930589985126441E-2</v>
      </c>
      <c r="N255" s="109">
        <v>56772</v>
      </c>
      <c r="O255" s="109">
        <v>40051</v>
      </c>
      <c r="P255" s="109"/>
      <c r="Q255" s="109">
        <v>1013</v>
      </c>
      <c r="R255" s="109">
        <v>1143</v>
      </c>
      <c r="S255" s="109">
        <v>777</v>
      </c>
      <c r="T255" s="59">
        <v>596</v>
      </c>
      <c r="U255" s="109"/>
      <c r="V255" s="109"/>
      <c r="W255" s="59">
        <v>498</v>
      </c>
      <c r="X255" s="59"/>
      <c r="Y255" s="59"/>
      <c r="Z255" s="59"/>
      <c r="AA255" s="59"/>
      <c r="AB255" s="59"/>
      <c r="AC255" s="59"/>
      <c r="AD255" s="59"/>
      <c r="AE255" s="59"/>
      <c r="AG255" s="7">
        <f>IF(Q255&gt;0,RANK(Q255,(N255:P255,Q255:AE255)),0)</f>
        <v>4</v>
      </c>
      <c r="AH255" s="7">
        <f>IF(R255&gt;0,RANK(R255,(N255:P255,Q255:AE255)),0)</f>
        <v>3</v>
      </c>
      <c r="AI255" s="7">
        <f>IF(T255&gt;0,RANK(T255,(N255:P255,Q255:AE255)),0)</f>
        <v>6</v>
      </c>
      <c r="AJ255" s="7">
        <f>IF(S255&gt;0,RANK(S255,(N255:P255,Q255:AE255)),0)</f>
        <v>5</v>
      </c>
      <c r="AK255" s="2">
        <f t="shared" si="91"/>
        <v>1.0044620723847299E-2</v>
      </c>
      <c r="AL255" s="2">
        <f t="shared" si="92"/>
        <v>1.1333663857213684E-2</v>
      </c>
      <c r="AM255" s="2">
        <f t="shared" si="93"/>
        <v>5.909766980664353E-3</v>
      </c>
      <c r="AN255" s="2">
        <f t="shared" si="94"/>
        <v>7.704511650966782E-3</v>
      </c>
      <c r="AP255" s="6" t="s">
        <v>819</v>
      </c>
      <c r="AQ255" s="6" t="s">
        <v>723</v>
      </c>
      <c r="AR255">
        <v>0</v>
      </c>
      <c r="AT255" s="95">
        <v>6</v>
      </c>
      <c r="AU255" s="97">
        <v>95</v>
      </c>
      <c r="AV255" s="101">
        <f t="shared" si="85"/>
        <v>6095</v>
      </c>
      <c r="AX255" s="7" t="s">
        <v>1006</v>
      </c>
    </row>
    <row r="256" spans="1:50" ht="12.75" hidden="1" customHeight="1" outlineLevel="1">
      <c r="A256" s="6" t="s">
        <v>611</v>
      </c>
      <c r="B256" s="6" t="s">
        <v>723</v>
      </c>
      <c r="C256" s="1">
        <f t="shared" si="86"/>
        <v>157289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0</v>
      </c>
      <c r="G256" s="1">
        <f t="shared" si="74"/>
        <v>42475</v>
      </c>
      <c r="H256" s="2">
        <f t="shared" si="75"/>
        <v>0.27004431333405388</v>
      </c>
      <c r="I256" s="2"/>
      <c r="J256" s="2">
        <f t="shared" si="87"/>
        <v>0.61142228636459006</v>
      </c>
      <c r="K256" s="2">
        <f t="shared" si="88"/>
        <v>0.34137797303053613</v>
      </c>
      <c r="L256" s="2">
        <f t="shared" si="89"/>
        <v>0</v>
      </c>
      <c r="M256" s="2">
        <f t="shared" si="90"/>
        <v>4.7199740604873808E-2</v>
      </c>
      <c r="N256" s="109">
        <v>96170</v>
      </c>
      <c r="O256" s="109">
        <v>53695</v>
      </c>
      <c r="P256" s="109"/>
      <c r="Q256" s="109">
        <v>2268</v>
      </c>
      <c r="R256" s="109">
        <v>1920</v>
      </c>
      <c r="S256" s="109">
        <v>1065</v>
      </c>
      <c r="T256" s="59">
        <v>1036</v>
      </c>
      <c r="U256" s="109"/>
      <c r="V256" s="109"/>
      <c r="W256" s="59">
        <v>1135</v>
      </c>
      <c r="X256" s="59"/>
      <c r="Y256" s="59"/>
      <c r="Z256" s="59"/>
      <c r="AA256" s="59"/>
      <c r="AB256" s="59"/>
      <c r="AC256" s="59"/>
      <c r="AD256" s="59"/>
      <c r="AE256" s="59"/>
      <c r="AG256" s="7">
        <f>IF(Q256&gt;0,RANK(Q256,(N256:P256,Q256:AE256)),0)</f>
        <v>3</v>
      </c>
      <c r="AH256" s="7">
        <f>IF(R256&gt;0,RANK(R256,(N256:P256,Q256:AE256)),0)</f>
        <v>4</v>
      </c>
      <c r="AI256" s="7">
        <f>IF(T256&gt;0,RANK(T256,(N256:P256,Q256:AE256)),0)</f>
        <v>7</v>
      </c>
      <c r="AJ256" s="7">
        <f>IF(S256&gt;0,RANK(S256,(N256:P256,Q256:AE256)),0)</f>
        <v>6</v>
      </c>
      <c r="AK256" s="2">
        <f t="shared" si="91"/>
        <v>1.4419317307631175E-2</v>
      </c>
      <c r="AL256" s="2">
        <f t="shared" si="92"/>
        <v>1.2206829466777714E-2</v>
      </c>
      <c r="AM256" s="2">
        <f t="shared" si="93"/>
        <v>6.5866017331154755E-3</v>
      </c>
      <c r="AN256" s="2">
        <f t="shared" si="94"/>
        <v>6.7709757198532641E-3</v>
      </c>
      <c r="AP256" s="6" t="s">
        <v>611</v>
      </c>
      <c r="AQ256" s="6" t="s">
        <v>723</v>
      </c>
      <c r="AR256">
        <v>0</v>
      </c>
      <c r="AT256" s="95">
        <v>6</v>
      </c>
      <c r="AU256" s="97">
        <v>97</v>
      </c>
      <c r="AV256" s="101">
        <f t="shared" si="85"/>
        <v>6097</v>
      </c>
      <c r="AX256" s="7" t="s">
        <v>1006</v>
      </c>
    </row>
    <row r="257" spans="1:50" ht="12.75" hidden="1" customHeight="1" outlineLevel="1">
      <c r="A257" s="6" t="s">
        <v>1601</v>
      </c>
      <c r="B257" s="6" t="s">
        <v>723</v>
      </c>
      <c r="C257" s="1">
        <f t="shared" si="86"/>
        <v>99639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0</v>
      </c>
      <c r="G257" s="1">
        <f t="shared" si="74"/>
        <v>1322</v>
      </c>
      <c r="H257" s="2">
        <f t="shared" si="75"/>
        <v>1.3267897108561908E-2</v>
      </c>
      <c r="I257" s="2"/>
      <c r="J257" s="2">
        <f t="shared" si="87"/>
        <v>0.47409147020744891</v>
      </c>
      <c r="K257" s="2">
        <f t="shared" si="88"/>
        <v>0.48735936731601082</v>
      </c>
      <c r="L257" s="2">
        <f t="shared" si="89"/>
        <v>0</v>
      </c>
      <c r="M257" s="2">
        <f t="shared" si="90"/>
        <v>3.8549162476540277E-2</v>
      </c>
      <c r="N257" s="109">
        <v>47238</v>
      </c>
      <c r="O257" s="109">
        <v>48560</v>
      </c>
      <c r="P257" s="109"/>
      <c r="Q257" s="109">
        <v>1062</v>
      </c>
      <c r="R257" s="109">
        <v>1209</v>
      </c>
      <c r="S257" s="109">
        <v>617</v>
      </c>
      <c r="T257" s="59">
        <v>496</v>
      </c>
      <c r="U257" s="109"/>
      <c r="V257" s="109"/>
      <c r="W257" s="59">
        <v>457</v>
      </c>
      <c r="X257" s="59"/>
      <c r="Y257" s="59"/>
      <c r="Z257" s="59"/>
      <c r="AA257" s="59"/>
      <c r="AB257" s="59"/>
      <c r="AC257" s="59"/>
      <c r="AD257" s="59"/>
      <c r="AE257" s="59"/>
      <c r="AG257" s="7">
        <f>IF(Q257&gt;0,RANK(Q257,(N257:P257,Q257:AE257)),0)</f>
        <v>4</v>
      </c>
      <c r="AH257" s="7">
        <f>IF(R257&gt;0,RANK(R257,(N257:P257,Q257:AE257)),0)</f>
        <v>3</v>
      </c>
      <c r="AI257" s="7">
        <f>IF(T257&gt;0,RANK(T257,(N257:P257,Q257:AE257)),0)</f>
        <v>6</v>
      </c>
      <c r="AJ257" s="7">
        <f>IF(S257&gt;0,RANK(S257,(N257:P257,Q257:AE257)),0)</f>
        <v>5</v>
      </c>
      <c r="AK257" s="2">
        <f t="shared" si="91"/>
        <v>1.0658477102339445E-2</v>
      </c>
      <c r="AL257" s="2">
        <f t="shared" si="92"/>
        <v>1.2133803028934454E-2</v>
      </c>
      <c r="AM257" s="2">
        <f t="shared" si="93"/>
        <v>4.9779704734090064E-3</v>
      </c>
      <c r="AN257" s="2">
        <f t="shared" si="94"/>
        <v>6.1923543993817678E-3</v>
      </c>
      <c r="AP257" s="6" t="s">
        <v>1601</v>
      </c>
      <c r="AQ257" s="6" t="s">
        <v>723</v>
      </c>
      <c r="AR257">
        <v>0</v>
      </c>
      <c r="AT257" s="95">
        <v>6</v>
      </c>
      <c r="AU257" s="97">
        <v>99</v>
      </c>
      <c r="AV257" s="101">
        <f t="shared" si="85"/>
        <v>6099</v>
      </c>
      <c r="AX257" s="7" t="s">
        <v>1006</v>
      </c>
    </row>
    <row r="258" spans="1:50" ht="12.75" hidden="1" customHeight="1" outlineLevel="1">
      <c r="A258" s="6" t="s">
        <v>509</v>
      </c>
      <c r="B258" s="6" t="s">
        <v>723</v>
      </c>
      <c r="C258" s="1">
        <f t="shared" si="86"/>
        <v>21687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0</v>
      </c>
      <c r="G258" s="1">
        <f t="shared" si="74"/>
        <v>5472</v>
      </c>
      <c r="H258" s="2">
        <f t="shared" si="75"/>
        <v>0.25231705630100981</v>
      </c>
      <c r="I258" s="2"/>
      <c r="J258" s="2">
        <f t="shared" si="87"/>
        <v>0.35578918245953794</v>
      </c>
      <c r="K258" s="2">
        <f t="shared" si="88"/>
        <v>0.60810623876054781</v>
      </c>
      <c r="L258" s="2">
        <f t="shared" si="89"/>
        <v>0</v>
      </c>
      <c r="M258" s="2">
        <f t="shared" si="90"/>
        <v>3.6104578779914243E-2</v>
      </c>
      <c r="N258" s="109">
        <v>7716</v>
      </c>
      <c r="O258" s="109">
        <v>13188</v>
      </c>
      <c r="P258" s="109"/>
      <c r="Q258" s="109">
        <v>235</v>
      </c>
      <c r="R258" s="109">
        <v>227</v>
      </c>
      <c r="S258" s="109">
        <v>130</v>
      </c>
      <c r="T258" s="59">
        <v>115</v>
      </c>
      <c r="U258" s="109"/>
      <c r="V258" s="109"/>
      <c r="W258" s="59">
        <v>76</v>
      </c>
      <c r="X258" s="59"/>
      <c r="Y258" s="59"/>
      <c r="Z258" s="59"/>
      <c r="AA258" s="59"/>
      <c r="AB258" s="59"/>
      <c r="AC258" s="59"/>
      <c r="AD258" s="59"/>
      <c r="AE258" s="59"/>
      <c r="AG258" s="7">
        <f>IF(Q258&gt;0,RANK(Q258,(N258:P258,Q258:AE258)),0)</f>
        <v>3</v>
      </c>
      <c r="AH258" s="7">
        <f>IF(R258&gt;0,RANK(R258,(N258:P258,Q258:AE258)),0)</f>
        <v>4</v>
      </c>
      <c r="AI258" s="7">
        <f>IF(T258&gt;0,RANK(T258,(N258:P258,Q258:AE258)),0)</f>
        <v>6</v>
      </c>
      <c r="AJ258" s="7">
        <f>IF(S258&gt;0,RANK(S258,(N258:P258,Q258:AE258)),0)</f>
        <v>5</v>
      </c>
      <c r="AK258" s="2">
        <f t="shared" si="91"/>
        <v>1.0835984691289713E-2</v>
      </c>
      <c r="AL258" s="2">
        <f t="shared" si="92"/>
        <v>1.0467100106054318E-2</v>
      </c>
      <c r="AM258" s="2">
        <f t="shared" si="93"/>
        <v>5.302715912758796E-3</v>
      </c>
      <c r="AN258" s="2">
        <f t="shared" si="94"/>
        <v>5.9943745100751603E-3</v>
      </c>
      <c r="AP258" s="6" t="s">
        <v>509</v>
      </c>
      <c r="AQ258" s="6" t="s">
        <v>723</v>
      </c>
      <c r="AR258">
        <v>2</v>
      </c>
      <c r="AT258" s="95">
        <v>6</v>
      </c>
      <c r="AU258" s="97">
        <v>101</v>
      </c>
      <c r="AV258" s="101">
        <f t="shared" si="85"/>
        <v>6101</v>
      </c>
      <c r="AX258" s="7" t="s">
        <v>1006</v>
      </c>
    </row>
    <row r="259" spans="1:50" ht="12.75" hidden="1" customHeight="1" outlineLevel="1">
      <c r="A259" s="6" t="s">
        <v>143</v>
      </c>
      <c r="B259" s="6" t="s">
        <v>723</v>
      </c>
      <c r="C259" s="1">
        <f t="shared" si="86"/>
        <v>17841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0</v>
      </c>
      <c r="G259" s="1">
        <f t="shared" si="74"/>
        <v>3514</v>
      </c>
      <c r="H259" s="2">
        <f t="shared" si="75"/>
        <v>0.19696205369654168</v>
      </c>
      <c r="I259" s="2"/>
      <c r="J259" s="2">
        <f t="shared" si="87"/>
        <v>0.36982231937671656</v>
      </c>
      <c r="K259" s="2">
        <f t="shared" si="88"/>
        <v>0.56678437307325824</v>
      </c>
      <c r="L259" s="2">
        <f t="shared" si="89"/>
        <v>0</v>
      </c>
      <c r="M259" s="2">
        <f t="shared" si="90"/>
        <v>6.3393307550025257E-2</v>
      </c>
      <c r="N259" s="109">
        <v>6598</v>
      </c>
      <c r="O259" s="109">
        <v>10112</v>
      </c>
      <c r="P259" s="109"/>
      <c r="Q259" s="109">
        <v>313</v>
      </c>
      <c r="R259" s="109">
        <v>282</v>
      </c>
      <c r="S259" s="109">
        <v>265</v>
      </c>
      <c r="T259" s="59">
        <v>170</v>
      </c>
      <c r="U259" s="109"/>
      <c r="V259" s="109"/>
      <c r="W259" s="59">
        <v>101</v>
      </c>
      <c r="X259" s="59"/>
      <c r="Y259" s="59"/>
      <c r="Z259" s="59"/>
      <c r="AA259" s="59"/>
      <c r="AB259" s="59"/>
      <c r="AC259" s="59"/>
      <c r="AD259" s="59"/>
      <c r="AE259" s="59"/>
      <c r="AG259" s="7">
        <f>IF(Q259&gt;0,RANK(Q259,(N259:P259,Q259:AE259)),0)</f>
        <v>3</v>
      </c>
      <c r="AH259" s="7">
        <f>IF(R259&gt;0,RANK(R259,(N259:P259,Q259:AE259)),0)</f>
        <v>4</v>
      </c>
      <c r="AI259" s="7">
        <f>IF(T259&gt;0,RANK(T259,(N259:P259,Q259:AE259)),0)</f>
        <v>6</v>
      </c>
      <c r="AJ259" s="7">
        <f>IF(S259&gt;0,RANK(S259,(N259:P259,Q259:AE259)),0)</f>
        <v>5</v>
      </c>
      <c r="AK259" s="2">
        <f t="shared" si="91"/>
        <v>1.7543859649122806E-2</v>
      </c>
      <c r="AL259" s="2">
        <f t="shared" si="92"/>
        <v>1.5806288885152179E-2</v>
      </c>
      <c r="AM259" s="2">
        <f t="shared" si="93"/>
        <v>9.5286138669357107E-3</v>
      </c>
      <c r="AN259" s="2">
        <f t="shared" si="94"/>
        <v>1.4853427498458607E-2</v>
      </c>
      <c r="AP259" s="6" t="s">
        <v>143</v>
      </c>
      <c r="AQ259" s="6" t="s">
        <v>723</v>
      </c>
      <c r="AR259">
        <v>2</v>
      </c>
      <c r="AT259" s="95">
        <v>6</v>
      </c>
      <c r="AU259" s="97">
        <v>103</v>
      </c>
      <c r="AV259" s="101">
        <f t="shared" si="85"/>
        <v>6103</v>
      </c>
      <c r="AX259" s="7" t="s">
        <v>1006</v>
      </c>
    </row>
    <row r="260" spans="1:50" ht="12.75" hidden="1" customHeight="1" outlineLevel="1">
      <c r="A260" s="6" t="s">
        <v>683</v>
      </c>
      <c r="B260" s="6" t="s">
        <v>723</v>
      </c>
      <c r="C260" s="1">
        <f t="shared" si="86"/>
        <v>4775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0</v>
      </c>
      <c r="G260" s="1">
        <f t="shared" si="74"/>
        <v>611</v>
      </c>
      <c r="H260" s="2">
        <f t="shared" si="75"/>
        <v>0.12795811518324607</v>
      </c>
      <c r="I260" s="2"/>
      <c r="J260" s="2">
        <f t="shared" si="87"/>
        <v>0.39267015706806285</v>
      </c>
      <c r="K260" s="2">
        <f t="shared" si="88"/>
        <v>0.52062827225130892</v>
      </c>
      <c r="L260" s="2">
        <f t="shared" si="89"/>
        <v>0</v>
      </c>
      <c r="M260" s="2">
        <f t="shared" si="90"/>
        <v>8.6701570680628226E-2</v>
      </c>
      <c r="N260" s="109">
        <v>1875</v>
      </c>
      <c r="O260" s="109">
        <v>2486</v>
      </c>
      <c r="P260" s="109"/>
      <c r="Q260" s="109">
        <v>138</v>
      </c>
      <c r="R260" s="109">
        <v>89</v>
      </c>
      <c r="S260" s="109">
        <v>88</v>
      </c>
      <c r="T260" s="59">
        <v>65</v>
      </c>
      <c r="U260" s="109"/>
      <c r="V260" s="109"/>
      <c r="W260" s="59">
        <v>34</v>
      </c>
      <c r="X260" s="59"/>
      <c r="Y260" s="59"/>
      <c r="Z260" s="59"/>
      <c r="AA260" s="59"/>
      <c r="AB260" s="59"/>
      <c r="AC260" s="59"/>
      <c r="AD260" s="59"/>
      <c r="AE260" s="59"/>
      <c r="AG260" s="7">
        <f>IF(Q260&gt;0,RANK(Q260,(N260:P260,Q260:AE260)),0)</f>
        <v>3</v>
      </c>
      <c r="AH260" s="7">
        <f>IF(R260&gt;0,RANK(R260,(N260:P260,Q260:AE260)),0)</f>
        <v>4</v>
      </c>
      <c r="AI260" s="7">
        <f>IF(T260&gt;0,RANK(T260,(N260:P260,Q260:AE260)),0)</f>
        <v>6</v>
      </c>
      <c r="AJ260" s="7">
        <f>IF(S260&gt;0,RANK(S260,(N260:P260,Q260:AE260)),0)</f>
        <v>5</v>
      </c>
      <c r="AK260" s="2">
        <f t="shared" si="91"/>
        <v>2.8900523560209425E-2</v>
      </c>
      <c r="AL260" s="2">
        <f t="shared" si="92"/>
        <v>1.8638743455497382E-2</v>
      </c>
      <c r="AM260" s="2">
        <f t="shared" si="93"/>
        <v>1.3612565445026177E-2</v>
      </c>
      <c r="AN260" s="2">
        <f t="shared" si="94"/>
        <v>1.8429319371727749E-2</v>
      </c>
      <c r="AP260" s="6" t="s">
        <v>683</v>
      </c>
      <c r="AQ260" s="6" t="s">
        <v>723</v>
      </c>
      <c r="AR260">
        <v>2</v>
      </c>
      <c r="AT260" s="95">
        <v>6</v>
      </c>
      <c r="AU260" s="97">
        <v>105</v>
      </c>
      <c r="AV260" s="101">
        <f t="shared" si="85"/>
        <v>6105</v>
      </c>
      <c r="AX260" s="7" t="s">
        <v>1006</v>
      </c>
    </row>
    <row r="261" spans="1:50" ht="12.75" hidden="1" customHeight="1" outlineLevel="1">
      <c r="A261" s="6" t="s">
        <v>567</v>
      </c>
      <c r="B261" s="6" t="s">
        <v>723</v>
      </c>
      <c r="C261" s="1">
        <f t="shared" si="86"/>
        <v>72233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0</v>
      </c>
      <c r="G261" s="1">
        <f t="shared" si="74"/>
        <v>12883</v>
      </c>
      <c r="H261" s="2">
        <f t="shared" si="75"/>
        <v>0.17835338418728283</v>
      </c>
      <c r="I261" s="2"/>
      <c r="J261" s="2">
        <f t="shared" si="87"/>
        <v>0.3915661816621212</v>
      </c>
      <c r="K261" s="2">
        <f t="shared" si="88"/>
        <v>0.56991956584940406</v>
      </c>
      <c r="L261" s="2">
        <f t="shared" si="89"/>
        <v>0</v>
      </c>
      <c r="M261" s="2">
        <f t="shared" si="90"/>
        <v>3.8514252488474732E-2</v>
      </c>
      <c r="N261" s="109">
        <v>28284</v>
      </c>
      <c r="O261" s="109">
        <v>41167</v>
      </c>
      <c r="P261" s="109"/>
      <c r="Q261" s="109">
        <v>833</v>
      </c>
      <c r="R261" s="109">
        <v>752</v>
      </c>
      <c r="S261" s="109">
        <v>486</v>
      </c>
      <c r="T261" s="59">
        <v>299</v>
      </c>
      <c r="U261" s="109"/>
      <c r="V261" s="109"/>
      <c r="W261" s="59">
        <v>412</v>
      </c>
      <c r="X261" s="59"/>
      <c r="Y261" s="59"/>
      <c r="Z261" s="59"/>
      <c r="AA261" s="59"/>
      <c r="AB261" s="59"/>
      <c r="AC261" s="59"/>
      <c r="AD261" s="59"/>
      <c r="AE261" s="59"/>
      <c r="AG261" s="7">
        <f>IF(Q261&gt;0,RANK(Q261,(N261:P261,Q261:AE261)),0)</f>
        <v>3</v>
      </c>
      <c r="AH261" s="7">
        <f>IF(R261&gt;0,RANK(R261,(N261:P261,Q261:AE261)),0)</f>
        <v>4</v>
      </c>
      <c r="AI261" s="7">
        <f>IF(T261&gt;0,RANK(T261,(N261:P261,Q261:AE261)),0)</f>
        <v>7</v>
      </c>
      <c r="AJ261" s="7">
        <f>IF(S261&gt;0,RANK(S261,(N261:P261,Q261:AE261)),0)</f>
        <v>5</v>
      </c>
      <c r="AK261" s="2">
        <f t="shared" si="91"/>
        <v>1.1532125205930808E-2</v>
      </c>
      <c r="AL261" s="2">
        <f t="shared" si="92"/>
        <v>1.0410754087466946E-2</v>
      </c>
      <c r="AM261" s="2">
        <f t="shared" si="93"/>
        <v>4.139382276798693E-3</v>
      </c>
      <c r="AN261" s="2">
        <f t="shared" si="94"/>
        <v>6.7282267107831601E-3</v>
      </c>
      <c r="AP261" s="6" t="s">
        <v>567</v>
      </c>
      <c r="AQ261" s="6" t="s">
        <v>723</v>
      </c>
      <c r="AR261">
        <v>21</v>
      </c>
      <c r="AT261" s="95">
        <v>6</v>
      </c>
      <c r="AU261" s="97">
        <v>107</v>
      </c>
      <c r="AV261" s="101">
        <f t="shared" si="85"/>
        <v>6107</v>
      </c>
      <c r="AX261" s="7" t="s">
        <v>1006</v>
      </c>
    </row>
    <row r="262" spans="1:50" ht="12.75" hidden="1" customHeight="1" outlineLevel="1">
      <c r="A262" s="6" t="s">
        <v>921</v>
      </c>
      <c r="B262" s="6" t="s">
        <v>723</v>
      </c>
      <c r="C262" s="1">
        <f t="shared" si="86"/>
        <v>20007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si="74"/>
        <v>1537</v>
      </c>
      <c r="H262" s="2">
        <f t="shared" si="75"/>
        <v>7.6823111910831215E-2</v>
      </c>
      <c r="I262" s="2"/>
      <c r="J262" s="2">
        <f t="shared" si="87"/>
        <v>0.43744689358724448</v>
      </c>
      <c r="K262" s="2">
        <f t="shared" si="88"/>
        <v>0.51427000549807567</v>
      </c>
      <c r="L262" s="2">
        <f t="shared" si="89"/>
        <v>0</v>
      </c>
      <c r="M262" s="2">
        <f t="shared" si="90"/>
        <v>4.8283100914679911E-2</v>
      </c>
      <c r="N262" s="109">
        <v>8752</v>
      </c>
      <c r="O262" s="109">
        <v>10289</v>
      </c>
      <c r="P262" s="109"/>
      <c r="Q262" s="109">
        <v>243</v>
      </c>
      <c r="R262" s="109">
        <v>386</v>
      </c>
      <c r="S262" s="109">
        <v>133</v>
      </c>
      <c r="T262" s="59">
        <v>108</v>
      </c>
      <c r="U262" s="109"/>
      <c r="V262" s="109"/>
      <c r="W262" s="59">
        <v>96</v>
      </c>
      <c r="X262" s="59"/>
      <c r="Y262" s="59"/>
      <c r="Z262" s="59"/>
      <c r="AA262" s="59"/>
      <c r="AB262" s="59"/>
      <c r="AC262" s="59"/>
      <c r="AD262" s="59"/>
      <c r="AE262" s="59"/>
      <c r="AG262" s="7">
        <f>IF(Q262&gt;0,RANK(Q262,(N262:P262,Q262:AE262)),0)</f>
        <v>4</v>
      </c>
      <c r="AH262" s="7">
        <f>IF(R262&gt;0,RANK(R262,(N262:P262,Q262:AE262)),0)</f>
        <v>3</v>
      </c>
      <c r="AI262" s="7">
        <f>IF(T262&gt;0,RANK(T262,(N262:P262,Q262:AE262)),0)</f>
        <v>6</v>
      </c>
      <c r="AJ262" s="7">
        <f>IF(S262&gt;0,RANK(S262,(N262:P262,Q262:AE262)),0)</f>
        <v>5</v>
      </c>
      <c r="AK262" s="2">
        <f t="shared" si="91"/>
        <v>1.2145748987854251E-2</v>
      </c>
      <c r="AL262" s="2">
        <f t="shared" si="92"/>
        <v>1.9293247363422802E-2</v>
      </c>
      <c r="AM262" s="2">
        <f t="shared" si="93"/>
        <v>5.3981106612685558E-3</v>
      </c>
      <c r="AN262" s="2">
        <f t="shared" si="94"/>
        <v>6.6476733143399809E-3</v>
      </c>
      <c r="AP262" s="6" t="s">
        <v>921</v>
      </c>
      <c r="AQ262" s="6" t="s">
        <v>723</v>
      </c>
      <c r="AR262">
        <v>19</v>
      </c>
      <c r="AT262" s="95">
        <v>6</v>
      </c>
      <c r="AU262" s="97">
        <v>109</v>
      </c>
      <c r="AV262" s="101">
        <f t="shared" si="85"/>
        <v>6109</v>
      </c>
      <c r="AX262" s="7" t="s">
        <v>1006</v>
      </c>
    </row>
    <row r="263" spans="1:50" ht="12.75" hidden="1" customHeight="1" outlineLevel="1">
      <c r="A263" s="6" t="s">
        <v>2035</v>
      </c>
      <c r="B263" s="6" t="s">
        <v>723</v>
      </c>
      <c r="C263" s="1">
        <f t="shared" si="86"/>
        <v>207363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0</v>
      </c>
      <c r="G263" s="1">
        <f t="shared" ref="G263:G325" si="95">IF(C263&gt;0,MAX(N263:P263)-LARGE(N263:P263,2),0)</f>
        <v>4233</v>
      </c>
      <c r="H263" s="2">
        <f t="shared" ref="H263:H325" si="96">IF(C263&gt;0,G263/C263,0)</f>
        <v>2.0413477814267732E-2</v>
      </c>
      <c r="I263" s="2"/>
      <c r="J263" s="2">
        <f t="shared" si="87"/>
        <v>0.46877697564174903</v>
      </c>
      <c r="K263" s="2">
        <f t="shared" si="88"/>
        <v>0.48919045345601675</v>
      </c>
      <c r="L263" s="2">
        <f t="shared" si="89"/>
        <v>0</v>
      </c>
      <c r="M263" s="2">
        <f t="shared" si="90"/>
        <v>4.2032570902234223E-2</v>
      </c>
      <c r="N263" s="109">
        <v>97207</v>
      </c>
      <c r="O263" s="109">
        <v>101440</v>
      </c>
      <c r="P263" s="109"/>
      <c r="Q263" s="109">
        <v>2355</v>
      </c>
      <c r="R263" s="109">
        <v>2409</v>
      </c>
      <c r="S263" s="109">
        <v>1422</v>
      </c>
      <c r="T263" s="59">
        <v>1270</v>
      </c>
      <c r="U263" s="109"/>
      <c r="V263" s="109"/>
      <c r="W263" s="59">
        <v>1260</v>
      </c>
      <c r="X263" s="59"/>
      <c r="Y263" s="59"/>
      <c r="Z263" s="59"/>
      <c r="AA263" s="59"/>
      <c r="AB263" s="59"/>
      <c r="AC263" s="59"/>
      <c r="AD263" s="59"/>
      <c r="AE263" s="59"/>
      <c r="AG263" s="7">
        <f>IF(Q263&gt;0,RANK(Q263,(N263:P263,Q263:AE263)),0)</f>
        <v>4</v>
      </c>
      <c r="AH263" s="7">
        <f>IF(R263&gt;0,RANK(R263,(N263:P263,Q263:AE263)),0)</f>
        <v>3</v>
      </c>
      <c r="AI263" s="7">
        <f>IF(T263&gt;0,RANK(T263,(N263:P263,Q263:AE263)),0)</f>
        <v>6</v>
      </c>
      <c r="AJ263" s="7">
        <f>IF(S263&gt;0,RANK(S263,(N263:P263,Q263:AE263)),0)</f>
        <v>5</v>
      </c>
      <c r="AK263" s="2">
        <f t="shared" si="91"/>
        <v>1.1356895878242502E-2</v>
      </c>
      <c r="AL263" s="2">
        <f t="shared" si="92"/>
        <v>1.1617308777361439E-2</v>
      </c>
      <c r="AM263" s="2">
        <f t="shared" si="93"/>
        <v>6.1245255903897991E-3</v>
      </c>
      <c r="AN263" s="2">
        <f t="shared" si="94"/>
        <v>6.8575396767986572E-3</v>
      </c>
      <c r="AP263" s="6" t="s">
        <v>2035</v>
      </c>
      <c r="AQ263" s="6" t="s">
        <v>723</v>
      </c>
      <c r="AR263">
        <v>0</v>
      </c>
      <c r="AT263" s="95">
        <v>6</v>
      </c>
      <c r="AU263" s="97">
        <v>111</v>
      </c>
      <c r="AV263" s="101">
        <f t="shared" si="85"/>
        <v>6111</v>
      </c>
      <c r="AX263" s="7" t="s">
        <v>1006</v>
      </c>
    </row>
    <row r="264" spans="1:50" ht="12.75" hidden="1" customHeight="1" outlineLevel="1">
      <c r="A264" s="6" t="s">
        <v>1634</v>
      </c>
      <c r="B264" s="6" t="s">
        <v>723</v>
      </c>
      <c r="C264" s="1">
        <f t="shared" si="86"/>
        <v>49023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0</v>
      </c>
      <c r="G264" s="1">
        <f t="shared" si="95"/>
        <v>9811</v>
      </c>
      <c r="H264" s="2">
        <f t="shared" si="96"/>
        <v>0.20013055096587315</v>
      </c>
      <c r="I264" s="2"/>
      <c r="J264" s="2">
        <f t="shared" si="87"/>
        <v>0.58117618260816351</v>
      </c>
      <c r="K264" s="2">
        <f t="shared" si="88"/>
        <v>0.38104563164229033</v>
      </c>
      <c r="L264" s="2">
        <f t="shared" si="89"/>
        <v>0</v>
      </c>
      <c r="M264" s="2">
        <f t="shared" si="90"/>
        <v>3.7778185749546167E-2</v>
      </c>
      <c r="N264" s="109">
        <v>28491</v>
      </c>
      <c r="O264" s="109">
        <v>18680</v>
      </c>
      <c r="P264" s="109"/>
      <c r="Q264" s="109">
        <v>513</v>
      </c>
      <c r="R264" s="109">
        <v>506</v>
      </c>
      <c r="S264" s="109">
        <v>296</v>
      </c>
      <c r="T264" s="59">
        <v>263</v>
      </c>
      <c r="U264" s="109"/>
      <c r="V264" s="109"/>
      <c r="W264" s="59">
        <v>274</v>
      </c>
      <c r="X264" s="59"/>
      <c r="Y264" s="59"/>
      <c r="Z264" s="59"/>
      <c r="AA264" s="59"/>
      <c r="AB264" s="59"/>
      <c r="AC264" s="59"/>
      <c r="AD264" s="59"/>
      <c r="AE264" s="59"/>
      <c r="AG264" s="7">
        <f>IF(Q264&gt;0,RANK(Q264,(N264:P264,Q264:AE264)),0)</f>
        <v>3</v>
      </c>
      <c r="AH264" s="7">
        <f>IF(R264&gt;0,RANK(R264,(N264:P264,Q264:AE264)),0)</f>
        <v>4</v>
      </c>
      <c r="AI264" s="7">
        <f>IF(T264&gt;0,RANK(T264,(N264:P264,Q264:AE264)),0)</f>
        <v>7</v>
      </c>
      <c r="AJ264" s="7">
        <f>IF(S264&gt;0,RANK(S264,(N264:P264,Q264:AE264)),0)</f>
        <v>5</v>
      </c>
      <c r="AK264" s="2">
        <f t="shared" si="91"/>
        <v>1.0464475858270608E-2</v>
      </c>
      <c r="AL264" s="2">
        <f t="shared" si="92"/>
        <v>1.0321685739346838E-2</v>
      </c>
      <c r="AM264" s="2">
        <f t="shared" si="93"/>
        <v>5.3648287538502334E-3</v>
      </c>
      <c r="AN264" s="2">
        <f t="shared" si="94"/>
        <v>6.0379821716337228E-3</v>
      </c>
      <c r="AP264" s="6" t="s">
        <v>1634</v>
      </c>
      <c r="AQ264" s="6" t="s">
        <v>723</v>
      </c>
      <c r="AR264">
        <v>0</v>
      </c>
      <c r="AT264" s="95">
        <v>6</v>
      </c>
      <c r="AU264" s="97">
        <v>113</v>
      </c>
      <c r="AV264" s="101">
        <f t="shared" si="85"/>
        <v>6113</v>
      </c>
      <c r="AX264" s="7" t="s">
        <v>1006</v>
      </c>
    </row>
    <row r="265" spans="1:50" ht="12.75" hidden="1" customHeight="1" outlineLevel="1">
      <c r="A265" s="6" t="s">
        <v>715</v>
      </c>
      <c r="B265" s="6" t="s">
        <v>723</v>
      </c>
      <c r="C265" s="1">
        <f t="shared" si="86"/>
        <v>13058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0</v>
      </c>
      <c r="G265" s="1">
        <f t="shared" si="95"/>
        <v>1616</v>
      </c>
      <c r="H265" s="2">
        <f t="shared" si="96"/>
        <v>0.12375555215193751</v>
      </c>
      <c r="I265" s="2"/>
      <c r="J265" s="2">
        <f t="shared" si="87"/>
        <v>0.41009342931536225</v>
      </c>
      <c r="K265" s="2">
        <f t="shared" si="88"/>
        <v>0.53384898146729975</v>
      </c>
      <c r="L265" s="2">
        <f t="shared" si="89"/>
        <v>0</v>
      </c>
      <c r="M265" s="2">
        <f t="shared" si="90"/>
        <v>5.6057589217338055E-2</v>
      </c>
      <c r="N265" s="109">
        <v>5355</v>
      </c>
      <c r="O265" s="109">
        <v>6971</v>
      </c>
      <c r="P265" s="109"/>
      <c r="Q265" s="109">
        <v>199</v>
      </c>
      <c r="R265" s="109">
        <v>160</v>
      </c>
      <c r="S265" s="109">
        <v>173</v>
      </c>
      <c r="T265" s="59">
        <v>125</v>
      </c>
      <c r="U265" s="109"/>
      <c r="V265" s="109"/>
      <c r="W265" s="59">
        <v>75</v>
      </c>
      <c r="X265" s="59"/>
      <c r="Y265" s="59"/>
      <c r="Z265" s="59"/>
      <c r="AA265" s="59"/>
      <c r="AB265" s="59"/>
      <c r="AC265" s="59"/>
      <c r="AD265" s="59"/>
      <c r="AE265" s="59"/>
      <c r="AG265" s="7">
        <f>IF(Q265&gt;0,RANK(Q265,(N265:P265,Q265:AE265)),0)</f>
        <v>3</v>
      </c>
      <c r="AH265" s="7">
        <f>IF(R265&gt;0,RANK(R265,(N265:P265,Q265:AE265)),0)</f>
        <v>5</v>
      </c>
      <c r="AI265" s="7">
        <f>IF(T265&gt;0,RANK(T265,(N265:P265,Q265:AE265)),0)</f>
        <v>6</v>
      </c>
      <c r="AJ265" s="7">
        <f>IF(S265&gt;0,RANK(S265,(N265:P265,Q265:AE265)),0)</f>
        <v>4</v>
      </c>
      <c r="AK265" s="2">
        <f t="shared" si="91"/>
        <v>1.5239699800888344E-2</v>
      </c>
      <c r="AL265" s="2">
        <f t="shared" si="92"/>
        <v>1.2253024965538368E-2</v>
      </c>
      <c r="AM265" s="2">
        <f t="shared" si="93"/>
        <v>9.5726757543268502E-3</v>
      </c>
      <c r="AN265" s="2">
        <f t="shared" si="94"/>
        <v>1.324858324398836E-2</v>
      </c>
      <c r="AP265" s="6" t="s">
        <v>715</v>
      </c>
      <c r="AQ265" s="6" t="s">
        <v>723</v>
      </c>
      <c r="AR265">
        <v>2</v>
      </c>
      <c r="AT265" s="95">
        <v>6</v>
      </c>
      <c r="AU265" s="97">
        <v>115</v>
      </c>
      <c r="AV265" s="101">
        <f t="shared" si="85"/>
        <v>6115</v>
      </c>
      <c r="AX265" s="7" t="s">
        <v>1006</v>
      </c>
    </row>
    <row r="266" spans="1:50" collapsed="1">
      <c r="A266" s="6" t="s">
        <v>722</v>
      </c>
      <c r="B266" s="6" t="s">
        <v>323</v>
      </c>
      <c r="C266" s="1">
        <f t="shared" si="86"/>
        <v>8311905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95"/>
        <v>834978</v>
      </c>
      <c r="H266" s="2">
        <f t="shared" si="96"/>
        <v>0.10045567171424601</v>
      </c>
      <c r="I266" s="2"/>
      <c r="J266" s="2">
        <f t="shared" si="87"/>
        <v>0.53057103034743536</v>
      </c>
      <c r="K266" s="2">
        <f t="shared" si="88"/>
        <v>0.43011535863318939</v>
      </c>
      <c r="L266" s="2">
        <f t="shared" si="89"/>
        <v>0</v>
      </c>
      <c r="M266" s="2">
        <f t="shared" si="90"/>
        <v>3.931361101937525E-2</v>
      </c>
      <c r="N266" s="59">
        <f t="shared" ref="N266:T266" si="97">SUM(N208:N265)</f>
        <v>4410056</v>
      </c>
      <c r="O266" s="59">
        <f t="shared" si="97"/>
        <v>3575078</v>
      </c>
      <c r="P266" s="59"/>
      <c r="Q266" s="59">
        <f t="shared" si="97"/>
        <v>93926</v>
      </c>
      <c r="R266" s="59">
        <f t="shared" si="97"/>
        <v>82918</v>
      </c>
      <c r="S266" s="59">
        <f t="shared" si="97"/>
        <v>54699</v>
      </c>
      <c r="T266" s="59">
        <f t="shared" si="97"/>
        <v>46543</v>
      </c>
      <c r="U266" s="59"/>
      <c r="V266" s="59"/>
      <c r="W266" s="59">
        <f>SUM(W208:W265)</f>
        <v>48685</v>
      </c>
      <c r="X266" s="59"/>
      <c r="Y266" s="59"/>
      <c r="Z266" s="59"/>
      <c r="AA266" s="59"/>
      <c r="AB266" s="59"/>
      <c r="AC266" s="59"/>
      <c r="AD266" s="59"/>
      <c r="AE266" s="59"/>
      <c r="AG266" s="7">
        <f>IF(Q266&gt;0,RANK(Q266,(N266:P266,Q266:AE266)),0)</f>
        <v>3</v>
      </c>
      <c r="AH266" s="7">
        <f>IF(R266&gt;0,RANK(R266,(N266:P266,Q266:AE266)),0)</f>
        <v>4</v>
      </c>
      <c r="AI266" s="7">
        <f>IF(T266&gt;0,RANK(T266,(N266:P266,Q266:AE266)),0)</f>
        <v>7</v>
      </c>
      <c r="AJ266" s="7">
        <f>IF(S266&gt;0,RANK(S266,(N266:P266,Q266:AE266)),0)</f>
        <v>5</v>
      </c>
      <c r="AK266" s="2">
        <f t="shared" si="91"/>
        <v>1.1300177275847114E-2</v>
      </c>
      <c r="AL266" s="2">
        <f t="shared" si="92"/>
        <v>9.9758118024688685E-3</v>
      </c>
      <c r="AM266" s="2">
        <f t="shared" si="93"/>
        <v>5.5995587052546916E-3</v>
      </c>
      <c r="AN266" s="2">
        <f t="shared" si="94"/>
        <v>6.5808018739386461E-3</v>
      </c>
      <c r="AP266" s="6" t="s">
        <v>722</v>
      </c>
      <c r="AQ266" s="6" t="s">
        <v>323</v>
      </c>
      <c r="AT266" s="95">
        <v>6</v>
      </c>
      <c r="AU266" s="97"/>
      <c r="AV266" s="95">
        <v>6</v>
      </c>
      <c r="AX266" s="7" t="s">
        <v>593</v>
      </c>
    </row>
    <row r="267" spans="1:50">
      <c r="A267" s="6"/>
      <c r="B267" s="6"/>
      <c r="C267" s="1"/>
      <c r="E267" s="7"/>
      <c r="F267" s="7"/>
      <c r="I267" s="2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G267" s="7"/>
      <c r="AH267" s="7"/>
      <c r="AI267" s="7"/>
      <c r="AJ267" s="7"/>
      <c r="AP267" s="6"/>
      <c r="AQ267" s="6"/>
      <c r="AT267" s="95"/>
      <c r="AU267" s="97"/>
      <c r="AV267" s="101"/>
    </row>
    <row r="268" spans="1:50" hidden="1" outlineLevel="1">
      <c r="A268" t="s">
        <v>1278</v>
      </c>
      <c r="B268" t="s">
        <v>1274</v>
      </c>
      <c r="C268" s="1">
        <f t="shared" ref="C268:C299" si="98">SUM(N268:AE268)</f>
        <v>83337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>IF(P268&gt;0,RANK(P268,(N268:P268,Q268:AE268)),0)</f>
        <v>0</v>
      </c>
      <c r="G268" s="1">
        <f t="shared" si="95"/>
        <v>18119</v>
      </c>
      <c r="H268" s="2">
        <f t="shared" si="96"/>
        <v>0.2174184335889221</v>
      </c>
      <c r="I268" s="2"/>
      <c r="J268" s="2">
        <f t="shared" ref="J268:J299" si="99">IF($C268=0,"-",N268/$C268)</f>
        <v>0.37799536820379903</v>
      </c>
      <c r="K268" s="2">
        <f t="shared" ref="K268:K299" si="100">IF($C268=0,"-",O268/$C268)</f>
        <v>0.59541380179272108</v>
      </c>
      <c r="L268" s="2">
        <f t="shared" ref="L268:L299" si="101">IF($C268=0,"-",P268/$C268)</f>
        <v>0</v>
      </c>
      <c r="M268" s="2">
        <f t="shared" ref="M268:M299" si="102">IF(C268=0,"-",(1-J268-K268-L268))</f>
        <v>2.6590830003479837E-2</v>
      </c>
      <c r="N268" s="59">
        <v>31501</v>
      </c>
      <c r="O268" s="59">
        <v>49620</v>
      </c>
      <c r="P268" s="59"/>
      <c r="Q268" s="59">
        <v>961</v>
      </c>
      <c r="R268" s="59"/>
      <c r="S268" s="59">
        <v>662</v>
      </c>
      <c r="T268" s="59">
        <v>224</v>
      </c>
      <c r="U268" s="59"/>
      <c r="V268" s="59"/>
      <c r="W268" s="59"/>
      <c r="X268" s="59">
        <v>78</v>
      </c>
      <c r="Y268" s="59"/>
      <c r="Z268" s="59">
        <v>214</v>
      </c>
      <c r="AA268" s="59">
        <v>77</v>
      </c>
      <c r="AB268" s="59"/>
      <c r="AC268" s="59"/>
      <c r="AD268" s="59"/>
      <c r="AE268" s="59"/>
      <c r="AG268" s="7">
        <f>IF(Q268&gt;0,RANK(Q268,(N268:P268,Q268:AE268)),0)</f>
        <v>3</v>
      </c>
      <c r="AH268" s="7">
        <f>IF(R268&gt;0,RANK(R268,(N268:P268,Q268:AE268)),0)</f>
        <v>0</v>
      </c>
      <c r="AI268" s="7">
        <f>IF(T268&gt;0,RANK(T268,(N268:P268,Q268:AE268)),0)</f>
        <v>5</v>
      </c>
      <c r="AJ268" s="7">
        <f>IF(S268&gt;0,RANK(S268,(N268:P268,Q268:AE268)),0)</f>
        <v>4</v>
      </c>
      <c r="AK268" s="2">
        <f t="shared" ref="AK268:AK299" si="103">IF($C268=0,"-",Q268/$C268)</f>
        <v>1.153149261432497E-2</v>
      </c>
      <c r="AL268" s="2">
        <f t="shared" ref="AL268:AL299" si="104">IF($C268=0,"-",R268/$C268)</f>
        <v>0</v>
      </c>
      <c r="AM268" s="2">
        <f t="shared" ref="AM268:AM299" si="105">IF($C268=0,"-",T268/$C268)</f>
        <v>2.6878817332037391E-3</v>
      </c>
      <c r="AN268" s="2">
        <f t="shared" ref="AN268:AN299" si="106">IF($C268=0,"-",S268/$C268)</f>
        <v>7.9436504793789081E-3</v>
      </c>
      <c r="AP268" t="s">
        <v>1278</v>
      </c>
      <c r="AQ268" t="s">
        <v>1274</v>
      </c>
      <c r="AR268" s="1">
        <v>0</v>
      </c>
      <c r="AS268" s="1"/>
      <c r="AT268" s="95">
        <v>8</v>
      </c>
      <c r="AU268" s="97">
        <v>1</v>
      </c>
      <c r="AV268" s="101">
        <f t="shared" si="85"/>
        <v>8001</v>
      </c>
      <c r="AW268" s="1"/>
      <c r="AX268" s="7" t="s">
        <v>1006</v>
      </c>
    </row>
    <row r="269" spans="1:50" hidden="1" outlineLevel="1">
      <c r="A269" t="s">
        <v>1279</v>
      </c>
      <c r="B269" t="s">
        <v>1274</v>
      </c>
      <c r="C269" s="1">
        <f t="shared" si="98"/>
        <v>4943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>IF(P269&gt;0,RANK(P269,(N269:P269,Q269:AE269)),0)</f>
        <v>0</v>
      </c>
      <c r="G269" s="1">
        <f t="shared" si="95"/>
        <v>2651</v>
      </c>
      <c r="H269" s="2">
        <f t="shared" si="96"/>
        <v>0.53631397936475822</v>
      </c>
      <c r="I269" s="2"/>
      <c r="J269" s="2">
        <f t="shared" si="99"/>
        <v>0.22294153348169127</v>
      </c>
      <c r="K269" s="2">
        <f t="shared" si="100"/>
        <v>0.75925551284644954</v>
      </c>
      <c r="L269" s="2">
        <f t="shared" si="101"/>
        <v>0</v>
      </c>
      <c r="M269" s="2">
        <f t="shared" si="102"/>
        <v>1.7802953671859134E-2</v>
      </c>
      <c r="N269" s="59">
        <v>1102</v>
      </c>
      <c r="O269" s="59">
        <v>3753</v>
      </c>
      <c r="P269" s="59"/>
      <c r="Q269" s="59">
        <v>56</v>
      </c>
      <c r="R269" s="59"/>
      <c r="S269" s="59">
        <v>8</v>
      </c>
      <c r="T269" s="59">
        <v>8</v>
      </c>
      <c r="U269" s="59"/>
      <c r="V269" s="59"/>
      <c r="W269" s="59"/>
      <c r="X269" s="59">
        <v>0</v>
      </c>
      <c r="Y269" s="59"/>
      <c r="Z269" s="59">
        <v>10</v>
      </c>
      <c r="AA269" s="59">
        <v>6</v>
      </c>
      <c r="AB269" s="59"/>
      <c r="AC269" s="59"/>
      <c r="AD269" s="59"/>
      <c r="AE269" s="59"/>
      <c r="AG269" s="7">
        <f>IF(Q269&gt;0,RANK(Q269,(N269:P269,Q269:AE269)),0)</f>
        <v>3</v>
      </c>
      <c r="AH269" s="7">
        <f>IF(R269&gt;0,RANK(R269,(N269:P269,Q269:AE269)),0)</f>
        <v>0</v>
      </c>
      <c r="AI269" s="7">
        <f>IF(T269&gt;0,RANK(T269,(N269:P269,Q269:AE269)),0)</f>
        <v>5</v>
      </c>
      <c r="AJ269" s="7">
        <f>IF(S269&gt;0,RANK(S269,(N269:P269,Q269:AE269)),0)</f>
        <v>5</v>
      </c>
      <c r="AK269" s="2">
        <f t="shared" si="103"/>
        <v>1.1329152336637669E-2</v>
      </c>
      <c r="AL269" s="2">
        <f t="shared" si="104"/>
        <v>0</v>
      </c>
      <c r="AM269" s="2">
        <f t="shared" si="105"/>
        <v>1.6184503338053813E-3</v>
      </c>
      <c r="AN269" s="2">
        <f t="shared" si="106"/>
        <v>1.6184503338053813E-3</v>
      </c>
      <c r="AP269" t="s">
        <v>1279</v>
      </c>
      <c r="AQ269" t="s">
        <v>1274</v>
      </c>
      <c r="AR269" s="1">
        <v>3</v>
      </c>
      <c r="AS269" s="1"/>
      <c r="AT269" s="95">
        <v>8</v>
      </c>
      <c r="AU269" s="97">
        <v>3</v>
      </c>
      <c r="AV269" s="101">
        <f t="shared" si="85"/>
        <v>8003</v>
      </c>
      <c r="AW269" s="1"/>
      <c r="AX269" s="7" t="s">
        <v>1006</v>
      </c>
    </row>
    <row r="270" spans="1:50" hidden="1" outlineLevel="1">
      <c r="A270" t="s">
        <v>1280</v>
      </c>
      <c r="B270" t="s">
        <v>1274</v>
      </c>
      <c r="C270" s="1">
        <f t="shared" si="98"/>
        <v>150542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>IF(P270&gt;0,RANK(P270,(N270:P270,Q270:AE270)),0)</f>
        <v>0</v>
      </c>
      <c r="G270" s="1">
        <f t="shared" si="95"/>
        <v>42781</v>
      </c>
      <c r="H270" s="2">
        <f t="shared" si="96"/>
        <v>0.28417983021349524</v>
      </c>
      <c r="I270" s="2"/>
      <c r="J270" s="2">
        <f t="shared" si="99"/>
        <v>0.3472320017005221</v>
      </c>
      <c r="K270" s="2">
        <f t="shared" si="100"/>
        <v>0.6314118319140174</v>
      </c>
      <c r="L270" s="2">
        <f t="shared" si="101"/>
        <v>0</v>
      </c>
      <c r="M270" s="2">
        <f t="shared" si="102"/>
        <v>2.1356166385460451E-2</v>
      </c>
      <c r="N270" s="59">
        <v>52273</v>
      </c>
      <c r="O270" s="59">
        <v>95054</v>
      </c>
      <c r="P270" s="59"/>
      <c r="Q270" s="59">
        <v>1303</v>
      </c>
      <c r="R270" s="59"/>
      <c r="S270" s="59">
        <v>1053</v>
      </c>
      <c r="T270" s="59">
        <v>333</v>
      </c>
      <c r="U270" s="59"/>
      <c r="V270" s="59"/>
      <c r="W270" s="59"/>
      <c r="X270" s="59">
        <v>0</v>
      </c>
      <c r="Y270" s="59"/>
      <c r="Z270" s="59">
        <v>360</v>
      </c>
      <c r="AA270" s="59">
        <v>166</v>
      </c>
      <c r="AB270" s="59"/>
      <c r="AC270" s="59"/>
      <c r="AD270" s="59"/>
      <c r="AE270" s="59"/>
      <c r="AG270" s="7">
        <f>IF(Q270&gt;0,RANK(Q270,(N270:P270,Q270:AE270)),0)</f>
        <v>3</v>
      </c>
      <c r="AH270" s="7">
        <f>IF(R270&gt;0,RANK(R270,(N270:P270,Q270:AE270)),0)</f>
        <v>0</v>
      </c>
      <c r="AI270" s="7">
        <f>IF(T270&gt;0,RANK(T270,(N270:P270,Q270:AE270)),0)</f>
        <v>6</v>
      </c>
      <c r="AJ270" s="7">
        <f>IF(S270&gt;0,RANK(S270,(N270:P270,Q270:AE270)),0)</f>
        <v>4</v>
      </c>
      <c r="AK270" s="2">
        <f t="shared" si="103"/>
        <v>8.6553918507791851E-3</v>
      </c>
      <c r="AL270" s="2">
        <f t="shared" si="104"/>
        <v>0</v>
      </c>
      <c r="AM270" s="2">
        <f t="shared" si="105"/>
        <v>2.2120072803602981E-3</v>
      </c>
      <c r="AN270" s="2">
        <f t="shared" si="106"/>
        <v>6.9947257243825646E-3</v>
      </c>
      <c r="AP270" t="s">
        <v>1280</v>
      </c>
      <c r="AQ270" t="s">
        <v>1274</v>
      </c>
      <c r="AR270" s="1">
        <v>0</v>
      </c>
      <c r="AS270" s="1"/>
      <c r="AT270" s="95">
        <v>8</v>
      </c>
      <c r="AU270" s="97">
        <v>5</v>
      </c>
      <c r="AV270" s="101">
        <f t="shared" si="85"/>
        <v>8005</v>
      </c>
      <c r="AW270" s="1"/>
      <c r="AX270" s="7" t="s">
        <v>1006</v>
      </c>
    </row>
    <row r="271" spans="1:50" hidden="1" outlineLevel="1">
      <c r="A271" t="s">
        <v>1116</v>
      </c>
      <c r="B271" t="s">
        <v>1274</v>
      </c>
      <c r="C271" s="1">
        <f t="shared" si="98"/>
        <v>3344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0</v>
      </c>
      <c r="G271" s="1">
        <f t="shared" si="95"/>
        <v>1754</v>
      </c>
      <c r="H271" s="2">
        <f t="shared" si="96"/>
        <v>0.5245215311004785</v>
      </c>
      <c r="I271" s="2"/>
      <c r="J271" s="2">
        <f t="shared" si="99"/>
        <v>0.21590909090909091</v>
      </c>
      <c r="K271" s="2">
        <f t="shared" si="100"/>
        <v>0.74043062200956933</v>
      </c>
      <c r="L271" s="2">
        <f t="shared" si="101"/>
        <v>0</v>
      </c>
      <c r="M271" s="2">
        <f t="shared" si="102"/>
        <v>4.3660287081339733E-2</v>
      </c>
      <c r="N271" s="59">
        <v>722</v>
      </c>
      <c r="O271" s="59">
        <v>2476</v>
      </c>
      <c r="P271" s="59"/>
      <c r="Q271" s="59">
        <v>47</v>
      </c>
      <c r="R271" s="59"/>
      <c r="S271" s="59">
        <v>65</v>
      </c>
      <c r="T271" s="59">
        <v>15</v>
      </c>
      <c r="U271" s="59"/>
      <c r="V271" s="59"/>
      <c r="W271" s="59"/>
      <c r="X271" s="59">
        <v>0</v>
      </c>
      <c r="Y271" s="59"/>
      <c r="Z271" s="59">
        <v>15</v>
      </c>
      <c r="AA271" s="59">
        <v>4</v>
      </c>
      <c r="AB271" s="59"/>
      <c r="AC271" s="59"/>
      <c r="AD271" s="59"/>
      <c r="AE271" s="59"/>
      <c r="AG271" s="7">
        <f>IF(Q271&gt;0,RANK(Q271,(N271:P271,Q271:AE271)),0)</f>
        <v>4</v>
      </c>
      <c r="AH271" s="7">
        <f>IF(R271&gt;0,RANK(R271,(N271:P271,Q271:AE271)),0)</f>
        <v>0</v>
      </c>
      <c r="AI271" s="7">
        <f>IF(T271&gt;0,RANK(T271,(N271:P271,Q271:AE271)),0)</f>
        <v>5</v>
      </c>
      <c r="AJ271" s="7">
        <f>IF(S271&gt;0,RANK(S271,(N271:P271,Q271:AE271)),0)</f>
        <v>3</v>
      </c>
      <c r="AK271" s="2">
        <f t="shared" si="103"/>
        <v>1.4055023923444977E-2</v>
      </c>
      <c r="AL271" s="2">
        <f t="shared" si="104"/>
        <v>0</v>
      </c>
      <c r="AM271" s="2">
        <f t="shared" si="105"/>
        <v>4.4856459330143541E-3</v>
      </c>
      <c r="AN271" s="2">
        <f t="shared" si="106"/>
        <v>1.9437799043062202E-2</v>
      </c>
      <c r="AP271" t="s">
        <v>1116</v>
      </c>
      <c r="AQ271" t="s">
        <v>1274</v>
      </c>
      <c r="AR271" s="1">
        <v>3</v>
      </c>
      <c r="AS271" s="1"/>
      <c r="AT271" s="95">
        <v>8</v>
      </c>
      <c r="AU271" s="97">
        <v>7</v>
      </c>
      <c r="AV271" s="101">
        <f t="shared" si="85"/>
        <v>8007</v>
      </c>
      <c r="AW271" s="1"/>
      <c r="AX271" s="7" t="s">
        <v>1006</v>
      </c>
    </row>
    <row r="272" spans="1:50" hidden="1" outlineLevel="1">
      <c r="A272" t="s">
        <v>1528</v>
      </c>
      <c r="B272" t="s">
        <v>1274</v>
      </c>
      <c r="C272" s="1">
        <f t="shared" si="98"/>
        <v>2031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0</v>
      </c>
      <c r="G272" s="1">
        <f t="shared" si="95"/>
        <v>1266</v>
      </c>
      <c r="H272" s="2">
        <f t="shared" si="96"/>
        <v>0.62333825701624812</v>
      </c>
      <c r="I272" s="2"/>
      <c r="J272" s="2">
        <f t="shared" si="99"/>
        <v>0.17971442639094043</v>
      </c>
      <c r="K272" s="2">
        <f t="shared" si="100"/>
        <v>0.80305268340718861</v>
      </c>
      <c r="L272" s="2">
        <f t="shared" si="101"/>
        <v>0</v>
      </c>
      <c r="M272" s="2">
        <f t="shared" si="102"/>
        <v>1.723289020187091E-2</v>
      </c>
      <c r="N272" s="59">
        <v>365</v>
      </c>
      <c r="O272" s="59">
        <v>1631</v>
      </c>
      <c r="P272" s="59"/>
      <c r="Q272" s="59">
        <v>14</v>
      </c>
      <c r="R272" s="59"/>
      <c r="S272" s="59">
        <v>11</v>
      </c>
      <c r="T272" s="59">
        <v>2</v>
      </c>
      <c r="U272" s="59"/>
      <c r="V272" s="59"/>
      <c r="W272" s="59"/>
      <c r="X272" s="59">
        <v>0</v>
      </c>
      <c r="Y272" s="59"/>
      <c r="Z272" s="59">
        <v>7</v>
      </c>
      <c r="AA272" s="59">
        <v>1</v>
      </c>
      <c r="AB272" s="59"/>
      <c r="AC272" s="59"/>
      <c r="AD272" s="59"/>
      <c r="AE272" s="59"/>
      <c r="AG272" s="7">
        <f>IF(Q272&gt;0,RANK(Q272,(N272:P272,Q272:AE272)),0)</f>
        <v>3</v>
      </c>
      <c r="AH272" s="7">
        <f>IF(R272&gt;0,RANK(R272,(N272:P272,Q272:AE272)),0)</f>
        <v>0</v>
      </c>
      <c r="AI272" s="7">
        <f>IF(T272&gt;0,RANK(T272,(N272:P272,Q272:AE272)),0)</f>
        <v>6</v>
      </c>
      <c r="AJ272" s="7">
        <f>IF(S272&gt;0,RANK(S272,(N272:P272,Q272:AE272)),0)</f>
        <v>4</v>
      </c>
      <c r="AK272" s="2">
        <f t="shared" si="103"/>
        <v>6.8931560807483994E-3</v>
      </c>
      <c r="AL272" s="2">
        <f t="shared" si="104"/>
        <v>0</v>
      </c>
      <c r="AM272" s="2">
        <f t="shared" si="105"/>
        <v>9.8473658296405718E-4</v>
      </c>
      <c r="AN272" s="2">
        <f t="shared" si="106"/>
        <v>5.4160512063023145E-3</v>
      </c>
      <c r="AP272" t="s">
        <v>1528</v>
      </c>
      <c r="AQ272" t="s">
        <v>1274</v>
      </c>
      <c r="AR272" s="1">
        <v>4</v>
      </c>
      <c r="AS272" s="1"/>
      <c r="AT272" s="95">
        <v>8</v>
      </c>
      <c r="AU272" s="97">
        <v>9</v>
      </c>
      <c r="AV272" s="101">
        <f t="shared" si="85"/>
        <v>8009</v>
      </c>
      <c r="AW272" s="1"/>
      <c r="AX272" s="7" t="s">
        <v>1006</v>
      </c>
    </row>
    <row r="273" spans="1:50" hidden="1" outlineLevel="1">
      <c r="A273" t="s">
        <v>1621</v>
      </c>
      <c r="B273" t="s">
        <v>1274</v>
      </c>
      <c r="C273" s="1">
        <f t="shared" si="98"/>
        <v>1975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0</v>
      </c>
      <c r="G273" s="1">
        <f t="shared" si="95"/>
        <v>935</v>
      </c>
      <c r="H273" s="2">
        <f t="shared" si="96"/>
        <v>0.47341772151898737</v>
      </c>
      <c r="I273" s="2"/>
      <c r="J273" s="2">
        <f t="shared" si="99"/>
        <v>0.25265822784810127</v>
      </c>
      <c r="K273" s="2">
        <f t="shared" si="100"/>
        <v>0.72607594936708864</v>
      </c>
      <c r="L273" s="2">
        <f t="shared" si="101"/>
        <v>0</v>
      </c>
      <c r="M273" s="2">
        <f t="shared" si="102"/>
        <v>2.126582278481004E-2</v>
      </c>
      <c r="N273" s="59">
        <v>499</v>
      </c>
      <c r="O273" s="59">
        <v>1434</v>
      </c>
      <c r="P273" s="59"/>
      <c r="Q273" s="59">
        <v>10</v>
      </c>
      <c r="R273" s="59"/>
      <c r="S273" s="59">
        <v>7</v>
      </c>
      <c r="T273" s="59">
        <v>8</v>
      </c>
      <c r="U273" s="59"/>
      <c r="V273" s="59"/>
      <c r="W273" s="59"/>
      <c r="X273" s="59">
        <v>0</v>
      </c>
      <c r="Y273" s="59"/>
      <c r="Z273" s="59">
        <v>16</v>
      </c>
      <c r="AA273" s="59">
        <v>1</v>
      </c>
      <c r="AB273" s="59"/>
      <c r="AC273" s="59"/>
      <c r="AD273" s="59"/>
      <c r="AE273" s="59"/>
      <c r="AG273" s="7">
        <f>IF(Q273&gt;0,RANK(Q273,(N273:P273,Q273:AE273)),0)</f>
        <v>4</v>
      </c>
      <c r="AH273" s="7">
        <f>IF(R273&gt;0,RANK(R273,(N273:P273,Q273:AE273)),0)</f>
        <v>0</v>
      </c>
      <c r="AI273" s="7">
        <f>IF(T273&gt;0,RANK(T273,(N273:P273,Q273:AE273)),0)</f>
        <v>5</v>
      </c>
      <c r="AJ273" s="7">
        <f>IF(S273&gt;0,RANK(S273,(N273:P273,Q273:AE273)),0)</f>
        <v>6</v>
      </c>
      <c r="AK273" s="2">
        <f t="shared" si="103"/>
        <v>5.0632911392405064E-3</v>
      </c>
      <c r="AL273" s="2">
        <f t="shared" si="104"/>
        <v>0</v>
      </c>
      <c r="AM273" s="2">
        <f t="shared" si="105"/>
        <v>4.0506329113924053E-3</v>
      </c>
      <c r="AN273" s="2">
        <f t="shared" si="106"/>
        <v>3.5443037974683543E-3</v>
      </c>
      <c r="AP273" t="s">
        <v>1621</v>
      </c>
      <c r="AQ273" t="s">
        <v>1274</v>
      </c>
      <c r="AR273" s="1">
        <v>4</v>
      </c>
      <c r="AS273" s="1"/>
      <c r="AT273" s="95">
        <v>8</v>
      </c>
      <c r="AU273" s="97">
        <v>11</v>
      </c>
      <c r="AV273" s="101">
        <f t="shared" si="85"/>
        <v>8011</v>
      </c>
      <c r="AW273" s="1"/>
      <c r="AX273" s="7" t="s">
        <v>1006</v>
      </c>
    </row>
    <row r="274" spans="1:50" hidden="1" outlineLevel="1">
      <c r="A274" t="s">
        <v>1619</v>
      </c>
      <c r="B274" t="s">
        <v>1274</v>
      </c>
      <c r="C274" s="1">
        <f t="shared" si="98"/>
        <v>105771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0</v>
      </c>
      <c r="G274" s="1">
        <f t="shared" si="95"/>
        <v>3810</v>
      </c>
      <c r="H274" s="2">
        <f t="shared" si="96"/>
        <v>3.6021215645120119E-2</v>
      </c>
      <c r="I274" s="2"/>
      <c r="J274" s="2">
        <f t="shared" si="99"/>
        <v>0.50360684875816619</v>
      </c>
      <c r="K274" s="2">
        <f t="shared" si="100"/>
        <v>0.46758563311304613</v>
      </c>
      <c r="L274" s="2">
        <f t="shared" si="101"/>
        <v>0</v>
      </c>
      <c r="M274" s="2">
        <f t="shared" si="102"/>
        <v>2.8807518128787679E-2</v>
      </c>
      <c r="N274" s="59">
        <v>53267</v>
      </c>
      <c r="O274" s="59">
        <v>49457</v>
      </c>
      <c r="P274" s="59"/>
      <c r="Q274" s="59">
        <v>1559</v>
      </c>
      <c r="R274" s="59"/>
      <c r="S274" s="59">
        <v>480</v>
      </c>
      <c r="T274" s="59">
        <v>526</v>
      </c>
      <c r="U274" s="59"/>
      <c r="V274" s="59"/>
      <c r="W274" s="59"/>
      <c r="X274" s="59">
        <v>0</v>
      </c>
      <c r="Y274" s="59"/>
      <c r="Z274" s="59">
        <v>164</v>
      </c>
      <c r="AA274" s="59">
        <v>318</v>
      </c>
      <c r="AB274" s="59"/>
      <c r="AC274" s="59"/>
      <c r="AD274" s="59"/>
      <c r="AE274" s="59"/>
      <c r="AG274" s="7">
        <f>IF(Q274&gt;0,RANK(Q274,(N274:P274,Q274:AE274)),0)</f>
        <v>3</v>
      </c>
      <c r="AH274" s="7">
        <f>IF(R274&gt;0,RANK(R274,(N274:P274,Q274:AE274)),0)</f>
        <v>0</v>
      </c>
      <c r="AI274" s="7">
        <f>IF(T274&gt;0,RANK(T274,(N274:P274,Q274:AE274)),0)</f>
        <v>4</v>
      </c>
      <c r="AJ274" s="7">
        <f>IF(S274&gt;0,RANK(S274,(N274:P274,Q274:AE274)),0)</f>
        <v>5</v>
      </c>
      <c r="AK274" s="2">
        <f t="shared" si="103"/>
        <v>1.4739389813843115E-2</v>
      </c>
      <c r="AL274" s="2">
        <f t="shared" si="104"/>
        <v>0</v>
      </c>
      <c r="AM274" s="2">
        <f t="shared" si="105"/>
        <v>4.9730077242344309E-3</v>
      </c>
      <c r="AN274" s="2">
        <f t="shared" si="106"/>
        <v>4.538105908046629E-3</v>
      </c>
      <c r="AP274" t="s">
        <v>1619</v>
      </c>
      <c r="AQ274" t="s">
        <v>1274</v>
      </c>
      <c r="AR274">
        <v>0</v>
      </c>
      <c r="AT274" s="95">
        <v>8</v>
      </c>
      <c r="AU274" s="97">
        <v>13</v>
      </c>
      <c r="AV274" s="101">
        <f t="shared" si="85"/>
        <v>8013</v>
      </c>
      <c r="AX274" s="7" t="s">
        <v>1006</v>
      </c>
    </row>
    <row r="275" spans="1:50" hidden="1" outlineLevel="1">
      <c r="A275" t="s">
        <v>499</v>
      </c>
      <c r="B275" t="s">
        <v>1274</v>
      </c>
      <c r="C275" s="1">
        <f t="shared" si="98"/>
        <v>6157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>IF(P275&gt;0,RANK(P275,(N275:P275,Q275:AE275)),0)</f>
        <v>0</v>
      </c>
      <c r="G275" s="1">
        <f t="shared" si="95"/>
        <v>2510</v>
      </c>
      <c r="H275" s="2">
        <f t="shared" si="96"/>
        <v>0.40766607113854147</v>
      </c>
      <c r="I275" s="2"/>
      <c r="J275" s="2">
        <f t="shared" si="99"/>
        <v>0.28504141627415952</v>
      </c>
      <c r="K275" s="2">
        <f t="shared" si="100"/>
        <v>0.69270748741270094</v>
      </c>
      <c r="L275" s="2">
        <f t="shared" si="101"/>
        <v>0</v>
      </c>
      <c r="M275" s="2">
        <f t="shared" si="102"/>
        <v>2.2251096313139596E-2</v>
      </c>
      <c r="N275" s="59">
        <v>1755</v>
      </c>
      <c r="O275" s="59">
        <v>4265</v>
      </c>
      <c r="P275" s="59"/>
      <c r="Q275" s="59">
        <v>81</v>
      </c>
      <c r="R275" s="59"/>
      <c r="S275" s="59">
        <v>20</v>
      </c>
      <c r="T275" s="59">
        <v>15</v>
      </c>
      <c r="U275" s="59"/>
      <c r="V275" s="59"/>
      <c r="W275" s="59"/>
      <c r="X275" s="59">
        <v>0</v>
      </c>
      <c r="Y275" s="59"/>
      <c r="Z275" s="59">
        <v>18</v>
      </c>
      <c r="AA275" s="59">
        <v>3</v>
      </c>
      <c r="AB275" s="59"/>
      <c r="AC275" s="59"/>
      <c r="AD275" s="59"/>
      <c r="AE275" s="59"/>
      <c r="AG275" s="7">
        <f>IF(Q275&gt;0,RANK(Q275,(N275:P275,Q275:AE275)),0)</f>
        <v>3</v>
      </c>
      <c r="AH275" s="7">
        <f>IF(R275&gt;0,RANK(R275,(N275:P275,Q275:AE275)),0)</f>
        <v>0</v>
      </c>
      <c r="AI275" s="7">
        <f>IF(T275&gt;0,RANK(T275,(N275:P275,Q275:AE275)),0)</f>
        <v>6</v>
      </c>
      <c r="AJ275" s="7">
        <f>IF(S275&gt;0,RANK(S275,(N275:P275,Q275:AE275)),0)</f>
        <v>4</v>
      </c>
      <c r="AK275" s="2">
        <f t="shared" si="103"/>
        <v>1.3155757674191977E-2</v>
      </c>
      <c r="AL275" s="2">
        <f t="shared" si="104"/>
        <v>0</v>
      </c>
      <c r="AM275" s="2">
        <f t="shared" si="105"/>
        <v>2.4362514211466622E-3</v>
      </c>
      <c r="AN275" s="2">
        <f t="shared" si="106"/>
        <v>3.2483352281955499E-3</v>
      </c>
      <c r="AP275" t="s">
        <v>499</v>
      </c>
      <c r="AQ275" t="s">
        <v>1274</v>
      </c>
      <c r="AR275">
        <v>5</v>
      </c>
      <c r="AT275" s="95">
        <v>8</v>
      </c>
      <c r="AU275" s="97">
        <v>15</v>
      </c>
      <c r="AV275" s="101">
        <f t="shared" si="85"/>
        <v>8015</v>
      </c>
      <c r="AX275" s="7" t="s">
        <v>1006</v>
      </c>
    </row>
    <row r="276" spans="1:50" hidden="1" outlineLevel="1">
      <c r="A276" t="s">
        <v>694</v>
      </c>
      <c r="B276" t="s">
        <v>1274</v>
      </c>
      <c r="C276" s="1">
        <f t="shared" si="98"/>
        <v>1174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0</v>
      </c>
      <c r="G276" s="1">
        <f t="shared" si="95"/>
        <v>709</v>
      </c>
      <c r="H276" s="2">
        <f t="shared" si="96"/>
        <v>0.60391822827938668</v>
      </c>
      <c r="I276" s="2"/>
      <c r="J276" s="2">
        <f t="shared" si="99"/>
        <v>0.18739352640545145</v>
      </c>
      <c r="K276" s="2">
        <f t="shared" si="100"/>
        <v>0.79131175468483816</v>
      </c>
      <c r="L276" s="2">
        <f t="shared" si="101"/>
        <v>0</v>
      </c>
      <c r="M276" s="2">
        <f t="shared" si="102"/>
        <v>2.1294718909710353E-2</v>
      </c>
      <c r="N276" s="59">
        <v>220</v>
      </c>
      <c r="O276" s="59">
        <v>929</v>
      </c>
      <c r="P276" s="59"/>
      <c r="Q276" s="59">
        <v>4</v>
      </c>
      <c r="R276" s="59"/>
      <c r="S276" s="59">
        <v>11</v>
      </c>
      <c r="T276" s="59">
        <v>5</v>
      </c>
      <c r="U276" s="59"/>
      <c r="V276" s="59"/>
      <c r="W276" s="59"/>
      <c r="X276" s="59">
        <v>0</v>
      </c>
      <c r="Y276" s="59"/>
      <c r="Z276" s="59">
        <v>4</v>
      </c>
      <c r="AA276" s="59">
        <v>1</v>
      </c>
      <c r="AB276" s="59"/>
      <c r="AC276" s="59"/>
      <c r="AD276" s="59"/>
      <c r="AE276" s="59"/>
      <c r="AG276" s="7">
        <f>IF(Q276&gt;0,RANK(Q276,(N276:P276,Q276:AE276)),0)</f>
        <v>5</v>
      </c>
      <c r="AH276" s="7">
        <f>IF(R276&gt;0,RANK(R276,(N276:P276,Q276:AE276)),0)</f>
        <v>0</v>
      </c>
      <c r="AI276" s="7">
        <f>IF(T276&gt;0,RANK(T276,(N276:P276,Q276:AE276)),0)</f>
        <v>4</v>
      </c>
      <c r="AJ276" s="7">
        <f>IF(S276&gt;0,RANK(S276,(N276:P276,Q276:AE276)),0)</f>
        <v>3</v>
      </c>
      <c r="AK276" s="2">
        <f t="shared" si="103"/>
        <v>3.4071550255536627E-3</v>
      </c>
      <c r="AL276" s="2">
        <f t="shared" si="104"/>
        <v>0</v>
      </c>
      <c r="AM276" s="2">
        <f t="shared" si="105"/>
        <v>4.2589437819420782E-3</v>
      </c>
      <c r="AN276" s="2">
        <f t="shared" si="106"/>
        <v>9.3696763202725727E-3</v>
      </c>
      <c r="AP276" t="s">
        <v>694</v>
      </c>
      <c r="AQ276" t="s">
        <v>1274</v>
      </c>
      <c r="AR276" s="1">
        <v>4</v>
      </c>
      <c r="AT276" s="95">
        <v>8</v>
      </c>
      <c r="AU276" s="97">
        <v>17</v>
      </c>
      <c r="AV276" s="101">
        <f t="shared" si="85"/>
        <v>8017</v>
      </c>
      <c r="AX276" s="7" t="s">
        <v>1006</v>
      </c>
    </row>
    <row r="277" spans="1:50" hidden="1" outlineLevel="1">
      <c r="A277" t="s">
        <v>553</v>
      </c>
      <c r="B277" t="s">
        <v>1274</v>
      </c>
      <c r="C277" s="1">
        <f t="shared" si="98"/>
        <v>3901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0</v>
      </c>
      <c r="G277" s="1">
        <f t="shared" si="95"/>
        <v>1019</v>
      </c>
      <c r="H277" s="2">
        <f t="shared" si="96"/>
        <v>0.26121507305819019</v>
      </c>
      <c r="I277" s="2"/>
      <c r="J277" s="2">
        <f t="shared" si="99"/>
        <v>0.35144834657780055</v>
      </c>
      <c r="K277" s="2">
        <f t="shared" si="100"/>
        <v>0.6126634196359908</v>
      </c>
      <c r="L277" s="2">
        <f t="shared" si="101"/>
        <v>0</v>
      </c>
      <c r="M277" s="2">
        <f t="shared" si="102"/>
        <v>3.5888233786208645E-2</v>
      </c>
      <c r="N277" s="59">
        <v>1371</v>
      </c>
      <c r="O277" s="59">
        <v>2390</v>
      </c>
      <c r="P277" s="59"/>
      <c r="Q277" s="59">
        <v>78</v>
      </c>
      <c r="R277" s="59"/>
      <c r="S277" s="59">
        <v>27</v>
      </c>
      <c r="T277" s="59">
        <v>17</v>
      </c>
      <c r="U277" s="59"/>
      <c r="V277" s="59"/>
      <c r="W277" s="59"/>
      <c r="X277" s="59">
        <v>0</v>
      </c>
      <c r="Y277" s="59"/>
      <c r="Z277" s="59">
        <v>9</v>
      </c>
      <c r="AA277" s="59">
        <v>9</v>
      </c>
      <c r="AB277" s="59"/>
      <c r="AC277" s="59"/>
      <c r="AD277" s="59"/>
      <c r="AE277" s="59"/>
      <c r="AG277" s="7">
        <f>IF(Q277&gt;0,RANK(Q277,(N277:P277,Q277:AE277)),0)</f>
        <v>3</v>
      </c>
      <c r="AH277" s="7">
        <f>IF(R277&gt;0,RANK(R277,(N277:P277,Q277:AE277)),0)</f>
        <v>0</v>
      </c>
      <c r="AI277" s="7">
        <f>IF(T277&gt;0,RANK(T277,(N277:P277,Q277:AE277)),0)</f>
        <v>5</v>
      </c>
      <c r="AJ277" s="7">
        <f>IF(S277&gt;0,RANK(S277,(N277:P277,Q277:AE277)),0)</f>
        <v>4</v>
      </c>
      <c r="AK277" s="2">
        <f t="shared" si="103"/>
        <v>1.9994873109459112E-2</v>
      </c>
      <c r="AL277" s="2">
        <f t="shared" si="104"/>
        <v>0</v>
      </c>
      <c r="AM277" s="2">
        <f t="shared" si="105"/>
        <v>4.3578569597539094E-3</v>
      </c>
      <c r="AN277" s="2">
        <f t="shared" si="106"/>
        <v>6.9213022301973853E-3</v>
      </c>
      <c r="AP277" t="s">
        <v>553</v>
      </c>
      <c r="AQ277" t="s">
        <v>1274</v>
      </c>
      <c r="AR277">
        <v>2</v>
      </c>
      <c r="AT277" s="95">
        <v>8</v>
      </c>
      <c r="AU277" s="97">
        <v>19</v>
      </c>
      <c r="AV277" s="101">
        <f t="shared" si="85"/>
        <v>8019</v>
      </c>
      <c r="AX277" s="7" t="s">
        <v>1006</v>
      </c>
    </row>
    <row r="278" spans="1:50" hidden="1" outlineLevel="1">
      <c r="A278" t="s">
        <v>2029</v>
      </c>
      <c r="B278" t="s">
        <v>1274</v>
      </c>
      <c r="C278" s="1">
        <f t="shared" si="98"/>
        <v>3605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>IF(P278&gt;0,RANK(P278,(N278:P278,Q278:AE278)),0)</f>
        <v>0</v>
      </c>
      <c r="G278" s="1">
        <f t="shared" si="95"/>
        <v>1919</v>
      </c>
      <c r="H278" s="2">
        <f t="shared" si="96"/>
        <v>0.53231622746185858</v>
      </c>
      <c r="I278" s="2"/>
      <c r="J278" s="2">
        <f t="shared" si="99"/>
        <v>0.22468793342579751</v>
      </c>
      <c r="K278" s="2">
        <f t="shared" si="100"/>
        <v>0.75700416088765599</v>
      </c>
      <c r="L278" s="2">
        <f t="shared" si="101"/>
        <v>0</v>
      </c>
      <c r="M278" s="2">
        <f t="shared" si="102"/>
        <v>1.83079056865465E-2</v>
      </c>
      <c r="N278" s="59">
        <v>810</v>
      </c>
      <c r="O278" s="59">
        <v>2729</v>
      </c>
      <c r="P278" s="59"/>
      <c r="Q278" s="59">
        <v>16</v>
      </c>
      <c r="R278" s="59"/>
      <c r="S278" s="59">
        <v>18</v>
      </c>
      <c r="T278" s="59">
        <v>12</v>
      </c>
      <c r="U278" s="59"/>
      <c r="V278" s="59"/>
      <c r="W278" s="59"/>
      <c r="X278" s="59">
        <v>0</v>
      </c>
      <c r="Y278" s="59"/>
      <c r="Z278" s="59">
        <v>13</v>
      </c>
      <c r="AA278" s="59">
        <v>7</v>
      </c>
      <c r="AB278" s="59"/>
      <c r="AC278" s="59"/>
      <c r="AD278" s="59"/>
      <c r="AE278" s="59"/>
      <c r="AG278" s="7">
        <f>IF(Q278&gt;0,RANK(Q278,(N278:P278,Q278:AE278)),0)</f>
        <v>4</v>
      </c>
      <c r="AH278" s="7">
        <f>IF(R278&gt;0,RANK(R278,(N278:P278,Q278:AE278)),0)</f>
        <v>0</v>
      </c>
      <c r="AI278" s="7">
        <f>IF(T278&gt;0,RANK(T278,(N278:P278,Q278:AE278)),0)</f>
        <v>6</v>
      </c>
      <c r="AJ278" s="7">
        <f>IF(S278&gt;0,RANK(S278,(N278:P278,Q278:AE278)),0)</f>
        <v>3</v>
      </c>
      <c r="AK278" s="2">
        <f t="shared" si="103"/>
        <v>4.4382801664355062E-3</v>
      </c>
      <c r="AL278" s="2">
        <f t="shared" si="104"/>
        <v>0</v>
      </c>
      <c r="AM278" s="2">
        <f t="shared" si="105"/>
        <v>3.3287101248266299E-3</v>
      </c>
      <c r="AN278" s="2">
        <f t="shared" si="106"/>
        <v>4.9930651872399446E-3</v>
      </c>
      <c r="AP278" t="s">
        <v>2029</v>
      </c>
      <c r="AQ278" t="s">
        <v>1274</v>
      </c>
      <c r="AR278">
        <v>3</v>
      </c>
      <c r="AT278" s="95">
        <v>8</v>
      </c>
      <c r="AU278" s="97">
        <v>21</v>
      </c>
      <c r="AV278" s="101">
        <f t="shared" si="85"/>
        <v>8021</v>
      </c>
      <c r="AX278" s="7" t="s">
        <v>1006</v>
      </c>
    </row>
    <row r="279" spans="1:50" hidden="1" outlineLevel="1">
      <c r="A279" t="s">
        <v>2199</v>
      </c>
      <c r="B279" t="s">
        <v>1274</v>
      </c>
      <c r="C279" s="1">
        <f t="shared" si="98"/>
        <v>1520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>IF(P279&gt;0,RANK(P279,(N279:P279,Q279:AE279)),0)</f>
        <v>0</v>
      </c>
      <c r="G279" s="1">
        <f t="shared" si="95"/>
        <v>378</v>
      </c>
      <c r="H279" s="2">
        <f t="shared" si="96"/>
        <v>0.24868421052631579</v>
      </c>
      <c r="I279" s="2"/>
      <c r="J279" s="2">
        <f t="shared" si="99"/>
        <v>0.35460526315789476</v>
      </c>
      <c r="K279" s="2">
        <f t="shared" si="100"/>
        <v>0.60328947368421049</v>
      </c>
      <c r="L279" s="2">
        <f t="shared" si="101"/>
        <v>0</v>
      </c>
      <c r="M279" s="2">
        <f t="shared" si="102"/>
        <v>4.2105263157894757E-2</v>
      </c>
      <c r="N279" s="59">
        <v>539</v>
      </c>
      <c r="O279" s="59">
        <v>917</v>
      </c>
      <c r="P279" s="59"/>
      <c r="Q279" s="59">
        <v>20</v>
      </c>
      <c r="R279" s="59"/>
      <c r="S279" s="59">
        <v>6</v>
      </c>
      <c r="T279" s="59">
        <v>14</v>
      </c>
      <c r="U279" s="59"/>
      <c r="V279" s="59"/>
      <c r="W279" s="59"/>
      <c r="X279" s="59">
        <v>0</v>
      </c>
      <c r="Y279" s="59"/>
      <c r="Z279" s="59">
        <v>17</v>
      </c>
      <c r="AA279" s="59">
        <v>7</v>
      </c>
      <c r="AB279" s="59"/>
      <c r="AC279" s="59"/>
      <c r="AD279" s="59"/>
      <c r="AE279" s="59"/>
      <c r="AG279" s="7">
        <f>IF(Q279&gt;0,RANK(Q279,(N279:P279,Q279:AE279)),0)</f>
        <v>3</v>
      </c>
      <c r="AH279" s="7">
        <f>IF(R279&gt;0,RANK(R279,(N279:P279,Q279:AE279)),0)</f>
        <v>0</v>
      </c>
      <c r="AI279" s="7">
        <f>IF(T279&gt;0,RANK(T279,(N279:P279,Q279:AE279)),0)</f>
        <v>5</v>
      </c>
      <c r="AJ279" s="7">
        <f>IF(S279&gt;0,RANK(S279,(N279:P279,Q279:AE279)),0)</f>
        <v>7</v>
      </c>
      <c r="AK279" s="2">
        <f t="shared" si="103"/>
        <v>1.3157894736842105E-2</v>
      </c>
      <c r="AL279" s="2">
        <f t="shared" si="104"/>
        <v>0</v>
      </c>
      <c r="AM279" s="2">
        <f t="shared" si="105"/>
        <v>9.2105263157894728E-3</v>
      </c>
      <c r="AN279" s="2">
        <f t="shared" si="106"/>
        <v>3.9473684210526317E-3</v>
      </c>
      <c r="AP279" t="s">
        <v>2199</v>
      </c>
      <c r="AQ279" t="s">
        <v>1274</v>
      </c>
      <c r="AR279">
        <v>3</v>
      </c>
      <c r="AT279" s="95">
        <v>8</v>
      </c>
      <c r="AU279" s="97">
        <v>23</v>
      </c>
      <c r="AV279" s="101">
        <f t="shared" si="85"/>
        <v>8023</v>
      </c>
      <c r="AX279" s="7" t="s">
        <v>1006</v>
      </c>
    </row>
    <row r="280" spans="1:50" hidden="1" outlineLevel="1">
      <c r="A280" t="s">
        <v>539</v>
      </c>
      <c r="B280" t="s">
        <v>1274</v>
      </c>
      <c r="C280" s="1">
        <f t="shared" si="98"/>
        <v>1302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>IF(P280&gt;0,RANK(P280,(N280:P280,Q280:AE280)),0)</f>
        <v>0</v>
      </c>
      <c r="G280" s="1">
        <f t="shared" si="95"/>
        <v>786</v>
      </c>
      <c r="H280" s="2">
        <f t="shared" si="96"/>
        <v>0.60368663594470051</v>
      </c>
      <c r="I280" s="2"/>
      <c r="J280" s="2">
        <f t="shared" si="99"/>
        <v>0.18663594470046083</v>
      </c>
      <c r="K280" s="2">
        <f t="shared" si="100"/>
        <v>0.79032258064516125</v>
      </c>
      <c r="L280" s="2">
        <f t="shared" si="101"/>
        <v>0</v>
      </c>
      <c r="M280" s="2">
        <f t="shared" si="102"/>
        <v>2.3041474654377891E-2</v>
      </c>
      <c r="N280" s="59">
        <v>243</v>
      </c>
      <c r="O280" s="59">
        <v>1029</v>
      </c>
      <c r="P280" s="59"/>
      <c r="Q280" s="59">
        <v>8</v>
      </c>
      <c r="R280" s="59"/>
      <c r="S280" s="59">
        <v>11</v>
      </c>
      <c r="T280" s="59">
        <v>3</v>
      </c>
      <c r="U280" s="59"/>
      <c r="V280" s="59"/>
      <c r="W280" s="59"/>
      <c r="X280" s="59">
        <v>0</v>
      </c>
      <c r="Y280" s="59"/>
      <c r="Z280" s="59">
        <v>6</v>
      </c>
      <c r="AA280" s="59">
        <v>2</v>
      </c>
      <c r="AB280" s="59"/>
      <c r="AC280" s="59"/>
      <c r="AD280" s="59"/>
      <c r="AE280" s="59"/>
      <c r="AG280" s="7">
        <f>IF(Q280&gt;0,RANK(Q280,(N280:P280,Q280:AE280)),0)</f>
        <v>4</v>
      </c>
      <c r="AH280" s="7">
        <f>IF(R280&gt;0,RANK(R280,(N280:P280,Q280:AE280)),0)</f>
        <v>0</v>
      </c>
      <c r="AI280" s="7">
        <f>IF(T280&gt;0,RANK(T280,(N280:P280,Q280:AE280)),0)</f>
        <v>6</v>
      </c>
      <c r="AJ280" s="7">
        <f>IF(S280&gt;0,RANK(S280,(N280:P280,Q280:AE280)),0)</f>
        <v>3</v>
      </c>
      <c r="AK280" s="2">
        <f t="shared" si="103"/>
        <v>6.1443932411674347E-3</v>
      </c>
      <c r="AL280" s="2">
        <f t="shared" si="104"/>
        <v>0</v>
      </c>
      <c r="AM280" s="2">
        <f t="shared" si="105"/>
        <v>2.304147465437788E-3</v>
      </c>
      <c r="AN280" s="2">
        <f t="shared" si="106"/>
        <v>8.4485407066052232E-3</v>
      </c>
      <c r="AP280" t="s">
        <v>539</v>
      </c>
      <c r="AQ280" t="s">
        <v>1274</v>
      </c>
      <c r="AR280">
        <v>4</v>
      </c>
      <c r="AT280" s="95">
        <v>8</v>
      </c>
      <c r="AU280" s="97">
        <v>25</v>
      </c>
      <c r="AV280" s="101">
        <f t="shared" si="85"/>
        <v>8025</v>
      </c>
      <c r="AX280" s="7" t="s">
        <v>1006</v>
      </c>
    </row>
    <row r="281" spans="1:50" hidden="1" outlineLevel="1">
      <c r="A281" t="s">
        <v>2147</v>
      </c>
      <c r="B281" t="s">
        <v>1274</v>
      </c>
      <c r="C281" s="1">
        <f t="shared" si="98"/>
        <v>1553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0</v>
      </c>
      <c r="G281" s="1">
        <f t="shared" si="95"/>
        <v>958</v>
      </c>
      <c r="H281" s="2">
        <f t="shared" si="96"/>
        <v>0.61687057308435289</v>
      </c>
      <c r="I281" s="2"/>
      <c r="J281" s="2">
        <f t="shared" si="99"/>
        <v>0.1725692208628461</v>
      </c>
      <c r="K281" s="2">
        <f t="shared" si="100"/>
        <v>0.78943979394719899</v>
      </c>
      <c r="L281" s="2">
        <f t="shared" si="101"/>
        <v>0</v>
      </c>
      <c r="M281" s="2">
        <f t="shared" si="102"/>
        <v>3.7990985189954918E-2</v>
      </c>
      <c r="N281" s="59">
        <v>268</v>
      </c>
      <c r="O281" s="59">
        <v>1226</v>
      </c>
      <c r="P281" s="59"/>
      <c r="Q281" s="59">
        <v>16</v>
      </c>
      <c r="R281" s="59"/>
      <c r="S281" s="59">
        <v>35</v>
      </c>
      <c r="T281" s="59">
        <v>2</v>
      </c>
      <c r="U281" s="59"/>
      <c r="V281" s="59"/>
      <c r="W281" s="59"/>
      <c r="X281" s="59">
        <v>0</v>
      </c>
      <c r="Y281" s="59"/>
      <c r="Z281" s="59">
        <v>5</v>
      </c>
      <c r="AA281" s="59">
        <v>1</v>
      </c>
      <c r="AB281" s="59"/>
      <c r="AC281" s="59"/>
      <c r="AD281" s="59"/>
      <c r="AE281" s="59"/>
      <c r="AG281" s="7">
        <f>IF(Q281&gt;0,RANK(Q281,(N281:P281,Q281:AE281)),0)</f>
        <v>4</v>
      </c>
      <c r="AH281" s="7">
        <f>IF(R281&gt;0,RANK(R281,(N281:P281,Q281:AE281)),0)</f>
        <v>0</v>
      </c>
      <c r="AI281" s="7">
        <f>IF(T281&gt;0,RANK(T281,(N281:P281,Q281:AE281)),0)</f>
        <v>6</v>
      </c>
      <c r="AJ281" s="7">
        <f>IF(S281&gt;0,RANK(S281,(N281:P281,Q281:AE281)),0)</f>
        <v>3</v>
      </c>
      <c r="AK281" s="2">
        <f t="shared" si="103"/>
        <v>1.03026400515132E-2</v>
      </c>
      <c r="AL281" s="2">
        <f t="shared" si="104"/>
        <v>0</v>
      </c>
      <c r="AM281" s="2">
        <f t="shared" si="105"/>
        <v>1.28783000643915E-3</v>
      </c>
      <c r="AN281" s="2">
        <f t="shared" si="106"/>
        <v>2.2537025112685124E-2</v>
      </c>
      <c r="AP281" t="s">
        <v>2147</v>
      </c>
      <c r="AQ281" t="s">
        <v>1274</v>
      </c>
      <c r="AR281">
        <v>3</v>
      </c>
      <c r="AT281" s="95">
        <v>8</v>
      </c>
      <c r="AU281" s="97">
        <v>27</v>
      </c>
      <c r="AV281" s="101">
        <f t="shared" si="85"/>
        <v>8027</v>
      </c>
      <c r="AX281" s="7" t="s">
        <v>1006</v>
      </c>
    </row>
    <row r="282" spans="1:50" hidden="1" outlineLevel="1">
      <c r="A282" t="s">
        <v>2148</v>
      </c>
      <c r="B282" t="s">
        <v>1274</v>
      </c>
      <c r="C282" s="1">
        <f t="shared" si="98"/>
        <v>9836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0</v>
      </c>
      <c r="G282" s="1">
        <f t="shared" si="95"/>
        <v>5065</v>
      </c>
      <c r="H282" s="2">
        <f t="shared" si="96"/>
        <v>0.51494509963399759</v>
      </c>
      <c r="I282" s="2"/>
      <c r="J282" s="2">
        <f t="shared" si="99"/>
        <v>0.22702318015453438</v>
      </c>
      <c r="K282" s="2">
        <f t="shared" si="100"/>
        <v>0.74196827978853197</v>
      </c>
      <c r="L282" s="2">
        <f t="shared" si="101"/>
        <v>0</v>
      </c>
      <c r="M282" s="2">
        <f t="shared" si="102"/>
        <v>3.1008540056933653E-2</v>
      </c>
      <c r="N282" s="59">
        <v>2233</v>
      </c>
      <c r="O282" s="59">
        <v>7298</v>
      </c>
      <c r="P282" s="59"/>
      <c r="Q282" s="59">
        <v>117</v>
      </c>
      <c r="R282" s="59"/>
      <c r="S282" s="59">
        <v>96</v>
      </c>
      <c r="T282" s="59">
        <v>39</v>
      </c>
      <c r="U282" s="59"/>
      <c r="V282" s="59"/>
      <c r="W282" s="59"/>
      <c r="X282" s="59">
        <v>0</v>
      </c>
      <c r="Y282" s="59"/>
      <c r="Z282" s="59">
        <v>39</v>
      </c>
      <c r="AA282" s="59">
        <v>14</v>
      </c>
      <c r="AB282" s="59"/>
      <c r="AC282" s="59"/>
      <c r="AD282" s="59"/>
      <c r="AE282" s="59"/>
      <c r="AG282" s="7">
        <f>IF(Q282&gt;0,RANK(Q282,(N282:P282,Q282:AE282)),0)</f>
        <v>3</v>
      </c>
      <c r="AH282" s="7">
        <f>IF(R282&gt;0,RANK(R282,(N282:P282,Q282:AE282)),0)</f>
        <v>0</v>
      </c>
      <c r="AI282" s="7">
        <f>IF(T282&gt;0,RANK(T282,(N282:P282,Q282:AE282)),0)</f>
        <v>5</v>
      </c>
      <c r="AJ282" s="7">
        <f>IF(S282&gt;0,RANK(S282,(N282:P282,Q282:AE282)),0)</f>
        <v>4</v>
      </c>
      <c r="AK282" s="2">
        <f t="shared" si="103"/>
        <v>1.1895079300528671E-2</v>
      </c>
      <c r="AL282" s="2">
        <f t="shared" si="104"/>
        <v>0</v>
      </c>
      <c r="AM282" s="2">
        <f t="shared" si="105"/>
        <v>3.9650264335095563E-3</v>
      </c>
      <c r="AN282" s="2">
        <f t="shared" si="106"/>
        <v>9.7600650671004468E-3</v>
      </c>
      <c r="AP282" t="s">
        <v>2148</v>
      </c>
      <c r="AQ282" t="s">
        <v>1274</v>
      </c>
      <c r="AR282">
        <v>3</v>
      </c>
      <c r="AT282" s="95">
        <v>8</v>
      </c>
      <c r="AU282" s="97">
        <v>29</v>
      </c>
      <c r="AV282" s="101">
        <f t="shared" si="85"/>
        <v>8029</v>
      </c>
      <c r="AX282" s="7" t="s">
        <v>1006</v>
      </c>
    </row>
    <row r="283" spans="1:50" hidden="1" outlineLevel="1">
      <c r="A283" t="s">
        <v>444</v>
      </c>
      <c r="B283" t="s">
        <v>1274</v>
      </c>
      <c r="C283" s="1">
        <f t="shared" si="98"/>
        <v>160542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>IF(P283&gt;0,RANK(P283,(N283:P283,Q283:AE283)),0)</f>
        <v>0</v>
      </c>
      <c r="G283" s="1">
        <f t="shared" si="95"/>
        <v>17059</v>
      </c>
      <c r="H283" s="2">
        <f t="shared" si="96"/>
        <v>0.10625879832068867</v>
      </c>
      <c r="I283" s="2"/>
      <c r="J283" s="2">
        <f t="shared" si="99"/>
        <v>0.53939778998642096</v>
      </c>
      <c r="K283" s="2">
        <f t="shared" si="100"/>
        <v>0.43313899166573233</v>
      </c>
      <c r="L283" s="2">
        <f t="shared" si="101"/>
        <v>0</v>
      </c>
      <c r="M283" s="2">
        <f t="shared" si="102"/>
        <v>2.7463218347846707E-2</v>
      </c>
      <c r="N283" s="59">
        <v>86596</v>
      </c>
      <c r="O283" s="59">
        <v>69537</v>
      </c>
      <c r="P283" s="59"/>
      <c r="Q283" s="59">
        <v>2029</v>
      </c>
      <c r="R283" s="59"/>
      <c r="S283" s="59">
        <v>903</v>
      </c>
      <c r="T283" s="59">
        <v>467</v>
      </c>
      <c r="U283" s="59"/>
      <c r="V283" s="59"/>
      <c r="W283" s="59"/>
      <c r="X283" s="59">
        <v>111</v>
      </c>
      <c r="Y283" s="59"/>
      <c r="Z283" s="59">
        <v>425</v>
      </c>
      <c r="AA283" s="59">
        <v>474</v>
      </c>
      <c r="AB283" s="59"/>
      <c r="AC283" s="59"/>
      <c r="AD283" s="59"/>
      <c r="AE283" s="59"/>
      <c r="AG283" s="7">
        <f>IF(Q283&gt;0,RANK(Q283,(N283:P283,Q283:AE283)),0)</f>
        <v>3</v>
      </c>
      <c r="AH283" s="7">
        <f>IF(R283&gt;0,RANK(R283,(N283:P283,Q283:AE283)),0)</f>
        <v>0</v>
      </c>
      <c r="AI283" s="7">
        <f>IF(T283&gt;0,RANK(T283,(N283:P283,Q283:AE283)),0)</f>
        <v>6</v>
      </c>
      <c r="AJ283" s="7">
        <f>IF(S283&gt;0,RANK(S283,(N283:P283,Q283:AE283)),0)</f>
        <v>4</v>
      </c>
      <c r="AK283" s="2">
        <f t="shared" si="103"/>
        <v>1.26384372936677E-2</v>
      </c>
      <c r="AL283" s="2">
        <f t="shared" si="104"/>
        <v>0</v>
      </c>
      <c r="AM283" s="2">
        <f t="shared" si="105"/>
        <v>2.9088961144124281E-3</v>
      </c>
      <c r="AN283" s="2">
        <f t="shared" si="106"/>
        <v>5.6246963411443734E-3</v>
      </c>
      <c r="AP283" t="s">
        <v>444</v>
      </c>
      <c r="AQ283" t="s">
        <v>1274</v>
      </c>
      <c r="AR283">
        <v>1</v>
      </c>
      <c r="AT283" s="95">
        <v>8</v>
      </c>
      <c r="AU283" s="97">
        <v>31</v>
      </c>
      <c r="AV283" s="101">
        <f t="shared" si="85"/>
        <v>8031</v>
      </c>
      <c r="AX283" s="7" t="s">
        <v>1006</v>
      </c>
    </row>
    <row r="284" spans="1:50" hidden="1" outlineLevel="1">
      <c r="A284" t="s">
        <v>504</v>
      </c>
      <c r="B284" t="s">
        <v>1274</v>
      </c>
      <c r="C284" s="1">
        <f t="shared" si="98"/>
        <v>828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0</v>
      </c>
      <c r="G284" s="1">
        <f t="shared" si="95"/>
        <v>411</v>
      </c>
      <c r="H284" s="2">
        <f t="shared" si="96"/>
        <v>0.49637681159420288</v>
      </c>
      <c r="I284" s="2"/>
      <c r="J284" s="2">
        <f t="shared" si="99"/>
        <v>0.2391304347826087</v>
      </c>
      <c r="K284" s="2">
        <f t="shared" si="100"/>
        <v>0.73550724637681164</v>
      </c>
      <c r="L284" s="2">
        <f t="shared" si="101"/>
        <v>0</v>
      </c>
      <c r="M284" s="2">
        <f t="shared" si="102"/>
        <v>2.5362318840579712E-2</v>
      </c>
      <c r="N284" s="59">
        <v>198</v>
      </c>
      <c r="O284" s="59">
        <v>609</v>
      </c>
      <c r="P284" s="59"/>
      <c r="Q284" s="59">
        <v>10</v>
      </c>
      <c r="R284" s="59"/>
      <c r="S284" s="59">
        <v>5</v>
      </c>
      <c r="T284" s="59">
        <v>3</v>
      </c>
      <c r="U284" s="59"/>
      <c r="V284" s="59"/>
      <c r="W284" s="59"/>
      <c r="X284" s="59">
        <v>0</v>
      </c>
      <c r="Y284" s="59"/>
      <c r="Z284" s="59">
        <v>3</v>
      </c>
      <c r="AA284" s="59">
        <v>0</v>
      </c>
      <c r="AB284" s="59"/>
      <c r="AC284" s="59"/>
      <c r="AD284" s="59"/>
      <c r="AE284" s="59"/>
      <c r="AG284" s="7">
        <f>IF(Q284&gt;0,RANK(Q284,(N284:P284,Q284:AE284)),0)</f>
        <v>3</v>
      </c>
      <c r="AH284" s="7">
        <f>IF(R284&gt;0,RANK(R284,(N284:P284,Q284:AE284)),0)</f>
        <v>0</v>
      </c>
      <c r="AI284" s="7">
        <f>IF(T284&gt;0,RANK(T284,(N284:P284,Q284:AE284)),0)</f>
        <v>5</v>
      </c>
      <c r="AJ284" s="7">
        <f>IF(S284&gt;0,RANK(S284,(N284:P284,Q284:AE284)),0)</f>
        <v>4</v>
      </c>
      <c r="AK284" s="2">
        <f t="shared" si="103"/>
        <v>1.2077294685990338E-2</v>
      </c>
      <c r="AL284" s="2">
        <f t="shared" si="104"/>
        <v>0</v>
      </c>
      <c r="AM284" s="2">
        <f t="shared" si="105"/>
        <v>3.6231884057971015E-3</v>
      </c>
      <c r="AN284" s="2">
        <f t="shared" si="106"/>
        <v>6.038647342995169E-3</v>
      </c>
      <c r="AP284" t="s">
        <v>504</v>
      </c>
      <c r="AQ284" t="s">
        <v>1274</v>
      </c>
      <c r="AR284">
        <v>3</v>
      </c>
      <c r="AT284" s="95">
        <v>8</v>
      </c>
      <c r="AU284" s="97">
        <v>33</v>
      </c>
      <c r="AV284" s="101">
        <f t="shared" si="85"/>
        <v>8033</v>
      </c>
      <c r="AX284" s="7" t="s">
        <v>1006</v>
      </c>
    </row>
    <row r="285" spans="1:50" hidden="1" outlineLevel="1">
      <c r="A285" t="s">
        <v>740</v>
      </c>
      <c r="B285" t="s">
        <v>1274</v>
      </c>
      <c r="C285" s="1">
        <f t="shared" si="98"/>
        <v>53074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0</v>
      </c>
      <c r="G285" s="1">
        <f t="shared" si="95"/>
        <v>26445</v>
      </c>
      <c r="H285" s="2">
        <f t="shared" si="96"/>
        <v>0.49826657120247203</v>
      </c>
      <c r="I285" s="2"/>
      <c r="J285" s="2">
        <f t="shared" si="99"/>
        <v>0.24228435768926404</v>
      </c>
      <c r="K285" s="2">
        <f t="shared" si="100"/>
        <v>0.74055092889173602</v>
      </c>
      <c r="L285" s="2">
        <f t="shared" si="101"/>
        <v>0</v>
      </c>
      <c r="M285" s="2">
        <f t="shared" si="102"/>
        <v>1.7164713418999944E-2</v>
      </c>
      <c r="N285" s="59">
        <v>12859</v>
      </c>
      <c r="O285" s="59">
        <v>39304</v>
      </c>
      <c r="P285" s="59"/>
      <c r="Q285" s="59">
        <v>333</v>
      </c>
      <c r="R285" s="59"/>
      <c r="S285" s="59">
        <v>387</v>
      </c>
      <c r="T285" s="59">
        <v>85</v>
      </c>
      <c r="U285" s="59"/>
      <c r="V285" s="59"/>
      <c r="W285" s="59"/>
      <c r="X285" s="59">
        <v>27</v>
      </c>
      <c r="Y285" s="59"/>
      <c r="Z285" s="59">
        <v>55</v>
      </c>
      <c r="AA285" s="59">
        <v>24</v>
      </c>
      <c r="AB285" s="59"/>
      <c r="AC285" s="59"/>
      <c r="AD285" s="59"/>
      <c r="AE285" s="59"/>
      <c r="AG285" s="7">
        <f>IF(Q285&gt;0,RANK(Q285,(N285:P285,Q285:AE285)),0)</f>
        <v>4</v>
      </c>
      <c r="AH285" s="7">
        <f>IF(R285&gt;0,RANK(R285,(N285:P285,Q285:AE285)),0)</f>
        <v>0</v>
      </c>
      <c r="AI285" s="7">
        <f>IF(T285&gt;0,RANK(T285,(N285:P285,Q285:AE285)),0)</f>
        <v>5</v>
      </c>
      <c r="AJ285" s="7">
        <f>IF(S285&gt;0,RANK(S285,(N285:P285,Q285:AE285)),0)</f>
        <v>3</v>
      </c>
      <c r="AK285" s="2">
        <f t="shared" si="103"/>
        <v>6.2742585823567093E-3</v>
      </c>
      <c r="AL285" s="2">
        <f t="shared" si="104"/>
        <v>0</v>
      </c>
      <c r="AM285" s="2">
        <f t="shared" si="105"/>
        <v>1.6015374759769379E-3</v>
      </c>
      <c r="AN285" s="2">
        <f t="shared" si="106"/>
        <v>7.2917059200361756E-3</v>
      </c>
      <c r="AP285" t="s">
        <v>740</v>
      </c>
      <c r="AQ285" t="s">
        <v>1274</v>
      </c>
      <c r="AR285">
        <v>6</v>
      </c>
      <c r="AT285" s="95">
        <v>8</v>
      </c>
      <c r="AU285" s="97">
        <v>35</v>
      </c>
      <c r="AV285" s="101">
        <f t="shared" si="85"/>
        <v>8035</v>
      </c>
      <c r="AX285" s="7" t="s">
        <v>1006</v>
      </c>
    </row>
    <row r="286" spans="1:50" hidden="1" outlineLevel="1">
      <c r="A286" t="s">
        <v>741</v>
      </c>
      <c r="B286" t="s">
        <v>1274</v>
      </c>
      <c r="C286" s="1">
        <f t="shared" si="98"/>
        <v>9420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0</v>
      </c>
      <c r="G286" s="1">
        <f t="shared" si="95"/>
        <v>2444</v>
      </c>
      <c r="H286" s="2">
        <f t="shared" si="96"/>
        <v>0.25944798301486199</v>
      </c>
      <c r="I286" s="2"/>
      <c r="J286" s="2">
        <f t="shared" si="99"/>
        <v>0.36146496815286622</v>
      </c>
      <c r="K286" s="2">
        <f t="shared" si="100"/>
        <v>0.62091295116772827</v>
      </c>
      <c r="L286" s="2">
        <f t="shared" si="101"/>
        <v>0</v>
      </c>
      <c r="M286" s="2">
        <f t="shared" si="102"/>
        <v>1.7622080679405516E-2</v>
      </c>
      <c r="N286" s="59">
        <v>3405</v>
      </c>
      <c r="O286" s="59">
        <v>5849</v>
      </c>
      <c r="P286" s="59"/>
      <c r="Q286" s="59">
        <v>107</v>
      </c>
      <c r="R286" s="59"/>
      <c r="S286" s="59">
        <v>22</v>
      </c>
      <c r="T286" s="59">
        <v>18</v>
      </c>
      <c r="U286" s="59"/>
      <c r="V286" s="59"/>
      <c r="W286" s="59"/>
      <c r="X286" s="59">
        <v>6</v>
      </c>
      <c r="Y286" s="59"/>
      <c r="Z286" s="59">
        <v>6</v>
      </c>
      <c r="AA286" s="59">
        <v>7</v>
      </c>
      <c r="AB286" s="59"/>
      <c r="AC286" s="59"/>
      <c r="AD286" s="59"/>
      <c r="AE286" s="59"/>
      <c r="AG286" s="7">
        <f>IF(Q286&gt;0,RANK(Q286,(N286:P286,Q286:AE286)),0)</f>
        <v>3</v>
      </c>
      <c r="AH286" s="7">
        <f>IF(R286&gt;0,RANK(R286,(N286:P286,Q286:AE286)),0)</f>
        <v>0</v>
      </c>
      <c r="AI286" s="7">
        <f>IF(T286&gt;0,RANK(T286,(N286:P286,Q286:AE286)),0)</f>
        <v>5</v>
      </c>
      <c r="AJ286" s="7">
        <f>IF(S286&gt;0,RANK(S286,(N286:P286,Q286:AE286)),0)</f>
        <v>4</v>
      </c>
      <c r="AK286" s="2">
        <f t="shared" si="103"/>
        <v>1.1358811040339702E-2</v>
      </c>
      <c r="AL286" s="2">
        <f t="shared" si="104"/>
        <v>0</v>
      </c>
      <c r="AM286" s="2">
        <f t="shared" si="105"/>
        <v>1.910828025477707E-3</v>
      </c>
      <c r="AN286" s="2">
        <f t="shared" si="106"/>
        <v>2.335456475583864E-3</v>
      </c>
      <c r="AP286" t="s">
        <v>741</v>
      </c>
      <c r="AQ286" t="s">
        <v>1274</v>
      </c>
      <c r="AR286">
        <v>2</v>
      </c>
      <c r="AT286" s="95">
        <v>8</v>
      </c>
      <c r="AU286" s="97">
        <v>37</v>
      </c>
      <c r="AV286" s="101">
        <f t="shared" si="85"/>
        <v>8037</v>
      </c>
      <c r="AX286" s="7" t="s">
        <v>1006</v>
      </c>
    </row>
    <row r="287" spans="1:50" hidden="1" outlineLevel="1">
      <c r="A287" t="s">
        <v>622</v>
      </c>
      <c r="B287" t="s">
        <v>1274</v>
      </c>
      <c r="C287" s="1">
        <f t="shared" si="98"/>
        <v>6600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>IF(P287&gt;0,RANK(P287,(N287:P287,Q287:AE287)),0)</f>
        <v>0</v>
      </c>
      <c r="G287" s="1">
        <f t="shared" si="95"/>
        <v>3821</v>
      </c>
      <c r="H287" s="2">
        <f t="shared" si="96"/>
        <v>0.57893939393939398</v>
      </c>
      <c r="I287" s="2"/>
      <c r="J287" s="2">
        <f t="shared" si="99"/>
        <v>0.19530303030303031</v>
      </c>
      <c r="K287" s="2">
        <f t="shared" si="100"/>
        <v>0.77424242424242429</v>
      </c>
      <c r="L287" s="2">
        <f t="shared" si="101"/>
        <v>0</v>
      </c>
      <c r="M287" s="2">
        <f t="shared" si="102"/>
        <v>3.0454545454545401E-2</v>
      </c>
      <c r="N287" s="59">
        <v>1289</v>
      </c>
      <c r="O287" s="59">
        <v>5110</v>
      </c>
      <c r="P287" s="59"/>
      <c r="Q287" s="59">
        <v>54</v>
      </c>
      <c r="R287" s="59"/>
      <c r="S287" s="59">
        <v>124</v>
      </c>
      <c r="T287" s="59">
        <v>8</v>
      </c>
      <c r="U287" s="59"/>
      <c r="V287" s="59"/>
      <c r="W287" s="59"/>
      <c r="X287" s="59">
        <v>0</v>
      </c>
      <c r="Y287" s="59"/>
      <c r="Z287" s="59">
        <v>11</v>
      </c>
      <c r="AA287" s="59">
        <v>4</v>
      </c>
      <c r="AB287" s="59"/>
      <c r="AC287" s="59"/>
      <c r="AD287" s="59"/>
      <c r="AE287" s="59"/>
      <c r="AG287" s="7">
        <f>IF(Q287&gt;0,RANK(Q287,(N287:P287,Q287:AE287)),0)</f>
        <v>4</v>
      </c>
      <c r="AH287" s="7">
        <f>IF(R287&gt;0,RANK(R287,(N287:P287,Q287:AE287)),0)</f>
        <v>0</v>
      </c>
      <c r="AI287" s="7">
        <f>IF(T287&gt;0,RANK(T287,(N287:P287,Q287:AE287)),0)</f>
        <v>6</v>
      </c>
      <c r="AJ287" s="7">
        <f>IF(S287&gt;0,RANK(S287,(N287:P287,Q287:AE287)),0)</f>
        <v>3</v>
      </c>
      <c r="AK287" s="2">
        <f t="shared" si="103"/>
        <v>8.1818181818181825E-3</v>
      </c>
      <c r="AL287" s="2">
        <f t="shared" si="104"/>
        <v>0</v>
      </c>
      <c r="AM287" s="2">
        <f t="shared" si="105"/>
        <v>1.2121212121212121E-3</v>
      </c>
      <c r="AN287" s="2">
        <f t="shared" si="106"/>
        <v>1.8787878787878787E-2</v>
      </c>
      <c r="AP287" t="s">
        <v>622</v>
      </c>
      <c r="AQ287" t="s">
        <v>1274</v>
      </c>
      <c r="AR287">
        <v>6</v>
      </c>
      <c r="AT287" s="95">
        <v>8</v>
      </c>
      <c r="AU287" s="97">
        <v>39</v>
      </c>
      <c r="AV287" s="101">
        <f t="shared" si="85"/>
        <v>8039</v>
      </c>
      <c r="AX287" s="7" t="s">
        <v>1006</v>
      </c>
    </row>
    <row r="288" spans="1:50" hidden="1" outlineLevel="1">
      <c r="A288" t="s">
        <v>2032</v>
      </c>
      <c r="B288" t="s">
        <v>1274</v>
      </c>
      <c r="C288" s="1">
        <f t="shared" si="98"/>
        <v>140397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0</v>
      </c>
      <c r="G288" s="1">
        <f t="shared" si="95"/>
        <v>72193</v>
      </c>
      <c r="H288" s="2">
        <f t="shared" si="96"/>
        <v>0.51420614400592601</v>
      </c>
      <c r="I288" s="2"/>
      <c r="J288" s="2">
        <f t="shared" si="99"/>
        <v>0.22692792581038057</v>
      </c>
      <c r="K288" s="2">
        <f t="shared" si="100"/>
        <v>0.74113406981630658</v>
      </c>
      <c r="L288" s="2">
        <f t="shared" si="101"/>
        <v>0</v>
      </c>
      <c r="M288" s="2">
        <f t="shared" si="102"/>
        <v>3.1938004373312845E-2</v>
      </c>
      <c r="N288" s="59">
        <v>31860</v>
      </c>
      <c r="O288" s="59">
        <v>104053</v>
      </c>
      <c r="P288" s="59"/>
      <c r="Q288" s="59">
        <v>1484</v>
      </c>
      <c r="R288" s="59"/>
      <c r="S288" s="59">
        <v>1992</v>
      </c>
      <c r="T288" s="59">
        <v>437</v>
      </c>
      <c r="U288" s="59"/>
      <c r="V288" s="59"/>
      <c r="W288" s="59"/>
      <c r="X288" s="59">
        <v>0</v>
      </c>
      <c r="Y288" s="59"/>
      <c r="Z288" s="59">
        <v>415</v>
      </c>
      <c r="AA288" s="59">
        <v>156</v>
      </c>
      <c r="AB288" s="59"/>
      <c r="AC288" s="59"/>
      <c r="AD288" s="59"/>
      <c r="AE288" s="59"/>
      <c r="AG288" s="7">
        <f>IF(Q288&gt;0,RANK(Q288,(N288:P288,Q288:AE288)),0)</f>
        <v>4</v>
      </c>
      <c r="AH288" s="7">
        <f>IF(R288&gt;0,RANK(R288,(N288:P288,Q288:AE288)),0)</f>
        <v>0</v>
      </c>
      <c r="AI288" s="7">
        <f>IF(T288&gt;0,RANK(T288,(N288:P288,Q288:AE288)),0)</f>
        <v>5</v>
      </c>
      <c r="AJ288" s="7">
        <f>IF(S288&gt;0,RANK(S288,(N288:P288,Q288:AE288)),0)</f>
        <v>3</v>
      </c>
      <c r="AK288" s="2">
        <f t="shared" si="103"/>
        <v>1.0570026425066062E-2</v>
      </c>
      <c r="AL288" s="2">
        <f t="shared" si="104"/>
        <v>0</v>
      </c>
      <c r="AM288" s="2">
        <f t="shared" si="105"/>
        <v>3.1126021211279444E-3</v>
      </c>
      <c r="AN288" s="2">
        <f t="shared" si="106"/>
        <v>1.4188337357635847E-2</v>
      </c>
      <c r="AP288" t="s">
        <v>2032</v>
      </c>
      <c r="AQ288" t="s">
        <v>1274</v>
      </c>
      <c r="AR288">
        <v>5</v>
      </c>
      <c r="AT288" s="95">
        <v>8</v>
      </c>
      <c r="AU288" s="97">
        <v>41</v>
      </c>
      <c r="AV288" s="101">
        <f t="shared" si="85"/>
        <v>8041</v>
      </c>
      <c r="AX288" s="7" t="s">
        <v>1006</v>
      </c>
    </row>
    <row r="289" spans="1:50" hidden="1" outlineLevel="1">
      <c r="A289" t="s">
        <v>790</v>
      </c>
      <c r="B289" t="s">
        <v>1274</v>
      </c>
      <c r="C289" s="1">
        <f t="shared" si="98"/>
        <v>12762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0</v>
      </c>
      <c r="G289" s="1">
        <f t="shared" si="95"/>
        <v>6836</v>
      </c>
      <c r="H289" s="2">
        <f t="shared" si="96"/>
        <v>0.53565271900955957</v>
      </c>
      <c r="I289" s="2"/>
      <c r="J289" s="2">
        <f t="shared" si="99"/>
        <v>0.22261401034320638</v>
      </c>
      <c r="K289" s="2">
        <f t="shared" si="100"/>
        <v>0.75826672935276607</v>
      </c>
      <c r="L289" s="2">
        <f t="shared" si="101"/>
        <v>0</v>
      </c>
      <c r="M289" s="2">
        <f t="shared" si="102"/>
        <v>1.9119260304027552E-2</v>
      </c>
      <c r="N289" s="59">
        <v>2841</v>
      </c>
      <c r="O289" s="59">
        <v>9677</v>
      </c>
      <c r="P289" s="59"/>
      <c r="Q289" s="59">
        <v>107</v>
      </c>
      <c r="R289" s="59"/>
      <c r="S289" s="59">
        <v>61</v>
      </c>
      <c r="T289" s="59">
        <v>27</v>
      </c>
      <c r="U289" s="59"/>
      <c r="V289" s="59"/>
      <c r="W289" s="59"/>
      <c r="X289" s="59">
        <v>0</v>
      </c>
      <c r="Y289" s="59"/>
      <c r="Z289" s="59">
        <v>39</v>
      </c>
      <c r="AA289" s="59">
        <v>10</v>
      </c>
      <c r="AB289" s="59"/>
      <c r="AC289" s="59"/>
      <c r="AD289" s="59"/>
      <c r="AE289" s="59"/>
      <c r="AG289" s="7">
        <f>IF(Q289&gt;0,RANK(Q289,(N289:P289,Q289:AE289)),0)</f>
        <v>3</v>
      </c>
      <c r="AH289" s="7">
        <f>IF(R289&gt;0,RANK(R289,(N289:P289,Q289:AE289)),0)</f>
        <v>0</v>
      </c>
      <c r="AI289" s="7">
        <f>IF(T289&gt;0,RANK(T289,(N289:P289,Q289:AE289)),0)</f>
        <v>6</v>
      </c>
      <c r="AJ289" s="7">
        <f>IF(S289&gt;0,RANK(S289,(N289:P289,Q289:AE289)),0)</f>
        <v>4</v>
      </c>
      <c r="AK289" s="2">
        <f t="shared" si="103"/>
        <v>8.3842657890612765E-3</v>
      </c>
      <c r="AL289" s="2">
        <f t="shared" si="104"/>
        <v>0</v>
      </c>
      <c r="AM289" s="2">
        <f t="shared" si="105"/>
        <v>2.1156558533145277E-3</v>
      </c>
      <c r="AN289" s="2">
        <f t="shared" si="106"/>
        <v>4.7798150760068958E-3</v>
      </c>
      <c r="AP289" t="s">
        <v>790</v>
      </c>
      <c r="AQ289" t="s">
        <v>1274</v>
      </c>
      <c r="AR289">
        <v>5</v>
      </c>
      <c r="AT289" s="95">
        <v>8</v>
      </c>
      <c r="AU289" s="97">
        <v>43</v>
      </c>
      <c r="AV289" s="101">
        <f t="shared" si="85"/>
        <v>8043</v>
      </c>
      <c r="AX289" s="7" t="s">
        <v>1006</v>
      </c>
    </row>
    <row r="290" spans="1:50" hidden="1" outlineLevel="1">
      <c r="A290" t="s">
        <v>1011</v>
      </c>
      <c r="B290" t="s">
        <v>1274</v>
      </c>
      <c r="C290" s="1">
        <f t="shared" si="98"/>
        <v>12452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0</v>
      </c>
      <c r="G290" s="1">
        <f t="shared" si="95"/>
        <v>4023</v>
      </c>
      <c r="H290" s="2">
        <f t="shared" si="96"/>
        <v>0.3230806296177321</v>
      </c>
      <c r="I290" s="2"/>
      <c r="J290" s="2">
        <f t="shared" si="99"/>
        <v>0.32484741407002893</v>
      </c>
      <c r="K290" s="2">
        <f t="shared" si="100"/>
        <v>0.64792804368776102</v>
      </c>
      <c r="L290" s="2">
        <f t="shared" si="101"/>
        <v>0</v>
      </c>
      <c r="M290" s="2">
        <f t="shared" si="102"/>
        <v>2.7224542242210048E-2</v>
      </c>
      <c r="N290" s="59">
        <v>4045</v>
      </c>
      <c r="O290" s="59">
        <v>8068</v>
      </c>
      <c r="P290" s="59"/>
      <c r="Q290" s="59">
        <v>152</v>
      </c>
      <c r="R290" s="59"/>
      <c r="S290" s="59">
        <v>107</v>
      </c>
      <c r="T290" s="59">
        <v>29</v>
      </c>
      <c r="U290" s="59"/>
      <c r="V290" s="59"/>
      <c r="W290" s="59"/>
      <c r="X290" s="59">
        <v>0</v>
      </c>
      <c r="Y290" s="59"/>
      <c r="Z290" s="59">
        <v>35</v>
      </c>
      <c r="AA290" s="59">
        <v>16</v>
      </c>
      <c r="AB290" s="59"/>
      <c r="AC290" s="59"/>
      <c r="AD290" s="59"/>
      <c r="AE290" s="59"/>
      <c r="AG290" s="7">
        <f>IF(Q290&gt;0,RANK(Q290,(N290:P290,Q290:AE290)),0)</f>
        <v>3</v>
      </c>
      <c r="AH290" s="7">
        <f>IF(R290&gt;0,RANK(R290,(N290:P290,Q290:AE290)),0)</f>
        <v>0</v>
      </c>
      <c r="AI290" s="7">
        <f>IF(T290&gt;0,RANK(T290,(N290:P290,Q290:AE290)),0)</f>
        <v>6</v>
      </c>
      <c r="AJ290" s="7">
        <f>IF(S290&gt;0,RANK(S290,(N290:P290,Q290:AE290)),0)</f>
        <v>4</v>
      </c>
      <c r="AK290" s="2">
        <f t="shared" si="103"/>
        <v>1.2206874397687119E-2</v>
      </c>
      <c r="AL290" s="2">
        <f t="shared" si="104"/>
        <v>0</v>
      </c>
      <c r="AM290" s="2">
        <f t="shared" si="105"/>
        <v>2.3289431416639896E-3</v>
      </c>
      <c r="AN290" s="2">
        <f t="shared" si="106"/>
        <v>8.5929971088981698E-3</v>
      </c>
      <c r="AP290" t="s">
        <v>1011</v>
      </c>
      <c r="AQ290" t="s">
        <v>1274</v>
      </c>
      <c r="AR290">
        <v>3</v>
      </c>
      <c r="AT290" s="95">
        <v>8</v>
      </c>
      <c r="AU290" s="97">
        <v>45</v>
      </c>
      <c r="AV290" s="101">
        <f t="shared" si="85"/>
        <v>8045</v>
      </c>
      <c r="AX290" s="7" t="s">
        <v>1006</v>
      </c>
    </row>
    <row r="291" spans="1:50" hidden="1" outlineLevel="1">
      <c r="A291" t="s">
        <v>1310</v>
      </c>
      <c r="B291" t="s">
        <v>1274</v>
      </c>
      <c r="C291" s="1">
        <f t="shared" si="98"/>
        <v>1739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>IF(P291&gt;0,RANK(P291,(N291:P291,Q291:AE291)),0)</f>
        <v>0</v>
      </c>
      <c r="G291" s="1">
        <f t="shared" si="95"/>
        <v>363</v>
      </c>
      <c r="H291" s="2">
        <f t="shared" si="96"/>
        <v>0.20874065554916618</v>
      </c>
      <c r="I291" s="2"/>
      <c r="J291" s="2">
        <f t="shared" si="99"/>
        <v>0.37147786083956297</v>
      </c>
      <c r="K291" s="2">
        <f t="shared" si="100"/>
        <v>0.58021851638872912</v>
      </c>
      <c r="L291" s="2">
        <f t="shared" si="101"/>
        <v>0</v>
      </c>
      <c r="M291" s="2">
        <f t="shared" si="102"/>
        <v>4.8303622771707855E-2</v>
      </c>
      <c r="N291" s="59">
        <v>646</v>
      </c>
      <c r="O291" s="59">
        <v>1009</v>
      </c>
      <c r="P291" s="59"/>
      <c r="Q291" s="59">
        <v>35</v>
      </c>
      <c r="R291" s="59"/>
      <c r="S291" s="59">
        <v>24</v>
      </c>
      <c r="T291" s="59">
        <v>12</v>
      </c>
      <c r="U291" s="59"/>
      <c r="V291" s="59"/>
      <c r="W291" s="59"/>
      <c r="X291" s="59">
        <v>0</v>
      </c>
      <c r="Y291" s="59"/>
      <c r="Z291" s="59">
        <v>6</v>
      </c>
      <c r="AA291" s="59">
        <v>7</v>
      </c>
      <c r="AB291" s="59"/>
      <c r="AC291" s="59"/>
      <c r="AD291" s="59"/>
      <c r="AE291" s="59"/>
      <c r="AG291" s="7">
        <f>IF(Q291&gt;0,RANK(Q291,(N291:P291,Q291:AE291)),0)</f>
        <v>3</v>
      </c>
      <c r="AH291" s="7">
        <f>IF(R291&gt;0,RANK(R291,(N291:P291,Q291:AE291)),0)</f>
        <v>0</v>
      </c>
      <c r="AI291" s="7">
        <f>IF(T291&gt;0,RANK(T291,(N291:P291,Q291:AE291)),0)</f>
        <v>5</v>
      </c>
      <c r="AJ291" s="7">
        <f>IF(S291&gt;0,RANK(S291,(N291:P291,Q291:AE291)),0)</f>
        <v>4</v>
      </c>
      <c r="AK291" s="2">
        <f t="shared" si="103"/>
        <v>2.0126509488211614E-2</v>
      </c>
      <c r="AL291" s="2">
        <f t="shared" si="104"/>
        <v>0</v>
      </c>
      <c r="AM291" s="2">
        <f t="shared" si="105"/>
        <v>6.9005175388154108E-3</v>
      </c>
      <c r="AN291" s="2">
        <f t="shared" si="106"/>
        <v>1.3801035077630822E-2</v>
      </c>
      <c r="AP291" t="s">
        <v>1310</v>
      </c>
      <c r="AQ291" t="s">
        <v>1274</v>
      </c>
      <c r="AR291">
        <v>2</v>
      </c>
      <c r="AT291" s="95">
        <v>8</v>
      </c>
      <c r="AU291" s="97">
        <v>47</v>
      </c>
      <c r="AV291" s="101">
        <f t="shared" si="85"/>
        <v>8047</v>
      </c>
      <c r="AX291" s="7" t="s">
        <v>1006</v>
      </c>
    </row>
    <row r="292" spans="1:50" hidden="1" outlineLevel="1">
      <c r="A292" t="s">
        <v>1108</v>
      </c>
      <c r="B292" t="s">
        <v>1274</v>
      </c>
      <c r="C292" s="1">
        <f t="shared" si="98"/>
        <v>4246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>IF(P292&gt;0,RANK(P292,(N292:P292,Q292:AE292)),0)</f>
        <v>0</v>
      </c>
      <c r="G292" s="1">
        <f t="shared" si="95"/>
        <v>1673</v>
      </c>
      <c r="H292" s="2">
        <f t="shared" si="96"/>
        <v>0.39401789919924635</v>
      </c>
      <c r="I292" s="2"/>
      <c r="J292" s="2">
        <f t="shared" si="99"/>
        <v>0.2894488930758361</v>
      </c>
      <c r="K292" s="2">
        <f t="shared" si="100"/>
        <v>0.68346679227508245</v>
      </c>
      <c r="L292" s="2">
        <f t="shared" si="101"/>
        <v>0</v>
      </c>
      <c r="M292" s="2">
        <f t="shared" si="102"/>
        <v>2.7084314649081453E-2</v>
      </c>
      <c r="N292" s="59">
        <v>1229</v>
      </c>
      <c r="O292" s="59">
        <v>2902</v>
      </c>
      <c r="P292" s="59"/>
      <c r="Q292" s="59">
        <v>52</v>
      </c>
      <c r="R292" s="59"/>
      <c r="S292" s="59">
        <v>31</v>
      </c>
      <c r="T292" s="59">
        <v>11</v>
      </c>
      <c r="U292" s="59"/>
      <c r="V292" s="59"/>
      <c r="W292" s="59"/>
      <c r="X292" s="59">
        <v>0</v>
      </c>
      <c r="Y292" s="59"/>
      <c r="Z292" s="59">
        <v>10</v>
      </c>
      <c r="AA292" s="59">
        <v>11</v>
      </c>
      <c r="AB292" s="59"/>
      <c r="AC292" s="59"/>
      <c r="AD292" s="59"/>
      <c r="AE292" s="59"/>
      <c r="AG292" s="7">
        <f>IF(Q292&gt;0,RANK(Q292,(N292:P292,Q292:AE292)),0)</f>
        <v>3</v>
      </c>
      <c r="AH292" s="7">
        <f>IF(R292&gt;0,RANK(R292,(N292:P292,Q292:AE292)),0)</f>
        <v>0</v>
      </c>
      <c r="AI292" s="7">
        <f>IF(T292&gt;0,RANK(T292,(N292:P292,Q292:AE292)),0)</f>
        <v>5</v>
      </c>
      <c r="AJ292" s="7">
        <f>IF(S292&gt;0,RANK(S292,(N292:P292,Q292:AE292)),0)</f>
        <v>4</v>
      </c>
      <c r="AK292" s="2">
        <f t="shared" si="103"/>
        <v>1.2246820536975978E-2</v>
      </c>
      <c r="AL292" s="2">
        <f t="shared" si="104"/>
        <v>0</v>
      </c>
      <c r="AM292" s="2">
        <f t="shared" si="105"/>
        <v>2.5906735751295338E-3</v>
      </c>
      <c r="AN292" s="2">
        <f t="shared" si="106"/>
        <v>7.3009891662741402E-3</v>
      </c>
      <c r="AP292" t="s">
        <v>1108</v>
      </c>
      <c r="AQ292" t="s">
        <v>1274</v>
      </c>
      <c r="AR292">
        <v>2</v>
      </c>
      <c r="AT292" s="95">
        <v>8</v>
      </c>
      <c r="AU292" s="97">
        <v>49</v>
      </c>
      <c r="AV292" s="101">
        <f t="shared" si="85"/>
        <v>8049</v>
      </c>
      <c r="AX292" s="7" t="s">
        <v>1006</v>
      </c>
    </row>
    <row r="293" spans="1:50" hidden="1" outlineLevel="1">
      <c r="A293" t="s">
        <v>1236</v>
      </c>
      <c r="B293" t="s">
        <v>1274</v>
      </c>
      <c r="C293" s="1">
        <f t="shared" si="98"/>
        <v>5301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0</v>
      </c>
      <c r="G293" s="1">
        <f t="shared" si="95"/>
        <v>999</v>
      </c>
      <c r="H293" s="2">
        <f t="shared" si="96"/>
        <v>0.18845500848896435</v>
      </c>
      <c r="I293" s="2"/>
      <c r="J293" s="2">
        <f t="shared" si="99"/>
        <v>0.38124882097717411</v>
      </c>
      <c r="K293" s="2">
        <f t="shared" si="100"/>
        <v>0.56970382946613851</v>
      </c>
      <c r="L293" s="2">
        <f t="shared" si="101"/>
        <v>0</v>
      </c>
      <c r="M293" s="2">
        <f t="shared" si="102"/>
        <v>4.9047349556687436E-2</v>
      </c>
      <c r="N293" s="59">
        <v>2021</v>
      </c>
      <c r="O293" s="59">
        <v>3020</v>
      </c>
      <c r="P293" s="59"/>
      <c r="Q293" s="59">
        <v>178</v>
      </c>
      <c r="R293" s="59"/>
      <c r="S293" s="59">
        <v>15</v>
      </c>
      <c r="T293" s="59">
        <v>33</v>
      </c>
      <c r="U293" s="59"/>
      <c r="V293" s="59"/>
      <c r="W293" s="59"/>
      <c r="X293" s="59">
        <v>0</v>
      </c>
      <c r="Y293" s="59"/>
      <c r="Z293" s="59">
        <v>15</v>
      </c>
      <c r="AA293" s="59">
        <v>19</v>
      </c>
      <c r="AB293" s="59"/>
      <c r="AC293" s="59"/>
      <c r="AD293" s="59"/>
      <c r="AE293" s="59"/>
      <c r="AG293" s="7">
        <f>IF(Q293&gt;0,RANK(Q293,(N293:P293,Q293:AE293)),0)</f>
        <v>3</v>
      </c>
      <c r="AH293" s="7">
        <f>IF(R293&gt;0,RANK(R293,(N293:P293,Q293:AE293)),0)</f>
        <v>0</v>
      </c>
      <c r="AI293" s="7">
        <f>IF(T293&gt;0,RANK(T293,(N293:P293,Q293:AE293)),0)</f>
        <v>4</v>
      </c>
      <c r="AJ293" s="7">
        <f>IF(S293&gt;0,RANK(S293,(N293:P293,Q293:AE293)),0)</f>
        <v>6</v>
      </c>
      <c r="AK293" s="2">
        <f t="shared" si="103"/>
        <v>3.3578570081116768E-2</v>
      </c>
      <c r="AL293" s="2">
        <f t="shared" si="104"/>
        <v>0</v>
      </c>
      <c r="AM293" s="2">
        <f t="shared" si="105"/>
        <v>6.2252405206564797E-3</v>
      </c>
      <c r="AN293" s="2">
        <f t="shared" si="106"/>
        <v>2.8296547821165816E-3</v>
      </c>
      <c r="AP293" t="s">
        <v>1236</v>
      </c>
      <c r="AQ293" t="s">
        <v>1274</v>
      </c>
      <c r="AR293">
        <v>3</v>
      </c>
      <c r="AT293" s="95">
        <v>8</v>
      </c>
      <c r="AU293" s="97">
        <v>51</v>
      </c>
      <c r="AV293" s="101">
        <f t="shared" si="85"/>
        <v>8051</v>
      </c>
      <c r="AX293" s="7" t="s">
        <v>1006</v>
      </c>
    </row>
    <row r="294" spans="1:50" hidden="1" outlineLevel="1">
      <c r="A294" t="s">
        <v>18</v>
      </c>
      <c r="B294" t="s">
        <v>1274</v>
      </c>
      <c r="C294" s="1">
        <f t="shared" si="98"/>
        <v>412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0</v>
      </c>
      <c r="G294" s="1">
        <f t="shared" si="95"/>
        <v>190</v>
      </c>
      <c r="H294" s="2">
        <f t="shared" si="96"/>
        <v>0.46116504854368934</v>
      </c>
      <c r="I294" s="2"/>
      <c r="J294" s="2">
        <f t="shared" si="99"/>
        <v>0.25485436893203883</v>
      </c>
      <c r="K294" s="2">
        <f t="shared" si="100"/>
        <v>0.71601941747572817</v>
      </c>
      <c r="L294" s="2">
        <f t="shared" si="101"/>
        <v>0</v>
      </c>
      <c r="M294" s="2">
        <f t="shared" si="102"/>
        <v>2.9126213592232997E-2</v>
      </c>
      <c r="N294" s="59">
        <v>105</v>
      </c>
      <c r="O294" s="59">
        <v>295</v>
      </c>
      <c r="P294" s="59"/>
      <c r="Q294" s="59">
        <v>3</v>
      </c>
      <c r="R294" s="59"/>
      <c r="S294" s="59">
        <v>6</v>
      </c>
      <c r="T294" s="59">
        <v>1</v>
      </c>
      <c r="U294" s="59"/>
      <c r="V294" s="59"/>
      <c r="W294" s="59"/>
      <c r="X294" s="59">
        <v>0</v>
      </c>
      <c r="Y294" s="59"/>
      <c r="Z294" s="59">
        <v>2</v>
      </c>
      <c r="AA294" s="59">
        <v>0</v>
      </c>
      <c r="AB294" s="59"/>
      <c r="AC294" s="59"/>
      <c r="AD294" s="59"/>
      <c r="AE294" s="59"/>
      <c r="AG294" s="7">
        <f>IF(Q294&gt;0,RANK(Q294,(N294:P294,Q294:AE294)),0)</f>
        <v>4</v>
      </c>
      <c r="AH294" s="7">
        <f>IF(R294&gt;0,RANK(R294,(N294:P294,Q294:AE294)),0)</f>
        <v>0</v>
      </c>
      <c r="AI294" s="7">
        <f>IF(T294&gt;0,RANK(T294,(N294:P294,Q294:AE294)),0)</f>
        <v>6</v>
      </c>
      <c r="AJ294" s="7">
        <f>IF(S294&gt;0,RANK(S294,(N294:P294,Q294:AE294)),0)</f>
        <v>3</v>
      </c>
      <c r="AK294" s="2">
        <f t="shared" si="103"/>
        <v>7.2815533980582527E-3</v>
      </c>
      <c r="AL294" s="2">
        <f t="shared" si="104"/>
        <v>0</v>
      </c>
      <c r="AM294" s="2">
        <f t="shared" si="105"/>
        <v>2.4271844660194173E-3</v>
      </c>
      <c r="AN294" s="2">
        <f t="shared" si="106"/>
        <v>1.4563106796116505E-2</v>
      </c>
      <c r="AP294" t="s">
        <v>18</v>
      </c>
      <c r="AQ294" t="s">
        <v>1274</v>
      </c>
      <c r="AR294">
        <v>3</v>
      </c>
      <c r="AT294" s="95">
        <v>8</v>
      </c>
      <c r="AU294" s="97">
        <v>53</v>
      </c>
      <c r="AV294" s="101">
        <f t="shared" si="85"/>
        <v>8053</v>
      </c>
      <c r="AX294" s="7" t="s">
        <v>1006</v>
      </c>
    </row>
    <row r="295" spans="1:50" hidden="1" outlineLevel="1">
      <c r="A295" t="s">
        <v>1417</v>
      </c>
      <c r="B295" t="s">
        <v>1274</v>
      </c>
      <c r="C295" s="1">
        <f t="shared" si="98"/>
        <v>2608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0</v>
      </c>
      <c r="G295" s="1">
        <f t="shared" si="95"/>
        <v>920</v>
      </c>
      <c r="H295" s="2">
        <f t="shared" si="96"/>
        <v>0.35276073619631904</v>
      </c>
      <c r="I295" s="2"/>
      <c r="J295" s="2">
        <f t="shared" si="99"/>
        <v>0.31058282208588955</v>
      </c>
      <c r="K295" s="2">
        <f t="shared" si="100"/>
        <v>0.66334355828220859</v>
      </c>
      <c r="L295" s="2">
        <f t="shared" si="101"/>
        <v>0</v>
      </c>
      <c r="M295" s="2">
        <f t="shared" si="102"/>
        <v>2.6073619631901912E-2</v>
      </c>
      <c r="N295" s="59">
        <v>810</v>
      </c>
      <c r="O295" s="59">
        <v>1730</v>
      </c>
      <c r="P295" s="59"/>
      <c r="Q295" s="59">
        <v>19</v>
      </c>
      <c r="R295" s="59"/>
      <c r="S295" s="59">
        <v>13</v>
      </c>
      <c r="T295" s="59">
        <v>13</v>
      </c>
      <c r="U295" s="59"/>
      <c r="V295" s="59"/>
      <c r="W295" s="59"/>
      <c r="X295" s="59">
        <v>2</v>
      </c>
      <c r="Y295" s="59"/>
      <c r="Z295" s="59">
        <v>12</v>
      </c>
      <c r="AA295" s="59">
        <v>9</v>
      </c>
      <c r="AB295" s="59"/>
      <c r="AC295" s="59"/>
      <c r="AD295" s="59"/>
      <c r="AE295" s="59"/>
      <c r="AG295" s="7">
        <f>IF(Q295&gt;0,RANK(Q295,(N295:P295,Q295:AE295)),0)</f>
        <v>3</v>
      </c>
      <c r="AH295" s="7">
        <f>IF(R295&gt;0,RANK(R295,(N295:P295,Q295:AE295)),0)</f>
        <v>0</v>
      </c>
      <c r="AI295" s="7">
        <f>IF(T295&gt;0,RANK(T295,(N295:P295,Q295:AE295)),0)</f>
        <v>4</v>
      </c>
      <c r="AJ295" s="7">
        <f>IF(S295&gt;0,RANK(S295,(N295:P295,Q295:AE295)),0)</f>
        <v>4</v>
      </c>
      <c r="AK295" s="2">
        <f t="shared" si="103"/>
        <v>7.2852760736196315E-3</v>
      </c>
      <c r="AL295" s="2">
        <f t="shared" si="104"/>
        <v>0</v>
      </c>
      <c r="AM295" s="2">
        <f t="shared" si="105"/>
        <v>4.9846625766871164E-3</v>
      </c>
      <c r="AN295" s="2">
        <f t="shared" si="106"/>
        <v>4.9846625766871164E-3</v>
      </c>
      <c r="AP295" t="s">
        <v>1417</v>
      </c>
      <c r="AQ295" t="s">
        <v>1274</v>
      </c>
      <c r="AR295">
        <v>3</v>
      </c>
      <c r="AT295" s="95">
        <v>8</v>
      </c>
      <c r="AU295" s="97">
        <v>55</v>
      </c>
      <c r="AV295" s="101">
        <f t="shared" ref="AV295:AV350" si="107">1000*AT295+AU295</f>
        <v>8055</v>
      </c>
      <c r="AX295" s="7" t="s">
        <v>1006</v>
      </c>
    </row>
    <row r="296" spans="1:50" hidden="1" outlineLevel="1">
      <c r="A296" t="s">
        <v>799</v>
      </c>
      <c r="B296" t="s">
        <v>1274</v>
      </c>
      <c r="C296" s="1">
        <f t="shared" si="98"/>
        <v>807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IF(P296&gt;0,RANK(P296,(N296:P296,Q296:AE296)),0)</f>
        <v>0</v>
      </c>
      <c r="G296" s="1">
        <f t="shared" si="95"/>
        <v>527</v>
      </c>
      <c r="H296" s="2">
        <f t="shared" si="96"/>
        <v>0.65303593556381656</v>
      </c>
      <c r="I296" s="2"/>
      <c r="J296" s="2">
        <f t="shared" si="99"/>
        <v>0.16109045848822801</v>
      </c>
      <c r="K296" s="2">
        <f t="shared" si="100"/>
        <v>0.81412639405204457</v>
      </c>
      <c r="L296" s="2">
        <f t="shared" si="101"/>
        <v>0</v>
      </c>
      <c r="M296" s="2">
        <f t="shared" si="102"/>
        <v>2.4783147459727428E-2</v>
      </c>
      <c r="N296" s="59">
        <v>130</v>
      </c>
      <c r="O296" s="59">
        <v>657</v>
      </c>
      <c r="P296" s="59"/>
      <c r="Q296" s="59">
        <v>14</v>
      </c>
      <c r="R296" s="59"/>
      <c r="S296" s="59">
        <v>0</v>
      </c>
      <c r="T296" s="59">
        <v>4</v>
      </c>
      <c r="U296" s="59"/>
      <c r="V296" s="59"/>
      <c r="W296" s="59"/>
      <c r="X296" s="59">
        <v>0</v>
      </c>
      <c r="Y296" s="59"/>
      <c r="Z296" s="59">
        <v>2</v>
      </c>
      <c r="AA296" s="59">
        <v>0</v>
      </c>
      <c r="AB296" s="59"/>
      <c r="AC296" s="59"/>
      <c r="AD296" s="59"/>
      <c r="AE296" s="59"/>
      <c r="AG296" s="7">
        <f>IF(Q296&gt;0,RANK(Q296,(N296:P296,Q296:AE296)),0)</f>
        <v>3</v>
      </c>
      <c r="AH296" s="7">
        <f>IF(R296&gt;0,RANK(R296,(N296:P296,Q296:AE296)),0)</f>
        <v>0</v>
      </c>
      <c r="AI296" s="7">
        <f>IF(T296&gt;0,RANK(T296,(N296:P296,Q296:AE296)),0)</f>
        <v>4</v>
      </c>
      <c r="AJ296" s="7">
        <f>IF(S296&gt;0,RANK(S296,(N296:P296,Q296:AE296)),0)</f>
        <v>0</v>
      </c>
      <c r="AK296" s="2">
        <f t="shared" si="103"/>
        <v>1.7348203221809171E-2</v>
      </c>
      <c r="AL296" s="2">
        <f t="shared" si="104"/>
        <v>0</v>
      </c>
      <c r="AM296" s="2">
        <f t="shared" si="105"/>
        <v>4.9566294919454771E-3</v>
      </c>
      <c r="AN296" s="2">
        <f t="shared" si="106"/>
        <v>0</v>
      </c>
      <c r="AP296" t="s">
        <v>799</v>
      </c>
      <c r="AQ296" t="s">
        <v>1274</v>
      </c>
      <c r="AR296">
        <v>3</v>
      </c>
      <c r="AT296" s="95">
        <v>8</v>
      </c>
      <c r="AU296" s="97">
        <v>57</v>
      </c>
      <c r="AV296" s="101">
        <f t="shared" si="107"/>
        <v>8057</v>
      </c>
      <c r="AX296" s="7" t="s">
        <v>1006</v>
      </c>
    </row>
    <row r="297" spans="1:50" hidden="1" outlineLevel="1">
      <c r="A297" t="s">
        <v>1349</v>
      </c>
      <c r="B297" t="s">
        <v>1274</v>
      </c>
      <c r="C297" s="1">
        <f t="shared" si="98"/>
        <v>188367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0</v>
      </c>
      <c r="G297" s="1">
        <f t="shared" si="95"/>
        <v>50438</v>
      </c>
      <c r="H297" s="2">
        <f t="shared" si="96"/>
        <v>0.26776452350995661</v>
      </c>
      <c r="I297" s="2"/>
      <c r="J297" s="2">
        <f t="shared" si="99"/>
        <v>0.35346424798398868</v>
      </c>
      <c r="K297" s="2">
        <f t="shared" si="100"/>
        <v>0.62122877149394529</v>
      </c>
      <c r="L297" s="2">
        <f t="shared" si="101"/>
        <v>0</v>
      </c>
      <c r="M297" s="2">
        <f t="shared" si="102"/>
        <v>2.5306980522066036E-2</v>
      </c>
      <c r="N297" s="59">
        <v>66581</v>
      </c>
      <c r="O297" s="59">
        <v>117019</v>
      </c>
      <c r="P297" s="59"/>
      <c r="Q297" s="59">
        <v>2035</v>
      </c>
      <c r="R297" s="59"/>
      <c r="S297" s="59">
        <v>1396</v>
      </c>
      <c r="T297" s="59">
        <v>569</v>
      </c>
      <c r="U297" s="59"/>
      <c r="V297" s="59"/>
      <c r="W297" s="59"/>
      <c r="X297" s="59">
        <v>0</v>
      </c>
      <c r="Y297" s="59"/>
      <c r="Z297" s="59">
        <v>563</v>
      </c>
      <c r="AA297" s="59">
        <v>204</v>
      </c>
      <c r="AB297" s="59"/>
      <c r="AC297" s="59"/>
      <c r="AD297" s="59"/>
      <c r="AE297" s="59"/>
      <c r="AG297" s="7">
        <f>IF(Q297&gt;0,RANK(Q297,(N297:P297,Q297:AE297)),0)</f>
        <v>3</v>
      </c>
      <c r="AH297" s="7">
        <f>IF(R297&gt;0,RANK(R297,(N297:P297,Q297:AE297)),0)</f>
        <v>0</v>
      </c>
      <c r="AI297" s="7">
        <f>IF(T297&gt;0,RANK(T297,(N297:P297,Q297:AE297)),0)</f>
        <v>5</v>
      </c>
      <c r="AJ297" s="7">
        <f>IF(S297&gt;0,RANK(S297,(N297:P297,Q297:AE297)),0)</f>
        <v>4</v>
      </c>
      <c r="AK297" s="2">
        <f t="shared" si="103"/>
        <v>1.0803378511098017E-2</v>
      </c>
      <c r="AL297" s="2">
        <f t="shared" si="104"/>
        <v>0</v>
      </c>
      <c r="AM297" s="2">
        <f t="shared" si="105"/>
        <v>3.0206989547001332E-3</v>
      </c>
      <c r="AN297" s="2">
        <f t="shared" si="106"/>
        <v>7.4110645707581475E-3</v>
      </c>
      <c r="AP297" t="s">
        <v>1349</v>
      </c>
      <c r="AQ297" t="s">
        <v>1274</v>
      </c>
      <c r="AR297">
        <v>0</v>
      </c>
      <c r="AT297" s="95">
        <v>8</v>
      </c>
      <c r="AU297" s="97">
        <v>59</v>
      </c>
      <c r="AV297" s="101">
        <f t="shared" si="107"/>
        <v>8059</v>
      </c>
      <c r="AX297" s="7" t="s">
        <v>1006</v>
      </c>
    </row>
    <row r="298" spans="1:50" hidden="1" outlineLevel="1">
      <c r="A298" t="s">
        <v>877</v>
      </c>
      <c r="B298" t="s">
        <v>1274</v>
      </c>
      <c r="C298" s="1">
        <f t="shared" si="98"/>
        <v>984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>IF(P298&gt;0,RANK(P298,(N298:P298,Q298:AE298)),0)</f>
        <v>0</v>
      </c>
      <c r="G298" s="1">
        <f t="shared" si="95"/>
        <v>597</v>
      </c>
      <c r="H298" s="2">
        <f t="shared" si="96"/>
        <v>0.60670731707317072</v>
      </c>
      <c r="I298" s="2"/>
      <c r="J298" s="2">
        <f t="shared" si="99"/>
        <v>0.18902439024390244</v>
      </c>
      <c r="K298" s="2">
        <f t="shared" si="100"/>
        <v>0.79573170731707321</v>
      </c>
      <c r="L298" s="2">
        <f t="shared" si="101"/>
        <v>0</v>
      </c>
      <c r="M298" s="2">
        <f t="shared" si="102"/>
        <v>1.5243902439024404E-2</v>
      </c>
      <c r="N298" s="59">
        <v>186</v>
      </c>
      <c r="O298" s="59">
        <v>783</v>
      </c>
      <c r="P298" s="59"/>
      <c r="Q298" s="59">
        <v>4</v>
      </c>
      <c r="R298" s="59"/>
      <c r="S298" s="59">
        <v>7</v>
      </c>
      <c r="T298" s="59">
        <v>1</v>
      </c>
      <c r="U298" s="59"/>
      <c r="V298" s="59"/>
      <c r="W298" s="59"/>
      <c r="X298" s="59">
        <v>0</v>
      </c>
      <c r="Y298" s="59"/>
      <c r="Z298" s="59">
        <v>3</v>
      </c>
      <c r="AA298" s="59">
        <v>0</v>
      </c>
      <c r="AB298" s="59"/>
      <c r="AC298" s="59"/>
      <c r="AD298" s="59"/>
      <c r="AE298" s="59"/>
      <c r="AG298" s="7">
        <f>IF(Q298&gt;0,RANK(Q298,(N298:P298,Q298:AE298)),0)</f>
        <v>4</v>
      </c>
      <c r="AH298" s="7">
        <f>IF(R298&gt;0,RANK(R298,(N298:P298,Q298:AE298)),0)</f>
        <v>0</v>
      </c>
      <c r="AI298" s="7">
        <f>IF(T298&gt;0,RANK(T298,(N298:P298,Q298:AE298)),0)</f>
        <v>6</v>
      </c>
      <c r="AJ298" s="7">
        <f>IF(S298&gt;0,RANK(S298,(N298:P298,Q298:AE298)),0)</f>
        <v>3</v>
      </c>
      <c r="AK298" s="2">
        <f t="shared" si="103"/>
        <v>4.0650406504065045E-3</v>
      </c>
      <c r="AL298" s="2">
        <f t="shared" si="104"/>
        <v>0</v>
      </c>
      <c r="AM298" s="2">
        <f t="shared" si="105"/>
        <v>1.0162601626016261E-3</v>
      </c>
      <c r="AN298" s="2">
        <f t="shared" si="106"/>
        <v>7.1138211382113818E-3</v>
      </c>
      <c r="AP298" t="s">
        <v>877</v>
      </c>
      <c r="AQ298" t="s">
        <v>1274</v>
      </c>
      <c r="AR298">
        <v>4</v>
      </c>
      <c r="AT298" s="95">
        <v>8</v>
      </c>
      <c r="AU298" s="97">
        <v>61</v>
      </c>
      <c r="AV298" s="101">
        <f t="shared" si="107"/>
        <v>8061</v>
      </c>
      <c r="AX298" s="7" t="s">
        <v>1006</v>
      </c>
    </row>
    <row r="299" spans="1:50" hidden="1" outlineLevel="1">
      <c r="A299" t="s">
        <v>1455</v>
      </c>
      <c r="B299" t="s">
        <v>1274</v>
      </c>
      <c r="C299" s="1">
        <f t="shared" si="98"/>
        <v>3248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0</v>
      </c>
      <c r="G299" s="1">
        <f t="shared" si="95"/>
        <v>1862</v>
      </c>
      <c r="H299" s="2">
        <f t="shared" si="96"/>
        <v>0.57327586206896552</v>
      </c>
      <c r="I299" s="2"/>
      <c r="J299" s="2">
        <f t="shared" si="99"/>
        <v>0.20350985221674878</v>
      </c>
      <c r="K299" s="2">
        <f t="shared" si="100"/>
        <v>0.7767857142857143</v>
      </c>
      <c r="L299" s="2">
        <f t="shared" si="101"/>
        <v>0</v>
      </c>
      <c r="M299" s="2">
        <f t="shared" si="102"/>
        <v>1.9704433497536922E-2</v>
      </c>
      <c r="N299" s="59">
        <v>661</v>
      </c>
      <c r="O299" s="59">
        <v>2523</v>
      </c>
      <c r="P299" s="59"/>
      <c r="Q299" s="59">
        <v>17</v>
      </c>
      <c r="R299" s="59"/>
      <c r="S299" s="59">
        <v>32</v>
      </c>
      <c r="T299" s="59">
        <v>4</v>
      </c>
      <c r="U299" s="59"/>
      <c r="V299" s="59"/>
      <c r="W299" s="59"/>
      <c r="X299" s="59">
        <v>0</v>
      </c>
      <c r="Y299" s="59"/>
      <c r="Z299" s="59">
        <v>9</v>
      </c>
      <c r="AA299" s="59">
        <v>2</v>
      </c>
      <c r="AB299" s="59"/>
      <c r="AC299" s="59"/>
      <c r="AD299" s="59"/>
      <c r="AE299" s="59"/>
      <c r="AG299" s="7">
        <f>IF(Q299&gt;0,RANK(Q299,(N299:P299,Q299:AE299)),0)</f>
        <v>4</v>
      </c>
      <c r="AH299" s="7">
        <f>IF(R299&gt;0,RANK(R299,(N299:P299,Q299:AE299)),0)</f>
        <v>0</v>
      </c>
      <c r="AI299" s="7">
        <f>IF(T299&gt;0,RANK(T299,(N299:P299,Q299:AE299)),0)</f>
        <v>6</v>
      </c>
      <c r="AJ299" s="7">
        <f>IF(S299&gt;0,RANK(S299,(N299:P299,Q299:AE299)),0)</f>
        <v>3</v>
      </c>
      <c r="AK299" s="2">
        <f t="shared" si="103"/>
        <v>5.2339901477832509E-3</v>
      </c>
      <c r="AL299" s="2">
        <f t="shared" si="104"/>
        <v>0</v>
      </c>
      <c r="AM299" s="2">
        <f t="shared" si="105"/>
        <v>1.2315270935960591E-3</v>
      </c>
      <c r="AN299" s="2">
        <f t="shared" si="106"/>
        <v>9.852216748768473E-3</v>
      </c>
      <c r="AP299" t="s">
        <v>1455</v>
      </c>
      <c r="AQ299" t="s">
        <v>1274</v>
      </c>
      <c r="AR299">
        <v>4</v>
      </c>
      <c r="AT299" s="95">
        <v>8</v>
      </c>
      <c r="AU299" s="97">
        <v>63</v>
      </c>
      <c r="AV299" s="101">
        <f t="shared" si="107"/>
        <v>8063</v>
      </c>
      <c r="AX299" s="7" t="s">
        <v>1006</v>
      </c>
    </row>
    <row r="300" spans="1:50" hidden="1" outlineLevel="1">
      <c r="A300" t="s">
        <v>1574</v>
      </c>
      <c r="B300" t="s">
        <v>1274</v>
      </c>
      <c r="C300" s="1">
        <f t="shared" ref="C300:C331" si="108">SUM(N300:AE300)</f>
        <v>2324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0</v>
      </c>
      <c r="G300" s="1">
        <f t="shared" si="95"/>
        <v>545</v>
      </c>
      <c r="H300" s="2">
        <f t="shared" si="96"/>
        <v>0.23450946643717729</v>
      </c>
      <c r="I300" s="2"/>
      <c r="J300" s="2">
        <f t="shared" ref="J300:J331" si="109">IF($C300=0,"-",N300/$C300)</f>
        <v>0.3648881239242685</v>
      </c>
      <c r="K300" s="2">
        <f t="shared" ref="K300:K331" si="110">IF($C300=0,"-",O300/$C300)</f>
        <v>0.5993975903614458</v>
      </c>
      <c r="L300" s="2">
        <f t="shared" ref="L300:L331" si="111">IF($C300=0,"-",P300/$C300)</f>
        <v>0</v>
      </c>
      <c r="M300" s="2">
        <f t="shared" ref="M300:M331" si="112">IF(C300=0,"-",(1-J300-K300-L300))</f>
        <v>3.5714285714285698E-2</v>
      </c>
      <c r="N300" s="59">
        <v>848</v>
      </c>
      <c r="O300" s="59">
        <v>1393</v>
      </c>
      <c r="P300" s="59"/>
      <c r="Q300" s="59">
        <v>44</v>
      </c>
      <c r="R300" s="59"/>
      <c r="S300" s="59">
        <v>15</v>
      </c>
      <c r="T300" s="59">
        <v>11</v>
      </c>
      <c r="U300" s="59"/>
      <c r="V300" s="59"/>
      <c r="W300" s="59"/>
      <c r="X300" s="59">
        <v>0</v>
      </c>
      <c r="Y300" s="59"/>
      <c r="Z300" s="59">
        <v>9</v>
      </c>
      <c r="AA300" s="59">
        <v>4</v>
      </c>
      <c r="AB300" s="59"/>
      <c r="AC300" s="59"/>
      <c r="AD300" s="59"/>
      <c r="AE300" s="59"/>
      <c r="AG300" s="7">
        <f>IF(Q300&gt;0,RANK(Q300,(N300:P300,Q300:AE300)),0)</f>
        <v>3</v>
      </c>
      <c r="AH300" s="7">
        <f>IF(R300&gt;0,RANK(R300,(N300:P300,Q300:AE300)),0)</f>
        <v>0</v>
      </c>
      <c r="AI300" s="7">
        <f>IF(T300&gt;0,RANK(T300,(N300:P300,Q300:AE300)),0)</f>
        <v>5</v>
      </c>
      <c r="AJ300" s="7">
        <f>IF(S300&gt;0,RANK(S300,(N300:P300,Q300:AE300)),0)</f>
        <v>4</v>
      </c>
      <c r="AK300" s="2">
        <f t="shared" ref="AK300:AK331" si="113">IF($C300=0,"-",Q300/$C300)</f>
        <v>1.8932874354561102E-2</v>
      </c>
      <c r="AL300" s="2">
        <f t="shared" ref="AL300:AL331" si="114">IF($C300=0,"-",R300/$C300)</f>
        <v>0</v>
      </c>
      <c r="AM300" s="2">
        <f t="shared" ref="AM300:AM331" si="115">IF($C300=0,"-",T300/$C300)</f>
        <v>4.7332185886402754E-3</v>
      </c>
      <c r="AN300" s="2">
        <f t="shared" ref="AN300:AN331" si="116">IF($C300=0,"-",S300/$C300)</f>
        <v>6.4543889845094663E-3</v>
      </c>
      <c r="AP300" t="s">
        <v>1574</v>
      </c>
      <c r="AQ300" t="s">
        <v>1274</v>
      </c>
      <c r="AR300">
        <v>5</v>
      </c>
      <c r="AT300" s="95">
        <v>8</v>
      </c>
      <c r="AU300" s="97">
        <v>65</v>
      </c>
      <c r="AV300" s="101">
        <f t="shared" si="107"/>
        <v>8065</v>
      </c>
      <c r="AX300" s="7" t="s">
        <v>1006</v>
      </c>
    </row>
    <row r="301" spans="1:50" hidden="1" outlineLevel="1">
      <c r="A301" t="s">
        <v>1451</v>
      </c>
      <c r="B301" t="s">
        <v>1274</v>
      </c>
      <c r="C301" s="1">
        <f t="shared" si="108"/>
        <v>9607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>IF(P301&gt;0,RANK(P301,(N301:P301,Q301:AE301)),0)</f>
        <v>0</v>
      </c>
      <c r="G301" s="1">
        <f t="shared" si="95"/>
        <v>1289</v>
      </c>
      <c r="H301" s="2">
        <f t="shared" si="96"/>
        <v>0.13417299885500156</v>
      </c>
      <c r="I301" s="2"/>
      <c r="J301" s="2">
        <f t="shared" si="109"/>
        <v>0.42042260851462476</v>
      </c>
      <c r="K301" s="2">
        <f t="shared" si="110"/>
        <v>0.55459560736962632</v>
      </c>
      <c r="L301" s="2">
        <f t="shared" si="111"/>
        <v>0</v>
      </c>
      <c r="M301" s="2">
        <f t="shared" si="112"/>
        <v>2.4981784115748917E-2</v>
      </c>
      <c r="N301" s="59">
        <v>4039</v>
      </c>
      <c r="O301" s="59">
        <v>5328</v>
      </c>
      <c r="P301" s="59"/>
      <c r="Q301" s="59">
        <v>146</v>
      </c>
      <c r="R301" s="59"/>
      <c r="S301" s="59">
        <v>46</v>
      </c>
      <c r="T301" s="59">
        <v>31</v>
      </c>
      <c r="U301" s="59"/>
      <c r="V301" s="59"/>
      <c r="W301" s="59"/>
      <c r="X301" s="59">
        <v>0</v>
      </c>
      <c r="Y301" s="59"/>
      <c r="Z301" s="59">
        <v>9</v>
      </c>
      <c r="AA301" s="59">
        <v>8</v>
      </c>
      <c r="AB301" s="59"/>
      <c r="AC301" s="59"/>
      <c r="AD301" s="59"/>
      <c r="AE301" s="59"/>
      <c r="AG301" s="7">
        <f>IF(Q301&gt;0,RANK(Q301,(N301:P301,Q301:AE301)),0)</f>
        <v>3</v>
      </c>
      <c r="AH301" s="7">
        <f>IF(R301&gt;0,RANK(R301,(N301:P301,Q301:AE301)),0)</f>
        <v>0</v>
      </c>
      <c r="AI301" s="7">
        <f>IF(T301&gt;0,RANK(T301,(N301:P301,Q301:AE301)),0)</f>
        <v>5</v>
      </c>
      <c r="AJ301" s="7">
        <f>IF(S301&gt;0,RANK(S301,(N301:P301,Q301:AE301)),0)</f>
        <v>4</v>
      </c>
      <c r="AK301" s="2">
        <f t="shared" si="113"/>
        <v>1.5197252003747268E-2</v>
      </c>
      <c r="AL301" s="2">
        <f t="shared" si="114"/>
        <v>0</v>
      </c>
      <c r="AM301" s="2">
        <f t="shared" si="115"/>
        <v>3.2268137816175704E-3</v>
      </c>
      <c r="AN301" s="2">
        <f t="shared" si="116"/>
        <v>4.7881752888518786E-3</v>
      </c>
      <c r="AP301" t="s">
        <v>1451</v>
      </c>
      <c r="AQ301" t="s">
        <v>1274</v>
      </c>
      <c r="AR301">
        <v>3</v>
      </c>
      <c r="AT301" s="95">
        <v>8</v>
      </c>
      <c r="AU301" s="97">
        <v>67</v>
      </c>
      <c r="AV301" s="101">
        <f t="shared" si="107"/>
        <v>8067</v>
      </c>
      <c r="AX301" s="7" t="s">
        <v>1006</v>
      </c>
    </row>
    <row r="302" spans="1:50" hidden="1" outlineLevel="1">
      <c r="A302" t="s">
        <v>1339</v>
      </c>
      <c r="B302" t="s">
        <v>1274</v>
      </c>
      <c r="C302" s="1">
        <f t="shared" si="108"/>
        <v>85669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>IF(P302&gt;0,RANK(P302,(N302:P302,Q302:AE302)),0)</f>
        <v>0</v>
      </c>
      <c r="G302" s="1">
        <f t="shared" si="95"/>
        <v>26287</v>
      </c>
      <c r="H302" s="2">
        <f t="shared" si="96"/>
        <v>0.30684378246506905</v>
      </c>
      <c r="I302" s="2"/>
      <c r="J302" s="2">
        <f t="shared" si="109"/>
        <v>0.33566400915150169</v>
      </c>
      <c r="K302" s="2">
        <f t="shared" si="110"/>
        <v>0.64250779161657079</v>
      </c>
      <c r="L302" s="2">
        <f t="shared" si="111"/>
        <v>0</v>
      </c>
      <c r="M302" s="2">
        <f t="shared" si="112"/>
        <v>2.182819923192747E-2</v>
      </c>
      <c r="N302" s="59">
        <v>28756</v>
      </c>
      <c r="O302" s="59">
        <v>55043</v>
      </c>
      <c r="P302" s="59"/>
      <c r="Q302" s="59">
        <v>835</v>
      </c>
      <c r="R302" s="59"/>
      <c r="S302" s="59">
        <v>629</v>
      </c>
      <c r="T302" s="59">
        <v>191</v>
      </c>
      <c r="U302" s="59"/>
      <c r="V302" s="59"/>
      <c r="W302" s="59"/>
      <c r="X302" s="59">
        <v>55</v>
      </c>
      <c r="Y302" s="59"/>
      <c r="Z302" s="59">
        <v>74</v>
      </c>
      <c r="AA302" s="59">
        <v>86</v>
      </c>
      <c r="AB302" s="59"/>
      <c r="AC302" s="59"/>
      <c r="AD302" s="59"/>
      <c r="AE302" s="59"/>
      <c r="AG302" s="7">
        <f>IF(Q302&gt;0,RANK(Q302,(N302:P302,Q302:AE302)),0)</f>
        <v>3</v>
      </c>
      <c r="AH302" s="7">
        <f>IF(R302&gt;0,RANK(R302,(N302:P302,Q302:AE302)),0)</f>
        <v>0</v>
      </c>
      <c r="AI302" s="7">
        <f>IF(T302&gt;0,RANK(T302,(N302:P302,Q302:AE302)),0)</f>
        <v>5</v>
      </c>
      <c r="AJ302" s="7">
        <f>IF(S302&gt;0,RANK(S302,(N302:P302,Q302:AE302)),0)</f>
        <v>4</v>
      </c>
      <c r="AK302" s="2">
        <f t="shared" si="113"/>
        <v>9.7468162345772675E-3</v>
      </c>
      <c r="AL302" s="2">
        <f t="shared" si="114"/>
        <v>0</v>
      </c>
      <c r="AM302" s="2">
        <f t="shared" si="115"/>
        <v>2.2295112584482133E-3</v>
      </c>
      <c r="AN302" s="2">
        <f t="shared" si="116"/>
        <v>7.3422124689210798E-3</v>
      </c>
      <c r="AP302" t="s">
        <v>1339</v>
      </c>
      <c r="AQ302" t="s">
        <v>1274</v>
      </c>
      <c r="AR302">
        <v>4</v>
      </c>
      <c r="AT302" s="95">
        <v>8</v>
      </c>
      <c r="AU302" s="97">
        <v>69</v>
      </c>
      <c r="AV302" s="101">
        <f t="shared" si="107"/>
        <v>8069</v>
      </c>
      <c r="AX302" s="7" t="s">
        <v>1006</v>
      </c>
    </row>
    <row r="303" spans="1:50" hidden="1" outlineLevel="1">
      <c r="A303" t="s">
        <v>1180</v>
      </c>
      <c r="B303" t="s">
        <v>1274</v>
      </c>
      <c r="C303" s="1">
        <f t="shared" si="108"/>
        <v>4941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>IF(P303&gt;0,RANK(P303,(N303:P303,Q303:AE303)),0)</f>
        <v>0</v>
      </c>
      <c r="G303" s="1">
        <f t="shared" si="95"/>
        <v>1402</v>
      </c>
      <c r="H303" s="2">
        <f t="shared" si="96"/>
        <v>0.28374822910342035</v>
      </c>
      <c r="I303" s="2"/>
      <c r="J303" s="2">
        <f t="shared" si="109"/>
        <v>0.34628617688726976</v>
      </c>
      <c r="K303" s="2">
        <f t="shared" si="110"/>
        <v>0.63003440599069016</v>
      </c>
      <c r="L303" s="2">
        <f t="shared" si="111"/>
        <v>0</v>
      </c>
      <c r="M303" s="2">
        <f t="shared" si="112"/>
        <v>2.3679417122040025E-2</v>
      </c>
      <c r="N303" s="59">
        <v>1711</v>
      </c>
      <c r="O303" s="59">
        <v>3113</v>
      </c>
      <c r="P303" s="59"/>
      <c r="Q303" s="59">
        <v>35</v>
      </c>
      <c r="R303" s="59"/>
      <c r="S303" s="59">
        <v>39</v>
      </c>
      <c r="T303" s="59">
        <v>14</v>
      </c>
      <c r="U303" s="59"/>
      <c r="V303" s="59"/>
      <c r="W303" s="59"/>
      <c r="X303" s="59">
        <v>0</v>
      </c>
      <c r="Y303" s="59"/>
      <c r="Z303" s="59">
        <v>20</v>
      </c>
      <c r="AA303" s="59">
        <v>9</v>
      </c>
      <c r="AB303" s="59"/>
      <c r="AC303" s="59"/>
      <c r="AD303" s="59"/>
      <c r="AE303" s="59"/>
      <c r="AG303" s="7">
        <f>IF(Q303&gt;0,RANK(Q303,(N303:P303,Q303:AE303)),0)</f>
        <v>4</v>
      </c>
      <c r="AH303" s="7">
        <f>IF(R303&gt;0,RANK(R303,(N303:P303,Q303:AE303)),0)</f>
        <v>0</v>
      </c>
      <c r="AI303" s="7">
        <f>IF(T303&gt;0,RANK(T303,(N303:P303,Q303:AE303)),0)</f>
        <v>6</v>
      </c>
      <c r="AJ303" s="7">
        <f>IF(S303&gt;0,RANK(S303,(N303:P303,Q303:AE303)),0)</f>
        <v>3</v>
      </c>
      <c r="AK303" s="2">
        <f t="shared" si="113"/>
        <v>7.0835863185589962E-3</v>
      </c>
      <c r="AL303" s="2">
        <f t="shared" si="114"/>
        <v>0</v>
      </c>
      <c r="AM303" s="2">
        <f t="shared" si="115"/>
        <v>2.8334345274235984E-3</v>
      </c>
      <c r="AN303" s="2">
        <f t="shared" si="116"/>
        <v>7.893139040680024E-3</v>
      </c>
      <c r="AP303" t="s">
        <v>1180</v>
      </c>
      <c r="AQ303" t="s">
        <v>1274</v>
      </c>
      <c r="AR303">
        <v>3</v>
      </c>
      <c r="AT303" s="95">
        <v>8</v>
      </c>
      <c r="AU303" s="97">
        <v>71</v>
      </c>
      <c r="AV303" s="101">
        <f t="shared" si="107"/>
        <v>8071</v>
      </c>
      <c r="AX303" s="7" t="s">
        <v>1006</v>
      </c>
    </row>
    <row r="304" spans="1:50" hidden="1" outlineLevel="1">
      <c r="A304" t="s">
        <v>1853</v>
      </c>
      <c r="B304" t="s">
        <v>1274</v>
      </c>
      <c r="C304" s="1">
        <f t="shared" si="108"/>
        <v>2013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>IF(P304&gt;0,RANK(P304,(N304:P304,Q304:AE304)),0)</f>
        <v>0</v>
      </c>
      <c r="G304" s="1">
        <f t="shared" si="95"/>
        <v>1198</v>
      </c>
      <c r="H304" s="2">
        <f t="shared" si="96"/>
        <v>0.59513164431197219</v>
      </c>
      <c r="I304" s="2"/>
      <c r="J304" s="2">
        <f t="shared" si="109"/>
        <v>0.19374068554396423</v>
      </c>
      <c r="K304" s="2">
        <f t="shared" si="110"/>
        <v>0.78887232985593636</v>
      </c>
      <c r="L304" s="2">
        <f t="shared" si="111"/>
        <v>0</v>
      </c>
      <c r="M304" s="2">
        <f t="shared" si="112"/>
        <v>1.7386984600099353E-2</v>
      </c>
      <c r="N304" s="59">
        <v>390</v>
      </c>
      <c r="O304" s="59">
        <v>1588</v>
      </c>
      <c r="P304" s="59"/>
      <c r="Q304" s="59">
        <v>10</v>
      </c>
      <c r="R304" s="59"/>
      <c r="S304" s="59">
        <v>9</v>
      </c>
      <c r="T304" s="59">
        <v>8</v>
      </c>
      <c r="U304" s="59"/>
      <c r="V304" s="59"/>
      <c r="W304" s="59"/>
      <c r="X304" s="59">
        <v>0</v>
      </c>
      <c r="Y304" s="59"/>
      <c r="Z304" s="59">
        <v>8</v>
      </c>
      <c r="AA304" s="59">
        <v>0</v>
      </c>
      <c r="AB304" s="59"/>
      <c r="AC304" s="59"/>
      <c r="AD304" s="59"/>
      <c r="AE304" s="59"/>
      <c r="AG304" s="7">
        <f>IF(Q304&gt;0,RANK(Q304,(N304:P304,Q304:AE304)),0)</f>
        <v>3</v>
      </c>
      <c r="AH304" s="7">
        <f>IF(R304&gt;0,RANK(R304,(N304:P304,Q304:AE304)),0)</f>
        <v>0</v>
      </c>
      <c r="AI304" s="7">
        <f>IF(T304&gt;0,RANK(T304,(N304:P304,Q304:AE304)),0)</f>
        <v>5</v>
      </c>
      <c r="AJ304" s="7">
        <f>IF(S304&gt;0,RANK(S304,(N304:P304,Q304:AE304)),0)</f>
        <v>4</v>
      </c>
      <c r="AK304" s="2">
        <f t="shared" si="113"/>
        <v>4.9677098857426726E-3</v>
      </c>
      <c r="AL304" s="2">
        <f t="shared" si="114"/>
        <v>0</v>
      </c>
      <c r="AM304" s="2">
        <f t="shared" si="115"/>
        <v>3.9741679085941381E-3</v>
      </c>
      <c r="AN304" s="2">
        <f t="shared" si="116"/>
        <v>4.4709388971684054E-3</v>
      </c>
      <c r="AP304" t="s">
        <v>1853</v>
      </c>
      <c r="AQ304" t="s">
        <v>1274</v>
      </c>
      <c r="AR304">
        <v>4</v>
      </c>
      <c r="AT304" s="95">
        <v>8</v>
      </c>
      <c r="AU304" s="97">
        <v>73</v>
      </c>
      <c r="AV304" s="101">
        <f t="shared" si="107"/>
        <v>8073</v>
      </c>
      <c r="AX304" s="7" t="s">
        <v>1006</v>
      </c>
    </row>
    <row r="305" spans="1:50" hidden="1" outlineLevel="1">
      <c r="A305" t="s">
        <v>543</v>
      </c>
      <c r="B305" t="s">
        <v>1274</v>
      </c>
      <c r="C305" s="1">
        <f t="shared" si="108"/>
        <v>6772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0</v>
      </c>
      <c r="G305" s="1">
        <f t="shared" si="95"/>
        <v>3120</v>
      </c>
      <c r="H305" s="2">
        <f t="shared" si="96"/>
        <v>0.4607206142941524</v>
      </c>
      <c r="I305" s="2"/>
      <c r="J305" s="2">
        <f t="shared" si="109"/>
        <v>0.26329001772002364</v>
      </c>
      <c r="K305" s="2">
        <f t="shared" si="110"/>
        <v>0.72401063201417604</v>
      </c>
      <c r="L305" s="2">
        <f t="shared" si="111"/>
        <v>0</v>
      </c>
      <c r="M305" s="2">
        <f t="shared" si="112"/>
        <v>1.2699350265800269E-2</v>
      </c>
      <c r="N305" s="59">
        <v>1783</v>
      </c>
      <c r="O305" s="59">
        <v>4903</v>
      </c>
      <c r="P305" s="59"/>
      <c r="Q305" s="59">
        <v>26</v>
      </c>
      <c r="R305" s="59"/>
      <c r="S305" s="59">
        <v>20</v>
      </c>
      <c r="T305" s="59">
        <v>13</v>
      </c>
      <c r="U305" s="59"/>
      <c r="V305" s="59"/>
      <c r="W305" s="59"/>
      <c r="X305" s="59">
        <v>0</v>
      </c>
      <c r="Y305" s="59"/>
      <c r="Z305" s="59">
        <v>24</v>
      </c>
      <c r="AA305" s="59">
        <v>3</v>
      </c>
      <c r="AB305" s="59"/>
      <c r="AC305" s="59"/>
      <c r="AD305" s="59"/>
      <c r="AE305" s="59"/>
      <c r="AG305" s="7">
        <f>IF(Q305&gt;0,RANK(Q305,(N305:P305,Q305:AE305)),0)</f>
        <v>3</v>
      </c>
      <c r="AH305" s="7">
        <f>IF(R305&gt;0,RANK(R305,(N305:P305,Q305:AE305)),0)</f>
        <v>0</v>
      </c>
      <c r="AI305" s="7">
        <f>IF(T305&gt;0,RANK(T305,(N305:P305,Q305:AE305)),0)</f>
        <v>6</v>
      </c>
      <c r="AJ305" s="7">
        <f>IF(S305&gt;0,RANK(S305,(N305:P305,Q305:AE305)),0)</f>
        <v>5</v>
      </c>
      <c r="AK305" s="2">
        <f t="shared" si="113"/>
        <v>3.8393384524512699E-3</v>
      </c>
      <c r="AL305" s="2">
        <f t="shared" si="114"/>
        <v>0</v>
      </c>
      <c r="AM305" s="2">
        <f t="shared" si="115"/>
        <v>1.9196692262256349E-3</v>
      </c>
      <c r="AN305" s="2">
        <f t="shared" si="116"/>
        <v>2.9533372711163615E-3</v>
      </c>
      <c r="AP305" t="s">
        <v>543</v>
      </c>
      <c r="AQ305" t="s">
        <v>1274</v>
      </c>
      <c r="AR305">
        <v>4</v>
      </c>
      <c r="AT305" s="95">
        <v>8</v>
      </c>
      <c r="AU305" s="97">
        <v>75</v>
      </c>
      <c r="AV305" s="101">
        <f t="shared" si="107"/>
        <v>8075</v>
      </c>
      <c r="AX305" s="7" t="s">
        <v>1006</v>
      </c>
    </row>
    <row r="306" spans="1:50" hidden="1" outlineLevel="1">
      <c r="A306" t="s">
        <v>2170</v>
      </c>
      <c r="B306" t="s">
        <v>1274</v>
      </c>
      <c r="C306" s="1">
        <f t="shared" si="108"/>
        <v>39879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0</v>
      </c>
      <c r="G306" s="1">
        <f t="shared" si="95"/>
        <v>18542</v>
      </c>
      <c r="H306" s="2">
        <f t="shared" si="96"/>
        <v>0.46495649339251233</v>
      </c>
      <c r="I306" s="2"/>
      <c r="J306" s="2">
        <f t="shared" si="109"/>
        <v>0.25286491637202535</v>
      </c>
      <c r="K306" s="2">
        <f t="shared" si="110"/>
        <v>0.71782140976453768</v>
      </c>
      <c r="L306" s="2">
        <f t="shared" si="111"/>
        <v>0</v>
      </c>
      <c r="M306" s="2">
        <f t="shared" si="112"/>
        <v>2.9313673863436973E-2</v>
      </c>
      <c r="N306" s="59">
        <v>10084</v>
      </c>
      <c r="O306" s="59">
        <v>28626</v>
      </c>
      <c r="P306" s="59"/>
      <c r="Q306" s="59">
        <v>433</v>
      </c>
      <c r="R306" s="59"/>
      <c r="S306" s="59">
        <v>393</v>
      </c>
      <c r="T306" s="59">
        <v>169</v>
      </c>
      <c r="U306" s="59"/>
      <c r="V306" s="59"/>
      <c r="W306" s="59"/>
      <c r="X306" s="59">
        <v>0</v>
      </c>
      <c r="Y306" s="59"/>
      <c r="Z306" s="59">
        <v>134</v>
      </c>
      <c r="AA306" s="59">
        <v>40</v>
      </c>
      <c r="AB306" s="59"/>
      <c r="AC306" s="59"/>
      <c r="AD306" s="59"/>
      <c r="AE306" s="59"/>
      <c r="AG306" s="7">
        <f>IF(Q306&gt;0,RANK(Q306,(N306:P306,Q306:AE306)),0)</f>
        <v>3</v>
      </c>
      <c r="AH306" s="7">
        <f>IF(R306&gt;0,RANK(R306,(N306:P306,Q306:AE306)),0)</f>
        <v>0</v>
      </c>
      <c r="AI306" s="7">
        <f>IF(T306&gt;0,RANK(T306,(N306:P306,Q306:AE306)),0)</f>
        <v>5</v>
      </c>
      <c r="AJ306" s="7">
        <f>IF(S306&gt;0,RANK(S306,(N306:P306,Q306:AE306)),0)</f>
        <v>4</v>
      </c>
      <c r="AK306" s="2">
        <f t="shared" si="113"/>
        <v>1.0857844981067731E-2</v>
      </c>
      <c r="AL306" s="2">
        <f t="shared" si="114"/>
        <v>0</v>
      </c>
      <c r="AM306" s="2">
        <f t="shared" si="115"/>
        <v>4.237819403696181E-3</v>
      </c>
      <c r="AN306" s="2">
        <f t="shared" si="116"/>
        <v>9.8548108026781014E-3</v>
      </c>
      <c r="AP306" t="s">
        <v>2170</v>
      </c>
      <c r="AQ306" t="s">
        <v>1274</v>
      </c>
      <c r="AR306">
        <v>3</v>
      </c>
      <c r="AT306" s="95">
        <v>8</v>
      </c>
      <c r="AU306" s="97">
        <v>77</v>
      </c>
      <c r="AV306" s="101">
        <f t="shared" si="107"/>
        <v>8077</v>
      </c>
      <c r="AX306" s="7" t="s">
        <v>1006</v>
      </c>
    </row>
    <row r="307" spans="1:50" hidden="1" outlineLevel="1">
      <c r="A307" t="s">
        <v>1070</v>
      </c>
      <c r="B307" t="s">
        <v>1274</v>
      </c>
      <c r="C307" s="1">
        <f t="shared" si="108"/>
        <v>460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0</v>
      </c>
      <c r="G307" s="1">
        <f t="shared" si="95"/>
        <v>232</v>
      </c>
      <c r="H307" s="2">
        <f t="shared" si="96"/>
        <v>0.5043478260869565</v>
      </c>
      <c r="I307" s="2"/>
      <c r="J307" s="2">
        <f t="shared" si="109"/>
        <v>0.23695652173913043</v>
      </c>
      <c r="K307" s="2">
        <f t="shared" si="110"/>
        <v>0.74130434782608701</v>
      </c>
      <c r="L307" s="2">
        <f t="shared" si="111"/>
        <v>0</v>
      </c>
      <c r="M307" s="2">
        <f t="shared" si="112"/>
        <v>2.1739130434782594E-2</v>
      </c>
      <c r="N307" s="59">
        <v>109</v>
      </c>
      <c r="O307" s="59">
        <v>341</v>
      </c>
      <c r="P307" s="59"/>
      <c r="Q307" s="59">
        <v>4</v>
      </c>
      <c r="R307" s="59"/>
      <c r="S307" s="59">
        <v>1</v>
      </c>
      <c r="T307" s="59">
        <v>4</v>
      </c>
      <c r="U307" s="59"/>
      <c r="V307" s="59"/>
      <c r="W307" s="59"/>
      <c r="X307" s="59">
        <v>0</v>
      </c>
      <c r="Y307" s="59"/>
      <c r="Z307" s="59">
        <v>1</v>
      </c>
      <c r="AA307" s="59">
        <v>0</v>
      </c>
      <c r="AB307" s="59"/>
      <c r="AC307" s="59"/>
      <c r="AD307" s="59"/>
      <c r="AE307" s="59"/>
      <c r="AG307" s="7">
        <f>IF(Q307&gt;0,RANK(Q307,(N307:P307,Q307:AE307)),0)</f>
        <v>3</v>
      </c>
      <c r="AH307" s="7">
        <f>IF(R307&gt;0,RANK(R307,(N307:P307,Q307:AE307)),0)</f>
        <v>0</v>
      </c>
      <c r="AI307" s="7">
        <f>IF(T307&gt;0,RANK(T307,(N307:P307,Q307:AE307)),0)</f>
        <v>3</v>
      </c>
      <c r="AJ307" s="7">
        <f>IF(S307&gt;0,RANK(S307,(N307:P307,Q307:AE307)),0)</f>
        <v>5</v>
      </c>
      <c r="AK307" s="2">
        <f t="shared" si="113"/>
        <v>8.6956521739130436E-3</v>
      </c>
      <c r="AL307" s="2">
        <f t="shared" si="114"/>
        <v>0</v>
      </c>
      <c r="AM307" s="2">
        <f t="shared" si="115"/>
        <v>8.6956521739130436E-3</v>
      </c>
      <c r="AN307" s="2">
        <f t="shared" si="116"/>
        <v>2.1739130434782609E-3</v>
      </c>
      <c r="AP307" t="s">
        <v>1070</v>
      </c>
      <c r="AQ307" t="s">
        <v>1274</v>
      </c>
      <c r="AR307">
        <v>3</v>
      </c>
      <c r="AT307" s="95">
        <v>8</v>
      </c>
      <c r="AU307" s="97">
        <v>79</v>
      </c>
      <c r="AV307" s="101">
        <f t="shared" si="107"/>
        <v>8079</v>
      </c>
      <c r="AX307" s="7" t="s">
        <v>1006</v>
      </c>
    </row>
    <row r="308" spans="1:50" hidden="1" outlineLevel="1">
      <c r="A308" t="s">
        <v>1071</v>
      </c>
      <c r="B308" t="s">
        <v>1274</v>
      </c>
      <c r="C308" s="1">
        <f t="shared" si="108"/>
        <v>4400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0</v>
      </c>
      <c r="G308" s="1">
        <f t="shared" si="95"/>
        <v>2674</v>
      </c>
      <c r="H308" s="2">
        <f t="shared" si="96"/>
        <v>0.60772727272727278</v>
      </c>
      <c r="I308" s="2"/>
      <c r="J308" s="2">
        <f t="shared" si="109"/>
        <v>0.18704545454545454</v>
      </c>
      <c r="K308" s="2">
        <f t="shared" si="110"/>
        <v>0.7947727272727273</v>
      </c>
      <c r="L308" s="2">
        <f t="shared" si="111"/>
        <v>0</v>
      </c>
      <c r="M308" s="2">
        <f t="shared" si="112"/>
        <v>1.8181818181818188E-2</v>
      </c>
      <c r="N308" s="59">
        <v>823</v>
      </c>
      <c r="O308" s="59">
        <v>3497</v>
      </c>
      <c r="P308" s="59"/>
      <c r="Q308" s="59">
        <v>26</v>
      </c>
      <c r="R308" s="59"/>
      <c r="S308" s="59">
        <v>30</v>
      </c>
      <c r="T308" s="59">
        <v>8</v>
      </c>
      <c r="U308" s="59"/>
      <c r="V308" s="59"/>
      <c r="W308" s="59"/>
      <c r="X308" s="59">
        <v>0</v>
      </c>
      <c r="Y308" s="59"/>
      <c r="Z308" s="59">
        <v>14</v>
      </c>
      <c r="AA308" s="59">
        <v>2</v>
      </c>
      <c r="AB308" s="59"/>
      <c r="AC308" s="59"/>
      <c r="AD308" s="59"/>
      <c r="AE308" s="59"/>
      <c r="AG308" s="7">
        <f>IF(Q308&gt;0,RANK(Q308,(N308:P308,Q308:AE308)),0)</f>
        <v>4</v>
      </c>
      <c r="AH308" s="7">
        <f>IF(R308&gt;0,RANK(R308,(N308:P308,Q308:AE308)),0)</f>
        <v>0</v>
      </c>
      <c r="AI308" s="7">
        <f>IF(T308&gt;0,RANK(T308,(N308:P308,Q308:AE308)),0)</f>
        <v>6</v>
      </c>
      <c r="AJ308" s="7">
        <f>IF(S308&gt;0,RANK(S308,(N308:P308,Q308:AE308)),0)</f>
        <v>3</v>
      </c>
      <c r="AK308" s="2">
        <f t="shared" si="113"/>
        <v>5.909090909090909E-3</v>
      </c>
      <c r="AL308" s="2">
        <f t="shared" si="114"/>
        <v>0</v>
      </c>
      <c r="AM308" s="2">
        <f t="shared" si="115"/>
        <v>1.8181818181818182E-3</v>
      </c>
      <c r="AN308" s="2">
        <f t="shared" si="116"/>
        <v>6.8181818181818179E-3</v>
      </c>
      <c r="AP308" t="s">
        <v>1071</v>
      </c>
      <c r="AQ308" t="s">
        <v>1274</v>
      </c>
      <c r="AR308">
        <v>3</v>
      </c>
      <c r="AT308" s="95">
        <v>8</v>
      </c>
      <c r="AU308" s="97">
        <v>81</v>
      </c>
      <c r="AV308" s="101">
        <f t="shared" si="107"/>
        <v>8081</v>
      </c>
      <c r="AX308" s="7" t="s">
        <v>1006</v>
      </c>
    </row>
    <row r="309" spans="1:50" hidden="1" outlineLevel="1">
      <c r="A309" t="s">
        <v>1921</v>
      </c>
      <c r="B309" t="s">
        <v>1274</v>
      </c>
      <c r="C309" s="1">
        <f t="shared" si="108"/>
        <v>7555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0</v>
      </c>
      <c r="G309" s="1">
        <f t="shared" si="95"/>
        <v>3612</v>
      </c>
      <c r="H309" s="2">
        <f t="shared" si="96"/>
        <v>0.47809397749834548</v>
      </c>
      <c r="I309" s="2"/>
      <c r="J309" s="2">
        <f t="shared" si="109"/>
        <v>0.25095962938451355</v>
      </c>
      <c r="K309" s="2">
        <f t="shared" si="110"/>
        <v>0.72905360688285903</v>
      </c>
      <c r="L309" s="2">
        <f t="shared" si="111"/>
        <v>0</v>
      </c>
      <c r="M309" s="2">
        <f t="shared" si="112"/>
        <v>1.9986763732627422E-2</v>
      </c>
      <c r="N309" s="59">
        <v>1896</v>
      </c>
      <c r="O309" s="59">
        <v>5508</v>
      </c>
      <c r="P309" s="59"/>
      <c r="Q309" s="59">
        <v>80</v>
      </c>
      <c r="R309" s="59"/>
      <c r="S309" s="59">
        <v>30</v>
      </c>
      <c r="T309" s="59">
        <v>22</v>
      </c>
      <c r="U309" s="59"/>
      <c r="V309" s="59"/>
      <c r="W309" s="59"/>
      <c r="X309" s="59">
        <v>3</v>
      </c>
      <c r="Y309" s="59"/>
      <c r="Z309" s="59">
        <v>6</v>
      </c>
      <c r="AA309" s="59">
        <v>10</v>
      </c>
      <c r="AB309" s="59"/>
      <c r="AC309" s="59"/>
      <c r="AD309" s="59"/>
      <c r="AE309" s="59"/>
      <c r="AG309" s="7">
        <f>IF(Q309&gt;0,RANK(Q309,(N309:P309,Q309:AE309)),0)</f>
        <v>3</v>
      </c>
      <c r="AH309" s="7">
        <f>IF(R309&gt;0,RANK(R309,(N309:P309,Q309:AE309)),0)</f>
        <v>0</v>
      </c>
      <c r="AI309" s="7">
        <f>IF(T309&gt;0,RANK(T309,(N309:P309,Q309:AE309)),0)</f>
        <v>5</v>
      </c>
      <c r="AJ309" s="7">
        <f>IF(S309&gt;0,RANK(S309,(N309:P309,Q309:AE309)),0)</f>
        <v>4</v>
      </c>
      <c r="AK309" s="2">
        <f t="shared" si="113"/>
        <v>1.0589013898080741E-2</v>
      </c>
      <c r="AL309" s="2">
        <f t="shared" si="114"/>
        <v>0</v>
      </c>
      <c r="AM309" s="2">
        <f t="shared" si="115"/>
        <v>2.9119788219722038E-3</v>
      </c>
      <c r="AN309" s="2">
        <f t="shared" si="116"/>
        <v>3.9708802117802778E-3</v>
      </c>
      <c r="AP309" t="s">
        <v>1921</v>
      </c>
      <c r="AQ309" t="s">
        <v>1274</v>
      </c>
      <c r="AR309">
        <v>3</v>
      </c>
      <c r="AT309" s="95">
        <v>8</v>
      </c>
      <c r="AU309" s="97">
        <v>83</v>
      </c>
      <c r="AV309" s="101">
        <f t="shared" si="107"/>
        <v>8083</v>
      </c>
      <c r="AX309" s="7" t="s">
        <v>1006</v>
      </c>
    </row>
    <row r="310" spans="1:50" hidden="1" outlineLevel="1">
      <c r="A310" t="s">
        <v>1309</v>
      </c>
      <c r="B310" t="s">
        <v>1274</v>
      </c>
      <c r="C310" s="1">
        <f t="shared" si="108"/>
        <v>10920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0</v>
      </c>
      <c r="G310" s="1">
        <f t="shared" si="95"/>
        <v>6005</v>
      </c>
      <c r="H310" s="2">
        <f t="shared" si="96"/>
        <v>0.54990842490842495</v>
      </c>
      <c r="I310" s="2"/>
      <c r="J310" s="2">
        <f t="shared" si="109"/>
        <v>0.21236263736263736</v>
      </c>
      <c r="K310" s="2">
        <f t="shared" si="110"/>
        <v>0.76227106227106223</v>
      </c>
      <c r="L310" s="2">
        <f t="shared" si="111"/>
        <v>0</v>
      </c>
      <c r="M310" s="2">
        <f t="shared" si="112"/>
        <v>2.5366300366300387E-2</v>
      </c>
      <c r="N310" s="59">
        <v>2319</v>
      </c>
      <c r="O310" s="59">
        <v>8324</v>
      </c>
      <c r="P310" s="59"/>
      <c r="Q310" s="59">
        <v>98</v>
      </c>
      <c r="R310" s="59"/>
      <c r="S310" s="59">
        <v>90</v>
      </c>
      <c r="T310" s="59">
        <v>35</v>
      </c>
      <c r="U310" s="59"/>
      <c r="V310" s="59"/>
      <c r="W310" s="59"/>
      <c r="X310" s="59">
        <v>0</v>
      </c>
      <c r="Y310" s="59"/>
      <c r="Z310" s="59">
        <v>39</v>
      </c>
      <c r="AA310" s="59">
        <v>15</v>
      </c>
      <c r="AB310" s="59"/>
      <c r="AC310" s="59"/>
      <c r="AD310" s="59"/>
      <c r="AE310" s="59"/>
      <c r="AG310" s="7">
        <f>IF(Q310&gt;0,RANK(Q310,(N310:P310,Q310:AE310)),0)</f>
        <v>3</v>
      </c>
      <c r="AH310" s="7">
        <f>IF(R310&gt;0,RANK(R310,(N310:P310,Q310:AE310)),0)</f>
        <v>0</v>
      </c>
      <c r="AI310" s="7">
        <f>IF(T310&gt;0,RANK(T310,(N310:P310,Q310:AE310)),0)</f>
        <v>6</v>
      </c>
      <c r="AJ310" s="7">
        <f>IF(S310&gt;0,RANK(S310,(N310:P310,Q310:AE310)),0)</f>
        <v>4</v>
      </c>
      <c r="AK310" s="2">
        <f t="shared" si="113"/>
        <v>8.9743589743589737E-3</v>
      </c>
      <c r="AL310" s="2">
        <f t="shared" si="114"/>
        <v>0</v>
      </c>
      <c r="AM310" s="2">
        <f t="shared" si="115"/>
        <v>3.205128205128205E-3</v>
      </c>
      <c r="AN310" s="2">
        <f t="shared" si="116"/>
        <v>8.241758241758242E-3</v>
      </c>
      <c r="AP310" t="s">
        <v>1309</v>
      </c>
      <c r="AQ310" t="s">
        <v>1274</v>
      </c>
      <c r="AR310">
        <v>3</v>
      </c>
      <c r="AT310" s="95">
        <v>8</v>
      </c>
      <c r="AU310" s="97">
        <v>85</v>
      </c>
      <c r="AV310" s="101">
        <f t="shared" si="107"/>
        <v>8085</v>
      </c>
      <c r="AX310" s="7" t="s">
        <v>1006</v>
      </c>
    </row>
    <row r="311" spans="1:50" hidden="1" outlineLevel="1">
      <c r="A311" t="s">
        <v>361</v>
      </c>
      <c r="B311" t="s">
        <v>1274</v>
      </c>
      <c r="C311" s="1">
        <f t="shared" si="108"/>
        <v>8197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0</v>
      </c>
      <c r="G311" s="1">
        <f t="shared" si="95"/>
        <v>3828</v>
      </c>
      <c r="H311" s="2">
        <f t="shared" si="96"/>
        <v>0.46700012199585217</v>
      </c>
      <c r="I311" s="2"/>
      <c r="J311" s="2">
        <f t="shared" si="109"/>
        <v>0.25728925216542636</v>
      </c>
      <c r="K311" s="2">
        <f t="shared" si="110"/>
        <v>0.72428937416127848</v>
      </c>
      <c r="L311" s="2">
        <f t="shared" si="111"/>
        <v>0</v>
      </c>
      <c r="M311" s="2">
        <f t="shared" si="112"/>
        <v>1.8421373673295105E-2</v>
      </c>
      <c r="N311" s="59">
        <v>2109</v>
      </c>
      <c r="O311" s="59">
        <v>5937</v>
      </c>
      <c r="P311" s="59"/>
      <c r="Q311" s="59">
        <v>62</v>
      </c>
      <c r="R311" s="59"/>
      <c r="S311" s="59">
        <v>59</v>
      </c>
      <c r="T311" s="59">
        <v>13</v>
      </c>
      <c r="U311" s="59"/>
      <c r="V311" s="59"/>
      <c r="W311" s="59"/>
      <c r="X311" s="59">
        <v>0</v>
      </c>
      <c r="Y311" s="59"/>
      <c r="Z311" s="59">
        <v>15</v>
      </c>
      <c r="AA311" s="59">
        <v>2</v>
      </c>
      <c r="AB311" s="59"/>
      <c r="AC311" s="59"/>
      <c r="AD311" s="59"/>
      <c r="AE311" s="59"/>
      <c r="AG311" s="7">
        <f>IF(Q311&gt;0,RANK(Q311,(N311:P311,Q311:AE311)),0)</f>
        <v>3</v>
      </c>
      <c r="AH311" s="7">
        <f>IF(R311&gt;0,RANK(R311,(N311:P311,Q311:AE311)),0)</f>
        <v>0</v>
      </c>
      <c r="AI311" s="7">
        <f>IF(T311&gt;0,RANK(T311,(N311:P311,Q311:AE311)),0)</f>
        <v>6</v>
      </c>
      <c r="AJ311" s="7">
        <f>IF(S311&gt;0,RANK(S311,(N311:P311,Q311:AE311)),0)</f>
        <v>4</v>
      </c>
      <c r="AK311" s="2">
        <f t="shared" si="113"/>
        <v>7.5637428327436865E-3</v>
      </c>
      <c r="AL311" s="2">
        <f t="shared" si="114"/>
        <v>0</v>
      </c>
      <c r="AM311" s="2">
        <f t="shared" si="115"/>
        <v>1.5859460778333537E-3</v>
      </c>
      <c r="AN311" s="2">
        <f t="shared" si="116"/>
        <v>7.1977552763206054E-3</v>
      </c>
      <c r="AP311" t="s">
        <v>361</v>
      </c>
      <c r="AQ311" t="s">
        <v>1274</v>
      </c>
      <c r="AR311">
        <v>4</v>
      </c>
      <c r="AT311" s="95">
        <v>8</v>
      </c>
      <c r="AU311" s="97">
        <v>87</v>
      </c>
      <c r="AV311" s="101">
        <f t="shared" si="107"/>
        <v>8087</v>
      </c>
      <c r="AX311" s="7" t="s">
        <v>1006</v>
      </c>
    </row>
    <row r="312" spans="1:50" hidden="1" outlineLevel="1">
      <c r="A312" t="s">
        <v>973</v>
      </c>
      <c r="B312" t="s">
        <v>1274</v>
      </c>
      <c r="C312" s="1">
        <f t="shared" si="108"/>
        <v>6268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0</v>
      </c>
      <c r="G312" s="1">
        <f t="shared" si="95"/>
        <v>2974</v>
      </c>
      <c r="H312" s="2">
        <f t="shared" si="96"/>
        <v>0.47447351627313339</v>
      </c>
      <c r="I312" s="2"/>
      <c r="J312" s="2">
        <f t="shared" si="109"/>
        <v>0.25143586470963625</v>
      </c>
      <c r="K312" s="2">
        <f t="shared" si="110"/>
        <v>0.72590938098276958</v>
      </c>
      <c r="L312" s="2">
        <f t="shared" si="111"/>
        <v>0</v>
      </c>
      <c r="M312" s="2">
        <f t="shared" si="112"/>
        <v>2.2654754307594227E-2</v>
      </c>
      <c r="N312" s="59">
        <v>1576</v>
      </c>
      <c r="O312" s="59">
        <v>4550</v>
      </c>
      <c r="P312" s="59"/>
      <c r="Q312" s="59">
        <v>30</v>
      </c>
      <c r="R312" s="59"/>
      <c r="S312" s="59">
        <v>46</v>
      </c>
      <c r="T312" s="59">
        <v>14</v>
      </c>
      <c r="U312" s="59"/>
      <c r="V312" s="59"/>
      <c r="W312" s="59"/>
      <c r="X312" s="59">
        <v>0</v>
      </c>
      <c r="Y312" s="59"/>
      <c r="Z312" s="59">
        <v>48</v>
      </c>
      <c r="AA312" s="59">
        <v>4</v>
      </c>
      <c r="AB312" s="59"/>
      <c r="AC312" s="59"/>
      <c r="AD312" s="59"/>
      <c r="AE312" s="59"/>
      <c r="AG312" s="7">
        <f>IF(Q312&gt;0,RANK(Q312,(N312:P312,Q312:AE312)),0)</f>
        <v>5</v>
      </c>
      <c r="AH312" s="7">
        <f>IF(R312&gt;0,RANK(R312,(N312:P312,Q312:AE312)),0)</f>
        <v>0</v>
      </c>
      <c r="AI312" s="7">
        <f>IF(T312&gt;0,RANK(T312,(N312:P312,Q312:AE312)),0)</f>
        <v>6</v>
      </c>
      <c r="AJ312" s="7">
        <f>IF(S312&gt;0,RANK(S312,(N312:P312,Q312:AE312)),0)</f>
        <v>4</v>
      </c>
      <c r="AK312" s="2">
        <f t="shared" si="113"/>
        <v>4.7862156987874922E-3</v>
      </c>
      <c r="AL312" s="2">
        <f t="shared" si="114"/>
        <v>0</v>
      </c>
      <c r="AM312" s="2">
        <f t="shared" si="115"/>
        <v>2.2335673261008296E-3</v>
      </c>
      <c r="AN312" s="2">
        <f t="shared" si="116"/>
        <v>7.3388640714741544E-3</v>
      </c>
      <c r="AP312" t="s">
        <v>973</v>
      </c>
      <c r="AQ312" t="s">
        <v>1274</v>
      </c>
      <c r="AR312">
        <v>0</v>
      </c>
      <c r="AT312" s="95">
        <v>8</v>
      </c>
      <c r="AU312" s="97">
        <v>89</v>
      </c>
      <c r="AV312" s="101">
        <f t="shared" si="107"/>
        <v>8089</v>
      </c>
      <c r="AX312" s="7" t="s">
        <v>1006</v>
      </c>
    </row>
    <row r="313" spans="1:50" hidden="1" outlineLevel="1">
      <c r="A313" t="s">
        <v>1569</v>
      </c>
      <c r="B313" t="s">
        <v>1274</v>
      </c>
      <c r="C313" s="1">
        <f t="shared" si="108"/>
        <v>1499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0</v>
      </c>
      <c r="G313" s="1">
        <f t="shared" si="95"/>
        <v>545</v>
      </c>
      <c r="H313" s="2">
        <f t="shared" si="96"/>
        <v>0.36357571714476317</v>
      </c>
      <c r="I313" s="2"/>
      <c r="J313" s="2">
        <f t="shared" si="109"/>
        <v>0.31087391594396263</v>
      </c>
      <c r="K313" s="2">
        <f t="shared" si="110"/>
        <v>0.67444963308872585</v>
      </c>
      <c r="L313" s="2">
        <f t="shared" si="111"/>
        <v>0</v>
      </c>
      <c r="M313" s="2">
        <f t="shared" si="112"/>
        <v>1.4676450967311516E-2</v>
      </c>
      <c r="N313" s="59">
        <v>466</v>
      </c>
      <c r="O313" s="59">
        <v>1011</v>
      </c>
      <c r="P313" s="59"/>
      <c r="Q313" s="59">
        <v>13</v>
      </c>
      <c r="R313" s="59"/>
      <c r="S313" s="59">
        <v>5</v>
      </c>
      <c r="T313" s="59">
        <v>3</v>
      </c>
      <c r="U313" s="59"/>
      <c r="V313" s="59"/>
      <c r="W313" s="59"/>
      <c r="X313" s="59">
        <v>0</v>
      </c>
      <c r="Y313" s="59"/>
      <c r="Z313" s="59">
        <v>1</v>
      </c>
      <c r="AA313" s="59">
        <v>0</v>
      </c>
      <c r="AB313" s="59"/>
      <c r="AC313" s="59"/>
      <c r="AD313" s="59"/>
      <c r="AE313" s="59"/>
      <c r="AG313" s="7">
        <f>IF(Q313&gt;0,RANK(Q313,(N313:P313,Q313:AE313)),0)</f>
        <v>3</v>
      </c>
      <c r="AH313" s="7">
        <f>IF(R313&gt;0,RANK(R313,(N313:P313,Q313:AE313)),0)</f>
        <v>0</v>
      </c>
      <c r="AI313" s="7">
        <f>IF(T313&gt;0,RANK(T313,(N313:P313,Q313:AE313)),0)</f>
        <v>5</v>
      </c>
      <c r="AJ313" s="7">
        <f>IF(S313&gt;0,RANK(S313,(N313:P313,Q313:AE313)),0)</f>
        <v>4</v>
      </c>
      <c r="AK313" s="2">
        <f t="shared" si="113"/>
        <v>8.6724482988659105E-3</v>
      </c>
      <c r="AL313" s="2">
        <f t="shared" si="114"/>
        <v>0</v>
      </c>
      <c r="AM313" s="2">
        <f t="shared" si="115"/>
        <v>2.0013342228152103E-3</v>
      </c>
      <c r="AN313" s="2">
        <f t="shared" si="116"/>
        <v>3.3355570380253501E-3</v>
      </c>
      <c r="AP313" t="s">
        <v>1569</v>
      </c>
      <c r="AQ313" t="s">
        <v>1274</v>
      </c>
      <c r="AR313">
        <v>3</v>
      </c>
      <c r="AT313" s="95">
        <v>8</v>
      </c>
      <c r="AU313" s="97">
        <v>91</v>
      </c>
      <c r="AV313" s="101">
        <f t="shared" si="107"/>
        <v>8091</v>
      </c>
      <c r="AX313" s="7" t="s">
        <v>1006</v>
      </c>
    </row>
    <row r="314" spans="1:50" hidden="1" outlineLevel="1">
      <c r="A314" t="s">
        <v>1419</v>
      </c>
      <c r="B314" t="s">
        <v>1274</v>
      </c>
      <c r="C314" s="1">
        <f t="shared" si="108"/>
        <v>4995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>IF(P314&gt;0,RANK(P314,(N314:P314,Q314:AE314)),0)</f>
        <v>0</v>
      </c>
      <c r="G314" s="1">
        <f t="shared" si="95"/>
        <v>2106</v>
      </c>
      <c r="H314" s="2">
        <f t="shared" si="96"/>
        <v>0.42162162162162165</v>
      </c>
      <c r="I314" s="2"/>
      <c r="J314" s="2">
        <f t="shared" si="109"/>
        <v>0.27087087087087086</v>
      </c>
      <c r="K314" s="2">
        <f t="shared" si="110"/>
        <v>0.69249249249249245</v>
      </c>
      <c r="L314" s="2">
        <f t="shared" si="111"/>
        <v>0</v>
      </c>
      <c r="M314" s="2">
        <f t="shared" si="112"/>
        <v>3.6636636636636633E-2</v>
      </c>
      <c r="N314" s="59">
        <v>1353</v>
      </c>
      <c r="O314" s="59">
        <v>3459</v>
      </c>
      <c r="P314" s="59"/>
      <c r="Q314" s="59">
        <v>95</v>
      </c>
      <c r="R314" s="59"/>
      <c r="S314" s="59">
        <v>61</v>
      </c>
      <c r="T314" s="59">
        <v>15</v>
      </c>
      <c r="U314" s="59"/>
      <c r="V314" s="59"/>
      <c r="W314" s="59"/>
      <c r="X314" s="59">
        <v>0</v>
      </c>
      <c r="Y314" s="59"/>
      <c r="Z314" s="59">
        <v>10</v>
      </c>
      <c r="AA314" s="59">
        <v>2</v>
      </c>
      <c r="AB314" s="59"/>
      <c r="AC314" s="59"/>
      <c r="AD314" s="59"/>
      <c r="AE314" s="59"/>
      <c r="AG314" s="7">
        <f>IF(Q314&gt;0,RANK(Q314,(N314:P314,Q314:AE314)),0)</f>
        <v>3</v>
      </c>
      <c r="AH314" s="7">
        <f>IF(R314&gt;0,RANK(R314,(N314:P314,Q314:AE314)),0)</f>
        <v>0</v>
      </c>
      <c r="AI314" s="7">
        <f>IF(T314&gt;0,RANK(T314,(N314:P314,Q314:AE314)),0)</f>
        <v>5</v>
      </c>
      <c r="AJ314" s="7">
        <f>IF(S314&gt;0,RANK(S314,(N314:P314,Q314:AE314)),0)</f>
        <v>4</v>
      </c>
      <c r="AK314" s="2">
        <f t="shared" si="113"/>
        <v>1.9019019019019021E-2</v>
      </c>
      <c r="AL314" s="2">
        <f t="shared" si="114"/>
        <v>0</v>
      </c>
      <c r="AM314" s="2">
        <f t="shared" si="115"/>
        <v>3.003003003003003E-3</v>
      </c>
      <c r="AN314" s="2">
        <f t="shared" si="116"/>
        <v>1.2212212212212211E-2</v>
      </c>
      <c r="AP314" t="s">
        <v>1419</v>
      </c>
      <c r="AQ314" t="s">
        <v>1274</v>
      </c>
      <c r="AR314">
        <v>0</v>
      </c>
      <c r="AT314" s="95">
        <v>8</v>
      </c>
      <c r="AU314" s="97">
        <v>93</v>
      </c>
      <c r="AV314" s="101">
        <f t="shared" si="107"/>
        <v>8093</v>
      </c>
      <c r="AX314" s="7" t="s">
        <v>1006</v>
      </c>
    </row>
    <row r="315" spans="1:50" hidden="1" outlineLevel="1">
      <c r="A315" t="s">
        <v>1333</v>
      </c>
      <c r="B315" t="s">
        <v>1274</v>
      </c>
      <c r="C315" s="1">
        <f t="shared" si="108"/>
        <v>2036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0</v>
      </c>
      <c r="G315" s="1">
        <f t="shared" si="95"/>
        <v>1145</v>
      </c>
      <c r="H315" s="2">
        <f t="shared" si="96"/>
        <v>0.56237721021610998</v>
      </c>
      <c r="I315" s="2"/>
      <c r="J315" s="2">
        <f t="shared" si="109"/>
        <v>0.21168958742632613</v>
      </c>
      <c r="K315" s="2">
        <f t="shared" si="110"/>
        <v>0.77406679764243613</v>
      </c>
      <c r="L315" s="2">
        <f t="shared" si="111"/>
        <v>0</v>
      </c>
      <c r="M315" s="2">
        <f t="shared" si="112"/>
        <v>1.4243614931237714E-2</v>
      </c>
      <c r="N315" s="59">
        <v>431</v>
      </c>
      <c r="O315" s="59">
        <v>1576</v>
      </c>
      <c r="P315" s="59"/>
      <c r="Q315" s="59">
        <v>10</v>
      </c>
      <c r="R315" s="59"/>
      <c r="S315" s="59">
        <v>9</v>
      </c>
      <c r="T315" s="59">
        <v>5</v>
      </c>
      <c r="U315" s="59"/>
      <c r="V315" s="59"/>
      <c r="W315" s="59"/>
      <c r="X315" s="59">
        <v>0</v>
      </c>
      <c r="Y315" s="59"/>
      <c r="Z315" s="59">
        <v>4</v>
      </c>
      <c r="AA315" s="59">
        <v>1</v>
      </c>
      <c r="AB315" s="59"/>
      <c r="AC315" s="59"/>
      <c r="AD315" s="59"/>
      <c r="AE315" s="59"/>
      <c r="AG315" s="7">
        <f>IF(Q315&gt;0,RANK(Q315,(N315:P315,Q315:AE315)),0)</f>
        <v>3</v>
      </c>
      <c r="AH315" s="7">
        <f>IF(R315&gt;0,RANK(R315,(N315:P315,Q315:AE315)),0)</f>
        <v>0</v>
      </c>
      <c r="AI315" s="7">
        <f>IF(T315&gt;0,RANK(T315,(N315:P315,Q315:AE315)),0)</f>
        <v>5</v>
      </c>
      <c r="AJ315" s="7">
        <f>IF(S315&gt;0,RANK(S315,(N315:P315,Q315:AE315)),0)</f>
        <v>4</v>
      </c>
      <c r="AK315" s="2">
        <f t="shared" si="113"/>
        <v>4.911591355599214E-3</v>
      </c>
      <c r="AL315" s="2">
        <f t="shared" si="114"/>
        <v>0</v>
      </c>
      <c r="AM315" s="2">
        <f t="shared" si="115"/>
        <v>2.455795677799607E-3</v>
      </c>
      <c r="AN315" s="2">
        <f t="shared" si="116"/>
        <v>4.4204322200392925E-3</v>
      </c>
      <c r="AP315" t="s">
        <v>1333</v>
      </c>
      <c r="AQ315" t="s">
        <v>1274</v>
      </c>
      <c r="AR315">
        <v>4</v>
      </c>
      <c r="AT315" s="95">
        <v>8</v>
      </c>
      <c r="AU315" s="97">
        <v>95</v>
      </c>
      <c r="AV315" s="101">
        <f t="shared" si="107"/>
        <v>8095</v>
      </c>
      <c r="AX315" s="7" t="s">
        <v>1006</v>
      </c>
    </row>
    <row r="316" spans="1:50" hidden="1" outlineLevel="1">
      <c r="A316" t="s">
        <v>517</v>
      </c>
      <c r="B316" t="s">
        <v>1274</v>
      </c>
      <c r="C316" s="1">
        <f t="shared" si="108"/>
        <v>5516</v>
      </c>
      <c r="D316" s="7">
        <f>IF(N316&gt;0, RANK(N316,(N316:P316,Q316:AE316)),0)</f>
        <v>1</v>
      </c>
      <c r="E316" s="7">
        <f>IF(O316&gt;0,RANK(O316,(N316:P316,Q316:AE316)),0)</f>
        <v>2</v>
      </c>
      <c r="F316" s="7">
        <f>IF(P316&gt;0,RANK(P316,(N316:P316,Q316:AE316)),0)</f>
        <v>0</v>
      </c>
      <c r="G316" s="1">
        <f t="shared" si="95"/>
        <v>1164</v>
      </c>
      <c r="H316" s="2">
        <f t="shared" si="96"/>
        <v>0.21102248005801305</v>
      </c>
      <c r="I316" s="2"/>
      <c r="J316" s="2">
        <f t="shared" si="109"/>
        <v>0.58901377810007249</v>
      </c>
      <c r="K316" s="2">
        <f t="shared" si="110"/>
        <v>0.37799129804205944</v>
      </c>
      <c r="L316" s="2">
        <f t="shared" si="111"/>
        <v>0</v>
      </c>
      <c r="M316" s="2">
        <f t="shared" si="112"/>
        <v>3.2994923857868064E-2</v>
      </c>
      <c r="N316" s="59">
        <v>3249</v>
      </c>
      <c r="O316" s="59">
        <v>2085</v>
      </c>
      <c r="P316" s="59"/>
      <c r="Q316" s="59">
        <v>117</v>
      </c>
      <c r="R316" s="59"/>
      <c r="S316" s="59">
        <v>20</v>
      </c>
      <c r="T316" s="59">
        <v>24</v>
      </c>
      <c r="U316" s="59"/>
      <c r="V316" s="59"/>
      <c r="W316" s="59"/>
      <c r="X316" s="59">
        <v>0</v>
      </c>
      <c r="Y316" s="59"/>
      <c r="Z316" s="59">
        <v>14</v>
      </c>
      <c r="AA316" s="59">
        <v>7</v>
      </c>
      <c r="AB316" s="59"/>
      <c r="AC316" s="59"/>
      <c r="AD316" s="59"/>
      <c r="AE316" s="59"/>
      <c r="AG316" s="7">
        <f>IF(Q316&gt;0,RANK(Q316,(N316:P316,Q316:AE316)),0)</f>
        <v>3</v>
      </c>
      <c r="AH316" s="7">
        <f>IF(R316&gt;0,RANK(R316,(N316:P316,Q316:AE316)),0)</f>
        <v>0</v>
      </c>
      <c r="AI316" s="7">
        <f>IF(T316&gt;0,RANK(T316,(N316:P316,Q316:AE316)),0)</f>
        <v>4</v>
      </c>
      <c r="AJ316" s="7">
        <f>IF(S316&gt;0,RANK(S316,(N316:P316,Q316:AE316)),0)</f>
        <v>5</v>
      </c>
      <c r="AK316" s="2">
        <f t="shared" si="113"/>
        <v>2.1211022480058014E-2</v>
      </c>
      <c r="AL316" s="2">
        <f t="shared" si="114"/>
        <v>0</v>
      </c>
      <c r="AM316" s="2">
        <f t="shared" si="115"/>
        <v>4.3509789702683103E-3</v>
      </c>
      <c r="AN316" s="2">
        <f t="shared" si="116"/>
        <v>3.6258158085569255E-3</v>
      </c>
      <c r="AP316" t="s">
        <v>517</v>
      </c>
      <c r="AQ316" t="s">
        <v>1274</v>
      </c>
      <c r="AR316">
        <v>3</v>
      </c>
      <c r="AT316" s="95">
        <v>8</v>
      </c>
      <c r="AU316" s="97">
        <v>97</v>
      </c>
      <c r="AV316" s="101">
        <f t="shared" si="107"/>
        <v>8097</v>
      </c>
      <c r="AX316" s="7" t="s">
        <v>1006</v>
      </c>
    </row>
    <row r="317" spans="1:50" hidden="1" outlineLevel="1">
      <c r="A317" t="s">
        <v>428</v>
      </c>
      <c r="B317" t="s">
        <v>1274</v>
      </c>
      <c r="C317" s="1">
        <f t="shared" si="108"/>
        <v>4263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0</v>
      </c>
      <c r="G317" s="1">
        <f t="shared" si="95"/>
        <v>2117</v>
      </c>
      <c r="H317" s="2">
        <f t="shared" si="96"/>
        <v>0.49659863945578231</v>
      </c>
      <c r="I317" s="2"/>
      <c r="J317" s="2">
        <f t="shared" si="109"/>
        <v>0.2441942294159043</v>
      </c>
      <c r="K317" s="2">
        <f t="shared" si="110"/>
        <v>0.74079286887168661</v>
      </c>
      <c r="L317" s="2">
        <f t="shared" si="111"/>
        <v>0</v>
      </c>
      <c r="M317" s="2">
        <f t="shared" si="112"/>
        <v>1.5012901712409099E-2</v>
      </c>
      <c r="N317" s="59">
        <v>1041</v>
      </c>
      <c r="O317" s="59">
        <v>3158</v>
      </c>
      <c r="P317" s="59"/>
      <c r="Q317" s="59">
        <v>19</v>
      </c>
      <c r="R317" s="59"/>
      <c r="S317" s="59">
        <v>13</v>
      </c>
      <c r="T317" s="59">
        <v>10</v>
      </c>
      <c r="U317" s="59"/>
      <c r="V317" s="59"/>
      <c r="W317" s="59"/>
      <c r="X317" s="59">
        <v>0</v>
      </c>
      <c r="Y317" s="59"/>
      <c r="Z317" s="59">
        <v>19</v>
      </c>
      <c r="AA317" s="59">
        <v>3</v>
      </c>
      <c r="AB317" s="59"/>
      <c r="AC317" s="59"/>
      <c r="AD317" s="59"/>
      <c r="AE317" s="59"/>
      <c r="AG317" s="7">
        <f>IF(Q317&gt;0,RANK(Q317,(N317:P317,Q317:AE317)),0)</f>
        <v>3</v>
      </c>
      <c r="AH317" s="7">
        <f>IF(R317&gt;0,RANK(R317,(N317:P317,Q317:AE317)),0)</f>
        <v>0</v>
      </c>
      <c r="AI317" s="7">
        <f>IF(T317&gt;0,RANK(T317,(N317:P317,Q317:AE317)),0)</f>
        <v>6</v>
      </c>
      <c r="AJ317" s="7">
        <f>IF(S317&gt;0,RANK(S317,(N317:P317,Q317:AE317)),0)</f>
        <v>5</v>
      </c>
      <c r="AK317" s="2">
        <f t="shared" si="113"/>
        <v>4.4569551958714522E-3</v>
      </c>
      <c r="AL317" s="2">
        <f t="shared" si="114"/>
        <v>0</v>
      </c>
      <c r="AM317" s="2">
        <f t="shared" si="115"/>
        <v>2.3457658925639222E-3</v>
      </c>
      <c r="AN317" s="2">
        <f t="shared" si="116"/>
        <v>3.0494956603330987E-3</v>
      </c>
      <c r="AP317" t="s">
        <v>428</v>
      </c>
      <c r="AQ317" t="s">
        <v>1274</v>
      </c>
      <c r="AR317">
        <v>4</v>
      </c>
      <c r="AT317" s="95">
        <v>8</v>
      </c>
      <c r="AU317" s="97">
        <v>99</v>
      </c>
      <c r="AV317" s="101">
        <f t="shared" si="107"/>
        <v>8099</v>
      </c>
      <c r="AX317" s="7" t="s">
        <v>1006</v>
      </c>
    </row>
    <row r="318" spans="1:50" hidden="1" outlineLevel="1">
      <c r="A318" t="s">
        <v>1529</v>
      </c>
      <c r="B318" t="s">
        <v>1274</v>
      </c>
      <c r="C318" s="1">
        <f t="shared" si="108"/>
        <v>45370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0</v>
      </c>
      <c r="G318" s="1">
        <f t="shared" si="95"/>
        <v>17748</v>
      </c>
      <c r="H318" s="2">
        <f t="shared" si="96"/>
        <v>0.39118360149878773</v>
      </c>
      <c r="I318" s="2"/>
      <c r="J318" s="2">
        <f t="shared" si="109"/>
        <v>0.29515098082433328</v>
      </c>
      <c r="K318" s="2">
        <f t="shared" si="110"/>
        <v>0.68633458232312106</v>
      </c>
      <c r="L318" s="2">
        <f t="shared" si="111"/>
        <v>0</v>
      </c>
      <c r="M318" s="2">
        <f t="shared" si="112"/>
        <v>1.8514436852545613E-2</v>
      </c>
      <c r="N318" s="59">
        <v>13391</v>
      </c>
      <c r="O318" s="59">
        <v>31139</v>
      </c>
      <c r="P318" s="59"/>
      <c r="Q318" s="59">
        <v>306</v>
      </c>
      <c r="R318" s="59"/>
      <c r="S318" s="59">
        <v>170</v>
      </c>
      <c r="T318" s="59">
        <v>128</v>
      </c>
      <c r="U318" s="59"/>
      <c r="V318" s="59"/>
      <c r="W318" s="59"/>
      <c r="X318" s="59">
        <v>40</v>
      </c>
      <c r="Y318" s="59"/>
      <c r="Z318" s="59">
        <v>144</v>
      </c>
      <c r="AA318" s="59">
        <v>52</v>
      </c>
      <c r="AB318" s="59"/>
      <c r="AC318" s="59"/>
      <c r="AD318" s="59"/>
      <c r="AE318" s="59"/>
      <c r="AG318" s="7">
        <f>IF(Q318&gt;0,RANK(Q318,(N318:P318,Q318:AE318)),0)</f>
        <v>3</v>
      </c>
      <c r="AH318" s="7">
        <f>IF(R318&gt;0,RANK(R318,(N318:P318,Q318:AE318)),0)</f>
        <v>0</v>
      </c>
      <c r="AI318" s="7">
        <f>IF(T318&gt;0,RANK(T318,(N318:P318,Q318:AE318)),0)</f>
        <v>6</v>
      </c>
      <c r="AJ318" s="7">
        <f>IF(S318&gt;0,RANK(S318,(N318:P318,Q318:AE318)),0)</f>
        <v>4</v>
      </c>
      <c r="AK318" s="2">
        <f t="shared" si="113"/>
        <v>6.7445448534273747E-3</v>
      </c>
      <c r="AL318" s="2">
        <f t="shared" si="114"/>
        <v>0</v>
      </c>
      <c r="AM318" s="2">
        <f t="shared" si="115"/>
        <v>2.8212475203879214E-3</v>
      </c>
      <c r="AN318" s="2">
        <f t="shared" si="116"/>
        <v>3.7469693630152083E-3</v>
      </c>
      <c r="AP318" t="s">
        <v>1529</v>
      </c>
      <c r="AQ318" t="s">
        <v>1274</v>
      </c>
      <c r="AR318">
        <v>3</v>
      </c>
      <c r="AT318" s="95">
        <v>8</v>
      </c>
      <c r="AU318" s="97">
        <v>101</v>
      </c>
      <c r="AV318" s="101">
        <f t="shared" si="107"/>
        <v>8101</v>
      </c>
      <c r="AX318" s="7" t="s">
        <v>1006</v>
      </c>
    </row>
    <row r="319" spans="1:50" hidden="1" outlineLevel="1">
      <c r="A319" t="s">
        <v>2233</v>
      </c>
      <c r="B319" t="s">
        <v>1274</v>
      </c>
      <c r="C319" s="1">
        <f t="shared" si="108"/>
        <v>2637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0</v>
      </c>
      <c r="G319" s="1">
        <f t="shared" si="95"/>
        <v>1807</v>
      </c>
      <c r="H319" s="2">
        <f t="shared" si="96"/>
        <v>0.68524838832006063</v>
      </c>
      <c r="I319" s="2"/>
      <c r="J319" s="2">
        <f t="shared" si="109"/>
        <v>0.14941221084565795</v>
      </c>
      <c r="K319" s="2">
        <f t="shared" si="110"/>
        <v>0.83466059916571866</v>
      </c>
      <c r="L319" s="2">
        <f t="shared" si="111"/>
        <v>0</v>
      </c>
      <c r="M319" s="2">
        <f t="shared" si="112"/>
        <v>1.5927189988623414E-2</v>
      </c>
      <c r="N319" s="59">
        <v>394</v>
      </c>
      <c r="O319" s="59">
        <v>2201</v>
      </c>
      <c r="P319" s="59"/>
      <c r="Q319" s="59">
        <v>19</v>
      </c>
      <c r="R319" s="59"/>
      <c r="S319" s="59">
        <v>14</v>
      </c>
      <c r="T319" s="59">
        <v>3</v>
      </c>
      <c r="U319" s="59"/>
      <c r="V319" s="59"/>
      <c r="W319" s="59"/>
      <c r="X319" s="59">
        <v>0</v>
      </c>
      <c r="Y319" s="59"/>
      <c r="Z319" s="59">
        <v>4</v>
      </c>
      <c r="AA319" s="59">
        <v>2</v>
      </c>
      <c r="AB319" s="59"/>
      <c r="AC319" s="59"/>
      <c r="AD319" s="59"/>
      <c r="AE319" s="59"/>
      <c r="AG319" s="7">
        <f>IF(Q319&gt;0,RANK(Q319,(N319:P319,Q319:AE319)),0)</f>
        <v>3</v>
      </c>
      <c r="AH319" s="7">
        <f>IF(R319&gt;0,RANK(R319,(N319:P319,Q319:AE319)),0)</f>
        <v>0</v>
      </c>
      <c r="AI319" s="7">
        <f>IF(T319&gt;0,RANK(T319,(N319:P319,Q319:AE319)),0)</f>
        <v>6</v>
      </c>
      <c r="AJ319" s="7">
        <f>IF(S319&gt;0,RANK(S319,(N319:P319,Q319:AE319)),0)</f>
        <v>4</v>
      </c>
      <c r="AK319" s="2">
        <f t="shared" si="113"/>
        <v>7.2051573758058398E-3</v>
      </c>
      <c r="AL319" s="2">
        <f t="shared" si="114"/>
        <v>0</v>
      </c>
      <c r="AM319" s="2">
        <f t="shared" si="115"/>
        <v>1.1376564277588168E-3</v>
      </c>
      <c r="AN319" s="2">
        <f t="shared" si="116"/>
        <v>5.3090633295411454E-3</v>
      </c>
      <c r="AP319" t="s">
        <v>2233</v>
      </c>
      <c r="AQ319" t="s">
        <v>1274</v>
      </c>
      <c r="AR319">
        <v>3</v>
      </c>
      <c r="AT319" s="95">
        <v>8</v>
      </c>
      <c r="AU319" s="97">
        <v>103</v>
      </c>
      <c r="AV319" s="101">
        <f t="shared" si="107"/>
        <v>8103</v>
      </c>
      <c r="AX319" s="7" t="s">
        <v>1006</v>
      </c>
    </row>
    <row r="320" spans="1:50" hidden="1" outlineLevel="1">
      <c r="A320" t="s">
        <v>1022</v>
      </c>
      <c r="B320" t="s">
        <v>1274</v>
      </c>
      <c r="C320" s="1">
        <f t="shared" si="108"/>
        <v>4706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0</v>
      </c>
      <c r="G320" s="1">
        <f t="shared" si="95"/>
        <v>2932</v>
      </c>
      <c r="H320" s="2">
        <f t="shared" si="96"/>
        <v>0.62303442413939647</v>
      </c>
      <c r="I320" s="2"/>
      <c r="J320" s="2">
        <f t="shared" si="109"/>
        <v>0.17764555886102848</v>
      </c>
      <c r="K320" s="2">
        <f t="shared" si="110"/>
        <v>0.80067998300042498</v>
      </c>
      <c r="L320" s="2">
        <f t="shared" si="111"/>
        <v>0</v>
      </c>
      <c r="M320" s="2">
        <f t="shared" si="112"/>
        <v>2.1674458138546515E-2</v>
      </c>
      <c r="N320" s="59">
        <v>836</v>
      </c>
      <c r="O320" s="59">
        <v>3768</v>
      </c>
      <c r="P320" s="59"/>
      <c r="Q320" s="59">
        <v>31</v>
      </c>
      <c r="R320" s="59"/>
      <c r="S320" s="59">
        <v>26</v>
      </c>
      <c r="T320" s="59">
        <v>14</v>
      </c>
      <c r="U320" s="59"/>
      <c r="V320" s="59"/>
      <c r="W320" s="59"/>
      <c r="X320" s="59">
        <v>0</v>
      </c>
      <c r="Y320" s="59"/>
      <c r="Z320" s="59">
        <v>24</v>
      </c>
      <c r="AA320" s="59">
        <v>7</v>
      </c>
      <c r="AB320" s="59"/>
      <c r="AC320" s="59"/>
      <c r="AD320" s="59"/>
      <c r="AE320" s="59"/>
      <c r="AG320" s="7">
        <f>IF(Q320&gt;0,RANK(Q320,(N320:P320,Q320:AE320)),0)</f>
        <v>3</v>
      </c>
      <c r="AH320" s="7">
        <f>IF(R320&gt;0,RANK(R320,(N320:P320,Q320:AE320)),0)</f>
        <v>0</v>
      </c>
      <c r="AI320" s="7">
        <f>IF(T320&gt;0,RANK(T320,(N320:P320,Q320:AE320)),0)</f>
        <v>6</v>
      </c>
      <c r="AJ320" s="7">
        <f>IF(S320&gt;0,RANK(S320,(N320:P320,Q320:AE320)),0)</f>
        <v>4</v>
      </c>
      <c r="AK320" s="2">
        <f t="shared" si="113"/>
        <v>6.5873353166170847E-3</v>
      </c>
      <c r="AL320" s="2">
        <f t="shared" si="114"/>
        <v>0</v>
      </c>
      <c r="AM320" s="2">
        <f t="shared" si="115"/>
        <v>2.9749256268593286E-3</v>
      </c>
      <c r="AN320" s="2">
        <f t="shared" si="116"/>
        <v>5.5248618784530384E-3</v>
      </c>
      <c r="AP320" t="s">
        <v>1022</v>
      </c>
      <c r="AQ320" t="s">
        <v>1274</v>
      </c>
      <c r="AR320">
        <v>3</v>
      </c>
      <c r="AT320" s="95">
        <v>8</v>
      </c>
      <c r="AU320" s="97">
        <v>105</v>
      </c>
      <c r="AV320" s="101">
        <f t="shared" si="107"/>
        <v>8105</v>
      </c>
      <c r="AX320" s="7" t="s">
        <v>1006</v>
      </c>
    </row>
    <row r="321" spans="1:50" hidden="1" outlineLevel="1">
      <c r="A321" t="s">
        <v>822</v>
      </c>
      <c r="B321" t="s">
        <v>1274</v>
      </c>
      <c r="C321" s="1">
        <f t="shared" si="108"/>
        <v>6780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0</v>
      </c>
      <c r="G321" s="1">
        <f t="shared" si="95"/>
        <v>1803</v>
      </c>
      <c r="H321" s="2">
        <f t="shared" si="96"/>
        <v>0.26592920353982302</v>
      </c>
      <c r="I321" s="2"/>
      <c r="J321" s="2">
        <f t="shared" si="109"/>
        <v>0.35648967551622418</v>
      </c>
      <c r="K321" s="2">
        <f t="shared" si="110"/>
        <v>0.6224188790560472</v>
      </c>
      <c r="L321" s="2">
        <f t="shared" si="111"/>
        <v>0</v>
      </c>
      <c r="M321" s="2">
        <f t="shared" si="112"/>
        <v>2.1091445427728672E-2</v>
      </c>
      <c r="N321" s="59">
        <v>2417</v>
      </c>
      <c r="O321" s="59">
        <v>4220</v>
      </c>
      <c r="P321" s="59"/>
      <c r="Q321" s="59">
        <v>96</v>
      </c>
      <c r="R321" s="59"/>
      <c r="S321" s="59">
        <v>14</v>
      </c>
      <c r="T321" s="59">
        <v>12</v>
      </c>
      <c r="U321" s="59"/>
      <c r="V321" s="59"/>
      <c r="W321" s="59"/>
      <c r="X321" s="59">
        <v>0</v>
      </c>
      <c r="Y321" s="59"/>
      <c r="Z321" s="59">
        <v>10</v>
      </c>
      <c r="AA321" s="59">
        <v>11</v>
      </c>
      <c r="AB321" s="59"/>
      <c r="AC321" s="59"/>
      <c r="AD321" s="59"/>
      <c r="AE321" s="59"/>
      <c r="AG321" s="7">
        <f>IF(Q321&gt;0,RANK(Q321,(N321:P321,Q321:AE321)),0)</f>
        <v>3</v>
      </c>
      <c r="AH321" s="7">
        <f>IF(R321&gt;0,RANK(R321,(N321:P321,Q321:AE321)),0)</f>
        <v>0</v>
      </c>
      <c r="AI321" s="7">
        <f>IF(T321&gt;0,RANK(T321,(N321:P321,Q321:AE321)),0)</f>
        <v>5</v>
      </c>
      <c r="AJ321" s="7">
        <f>IF(S321&gt;0,RANK(S321,(N321:P321,Q321:AE321)),0)</f>
        <v>4</v>
      </c>
      <c r="AK321" s="2">
        <f t="shared" si="113"/>
        <v>1.415929203539823E-2</v>
      </c>
      <c r="AL321" s="2">
        <f t="shared" si="114"/>
        <v>0</v>
      </c>
      <c r="AM321" s="2">
        <f t="shared" si="115"/>
        <v>1.7699115044247787E-3</v>
      </c>
      <c r="AN321" s="2">
        <f t="shared" si="116"/>
        <v>2.0648967551622419E-3</v>
      </c>
      <c r="AP321" t="s">
        <v>822</v>
      </c>
      <c r="AQ321" t="s">
        <v>1274</v>
      </c>
      <c r="AR321">
        <v>3</v>
      </c>
      <c r="AT321" s="95">
        <v>8</v>
      </c>
      <c r="AU321" s="97">
        <v>107</v>
      </c>
      <c r="AV321" s="101">
        <f t="shared" si="107"/>
        <v>8107</v>
      </c>
      <c r="AX321" s="7" t="s">
        <v>1006</v>
      </c>
    </row>
    <row r="322" spans="1:50" hidden="1" outlineLevel="1">
      <c r="A322" t="s">
        <v>2332</v>
      </c>
      <c r="B322" t="s">
        <v>1274</v>
      </c>
      <c r="C322" s="1">
        <f t="shared" si="108"/>
        <v>2238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0</v>
      </c>
      <c r="G322" s="1">
        <f t="shared" si="95"/>
        <v>792</v>
      </c>
      <c r="H322" s="2">
        <f t="shared" si="96"/>
        <v>0.35388739946380698</v>
      </c>
      <c r="I322" s="2"/>
      <c r="J322" s="2">
        <f t="shared" si="109"/>
        <v>0.306970509383378</v>
      </c>
      <c r="K322" s="2">
        <f t="shared" si="110"/>
        <v>0.66085790884718498</v>
      </c>
      <c r="L322" s="2">
        <f t="shared" si="111"/>
        <v>0</v>
      </c>
      <c r="M322" s="2">
        <f t="shared" si="112"/>
        <v>3.2171581769437019E-2</v>
      </c>
      <c r="N322" s="59">
        <v>687</v>
      </c>
      <c r="O322" s="59">
        <v>1479</v>
      </c>
      <c r="P322" s="59"/>
      <c r="Q322" s="59">
        <v>39</v>
      </c>
      <c r="R322" s="59"/>
      <c r="S322" s="59">
        <v>9</v>
      </c>
      <c r="T322" s="59">
        <v>12</v>
      </c>
      <c r="U322" s="59"/>
      <c r="V322" s="59"/>
      <c r="W322" s="59"/>
      <c r="X322" s="59">
        <v>0</v>
      </c>
      <c r="Y322" s="59"/>
      <c r="Z322" s="59">
        <v>7</v>
      </c>
      <c r="AA322" s="59">
        <v>5</v>
      </c>
      <c r="AB322" s="59"/>
      <c r="AC322" s="59"/>
      <c r="AD322" s="59"/>
      <c r="AE322" s="59"/>
      <c r="AG322" s="7">
        <f>IF(Q322&gt;0,RANK(Q322,(N322:P322,Q322:AE322)),0)</f>
        <v>3</v>
      </c>
      <c r="AH322" s="7">
        <f>IF(R322&gt;0,RANK(R322,(N322:P322,Q322:AE322)),0)</f>
        <v>0</v>
      </c>
      <c r="AI322" s="7">
        <f>IF(T322&gt;0,RANK(T322,(N322:P322,Q322:AE322)),0)</f>
        <v>4</v>
      </c>
      <c r="AJ322" s="7">
        <f>IF(S322&gt;0,RANK(S322,(N322:P322,Q322:AE322)),0)</f>
        <v>5</v>
      </c>
      <c r="AK322" s="2">
        <f t="shared" si="113"/>
        <v>1.7426273458445041E-2</v>
      </c>
      <c r="AL322" s="2">
        <f t="shared" si="114"/>
        <v>0</v>
      </c>
      <c r="AM322" s="2">
        <f t="shared" si="115"/>
        <v>5.3619302949061663E-3</v>
      </c>
      <c r="AN322" s="2">
        <f t="shared" si="116"/>
        <v>4.0214477211796247E-3</v>
      </c>
      <c r="AP322" t="s">
        <v>2332</v>
      </c>
      <c r="AQ322" t="s">
        <v>1274</v>
      </c>
      <c r="AR322">
        <v>3</v>
      </c>
      <c r="AT322" s="95">
        <v>8</v>
      </c>
      <c r="AU322" s="97">
        <v>109</v>
      </c>
      <c r="AV322" s="101">
        <f t="shared" si="107"/>
        <v>8109</v>
      </c>
      <c r="AX322" s="7" t="s">
        <v>1006</v>
      </c>
    </row>
    <row r="323" spans="1:50" hidden="1" outlineLevel="1">
      <c r="A323" t="s">
        <v>1222</v>
      </c>
      <c r="B323" t="s">
        <v>1274</v>
      </c>
      <c r="C323" s="1">
        <f t="shared" si="108"/>
        <v>348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>IF(P323&gt;0,RANK(P323,(N323:P323,Q323:AE323)),0)</f>
        <v>0</v>
      </c>
      <c r="G323" s="1">
        <f t="shared" si="95"/>
        <v>105</v>
      </c>
      <c r="H323" s="2">
        <f t="shared" si="96"/>
        <v>0.30172413793103448</v>
      </c>
      <c r="I323" s="2"/>
      <c r="J323" s="2">
        <f t="shared" si="109"/>
        <v>0.30172413793103448</v>
      </c>
      <c r="K323" s="2">
        <f t="shared" si="110"/>
        <v>0.60344827586206895</v>
      </c>
      <c r="L323" s="2">
        <f t="shared" si="111"/>
        <v>0</v>
      </c>
      <c r="M323" s="2">
        <f t="shared" si="112"/>
        <v>9.4827586206896575E-2</v>
      </c>
      <c r="N323" s="59">
        <v>105</v>
      </c>
      <c r="O323" s="59">
        <v>210</v>
      </c>
      <c r="P323" s="59"/>
      <c r="Q323" s="59">
        <v>5</v>
      </c>
      <c r="R323" s="59"/>
      <c r="S323" s="59">
        <v>4</v>
      </c>
      <c r="T323" s="59">
        <v>20</v>
      </c>
      <c r="U323" s="59"/>
      <c r="V323" s="59"/>
      <c r="W323" s="59"/>
      <c r="X323" s="59">
        <v>0</v>
      </c>
      <c r="Y323" s="59"/>
      <c r="Z323" s="59">
        <v>4</v>
      </c>
      <c r="AA323" s="59">
        <v>0</v>
      </c>
      <c r="AB323" s="59"/>
      <c r="AC323" s="59"/>
      <c r="AD323" s="59"/>
      <c r="AE323" s="59"/>
      <c r="AG323" s="7">
        <f>IF(Q323&gt;0,RANK(Q323,(N323:P323,Q323:AE323)),0)</f>
        <v>4</v>
      </c>
      <c r="AH323" s="7">
        <f>IF(R323&gt;0,RANK(R323,(N323:P323,Q323:AE323)),0)</f>
        <v>0</v>
      </c>
      <c r="AI323" s="7">
        <f>IF(T323&gt;0,RANK(T323,(N323:P323,Q323:AE323)),0)</f>
        <v>3</v>
      </c>
      <c r="AJ323" s="7">
        <f>IF(S323&gt;0,RANK(S323,(N323:P323,Q323:AE323)),0)</f>
        <v>5</v>
      </c>
      <c r="AK323" s="2">
        <f t="shared" si="113"/>
        <v>1.4367816091954023E-2</v>
      </c>
      <c r="AL323" s="2">
        <f t="shared" si="114"/>
        <v>0</v>
      </c>
      <c r="AM323" s="2">
        <f t="shared" si="115"/>
        <v>5.7471264367816091E-2</v>
      </c>
      <c r="AN323" s="2">
        <f t="shared" si="116"/>
        <v>1.1494252873563218E-2</v>
      </c>
      <c r="AP323" t="s">
        <v>1222</v>
      </c>
      <c r="AQ323" t="s">
        <v>1274</v>
      </c>
      <c r="AR323">
        <v>3</v>
      </c>
      <c r="AT323" s="95">
        <v>8</v>
      </c>
      <c r="AU323" s="97">
        <v>111</v>
      </c>
      <c r="AV323" s="101">
        <f t="shared" si="107"/>
        <v>8111</v>
      </c>
      <c r="AX323" s="7" t="s">
        <v>1006</v>
      </c>
    </row>
    <row r="324" spans="1:50" hidden="1" outlineLevel="1">
      <c r="A324" t="s">
        <v>1570</v>
      </c>
      <c r="B324" t="s">
        <v>1274</v>
      </c>
      <c r="C324" s="1">
        <f t="shared" si="108"/>
        <v>2295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0</v>
      </c>
      <c r="G324" s="1">
        <f t="shared" si="95"/>
        <v>185</v>
      </c>
      <c r="H324" s="2">
        <f t="shared" si="96"/>
        <v>8.0610021786492375E-2</v>
      </c>
      <c r="I324" s="2"/>
      <c r="J324" s="2">
        <f t="shared" si="109"/>
        <v>0.51938997821350763</v>
      </c>
      <c r="K324" s="2">
        <f t="shared" si="110"/>
        <v>0.43877995642701523</v>
      </c>
      <c r="L324" s="2">
        <f t="shared" si="111"/>
        <v>0</v>
      </c>
      <c r="M324" s="2">
        <f t="shared" si="112"/>
        <v>4.1830065359477142E-2</v>
      </c>
      <c r="N324" s="59">
        <v>1192</v>
      </c>
      <c r="O324" s="59">
        <v>1007</v>
      </c>
      <c r="P324" s="59"/>
      <c r="Q324" s="59">
        <v>59</v>
      </c>
      <c r="R324" s="59"/>
      <c r="S324" s="59">
        <v>10</v>
      </c>
      <c r="T324" s="59">
        <v>13</v>
      </c>
      <c r="U324" s="59"/>
      <c r="V324" s="59"/>
      <c r="W324" s="59"/>
      <c r="X324" s="59">
        <v>0</v>
      </c>
      <c r="Y324" s="59"/>
      <c r="Z324" s="59">
        <v>6</v>
      </c>
      <c r="AA324" s="59">
        <v>8</v>
      </c>
      <c r="AB324" s="59"/>
      <c r="AC324" s="59"/>
      <c r="AD324" s="59"/>
      <c r="AE324" s="59"/>
      <c r="AG324" s="7">
        <f>IF(Q324&gt;0,RANK(Q324,(N324:P324,Q324:AE324)),0)</f>
        <v>3</v>
      </c>
      <c r="AH324" s="7">
        <f>IF(R324&gt;0,RANK(R324,(N324:P324,Q324:AE324)),0)</f>
        <v>0</v>
      </c>
      <c r="AI324" s="7">
        <f>IF(T324&gt;0,RANK(T324,(N324:P324,Q324:AE324)),0)</f>
        <v>4</v>
      </c>
      <c r="AJ324" s="7">
        <f>IF(S324&gt;0,RANK(S324,(N324:P324,Q324:AE324)),0)</f>
        <v>5</v>
      </c>
      <c r="AK324" s="2">
        <f t="shared" si="113"/>
        <v>2.570806100217865E-2</v>
      </c>
      <c r="AL324" s="2">
        <f t="shared" si="114"/>
        <v>0</v>
      </c>
      <c r="AM324" s="2">
        <f t="shared" si="115"/>
        <v>5.664488017429194E-3</v>
      </c>
      <c r="AN324" s="2">
        <f t="shared" si="116"/>
        <v>4.3572984749455342E-3</v>
      </c>
      <c r="AP324" t="s">
        <v>1570</v>
      </c>
      <c r="AQ324" t="s">
        <v>1274</v>
      </c>
      <c r="AR324">
        <v>3</v>
      </c>
      <c r="AT324" s="95">
        <v>8</v>
      </c>
      <c r="AU324" s="97">
        <v>113</v>
      </c>
      <c r="AV324" s="101">
        <f t="shared" si="107"/>
        <v>8113</v>
      </c>
      <c r="AX324" s="7" t="s">
        <v>1006</v>
      </c>
    </row>
    <row r="325" spans="1:50" hidden="1" outlineLevel="1">
      <c r="A325" t="s">
        <v>1175</v>
      </c>
      <c r="B325" t="s">
        <v>1274</v>
      </c>
      <c r="C325" s="1">
        <f t="shared" si="108"/>
        <v>1254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>IF(P325&gt;0,RANK(P325,(N325:P325,Q325:AE325)),0)</f>
        <v>0</v>
      </c>
      <c r="G325" s="1">
        <f t="shared" si="95"/>
        <v>578</v>
      </c>
      <c r="H325" s="2">
        <f t="shared" si="96"/>
        <v>0.46092503987240829</v>
      </c>
      <c r="I325" s="2"/>
      <c r="J325" s="2">
        <f t="shared" si="109"/>
        <v>0.26315789473684209</v>
      </c>
      <c r="K325" s="2">
        <f t="shared" si="110"/>
        <v>0.72408293460925044</v>
      </c>
      <c r="L325" s="2">
        <f t="shared" si="111"/>
        <v>0</v>
      </c>
      <c r="M325" s="2">
        <f t="shared" si="112"/>
        <v>1.2759170653907526E-2</v>
      </c>
      <c r="N325" s="59">
        <v>330</v>
      </c>
      <c r="O325" s="59">
        <v>908</v>
      </c>
      <c r="P325" s="59"/>
      <c r="Q325" s="59">
        <v>5</v>
      </c>
      <c r="R325" s="59"/>
      <c r="S325" s="59">
        <v>4</v>
      </c>
      <c r="T325" s="59">
        <v>2</v>
      </c>
      <c r="U325" s="59"/>
      <c r="V325" s="59"/>
      <c r="W325" s="59"/>
      <c r="X325" s="59">
        <v>0</v>
      </c>
      <c r="Y325" s="59"/>
      <c r="Z325" s="59">
        <v>4</v>
      </c>
      <c r="AA325" s="59">
        <v>1</v>
      </c>
      <c r="AB325" s="59"/>
      <c r="AC325" s="59"/>
      <c r="AD325" s="59"/>
      <c r="AE325" s="59"/>
      <c r="AG325" s="7">
        <f>IF(Q325&gt;0,RANK(Q325,(N325:P325,Q325:AE325)),0)</f>
        <v>3</v>
      </c>
      <c r="AH325" s="7">
        <f>IF(R325&gt;0,RANK(R325,(N325:P325,Q325:AE325)),0)</f>
        <v>0</v>
      </c>
      <c r="AI325" s="7">
        <f>IF(T325&gt;0,RANK(T325,(N325:P325,Q325:AE325)),0)</f>
        <v>6</v>
      </c>
      <c r="AJ325" s="7">
        <f>IF(S325&gt;0,RANK(S325,(N325:P325,Q325:AE325)),0)</f>
        <v>4</v>
      </c>
      <c r="AK325" s="2">
        <f t="shared" si="113"/>
        <v>3.9872408293460922E-3</v>
      </c>
      <c r="AL325" s="2">
        <f t="shared" si="114"/>
        <v>0</v>
      </c>
      <c r="AM325" s="2">
        <f t="shared" si="115"/>
        <v>1.594896331738437E-3</v>
      </c>
      <c r="AN325" s="2">
        <f t="shared" si="116"/>
        <v>3.189792663476874E-3</v>
      </c>
      <c r="AP325" t="s">
        <v>1175</v>
      </c>
      <c r="AQ325" t="s">
        <v>1274</v>
      </c>
      <c r="AR325">
        <v>4</v>
      </c>
      <c r="AT325" s="95">
        <v>8</v>
      </c>
      <c r="AU325" s="97">
        <v>115</v>
      </c>
      <c r="AV325" s="101">
        <f t="shared" si="107"/>
        <v>8115</v>
      </c>
      <c r="AX325" s="7" t="s">
        <v>1006</v>
      </c>
    </row>
    <row r="326" spans="1:50" hidden="1" outlineLevel="1">
      <c r="A326" t="s">
        <v>1723</v>
      </c>
      <c r="B326" t="s">
        <v>1274</v>
      </c>
      <c r="C326" s="1">
        <f t="shared" si="108"/>
        <v>6483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0</v>
      </c>
      <c r="G326" s="1">
        <f t="shared" ref="G326:G331" si="117">IF(C326&gt;0,MAX(N326:P326)-LARGE(N326:P326,2),0)</f>
        <v>1119</v>
      </c>
      <c r="H326" s="2">
        <f t="shared" ref="H326:H331" si="118">IF(C326&gt;0,G326/C326,0)</f>
        <v>0.17260527533549283</v>
      </c>
      <c r="I326" s="2"/>
      <c r="J326" s="2">
        <f t="shared" si="109"/>
        <v>0.39966065093320996</v>
      </c>
      <c r="K326" s="2">
        <f t="shared" si="110"/>
        <v>0.57226592626870276</v>
      </c>
      <c r="L326" s="2">
        <f t="shared" si="111"/>
        <v>0</v>
      </c>
      <c r="M326" s="2">
        <f t="shared" si="112"/>
        <v>2.8073422798087333E-2</v>
      </c>
      <c r="N326" s="59">
        <v>2591</v>
      </c>
      <c r="O326" s="59">
        <v>3710</v>
      </c>
      <c r="P326" s="59"/>
      <c r="Q326" s="59">
        <v>102</v>
      </c>
      <c r="R326" s="59"/>
      <c r="S326" s="59">
        <v>16</v>
      </c>
      <c r="T326" s="59">
        <v>34</v>
      </c>
      <c r="U326" s="59"/>
      <c r="V326" s="59"/>
      <c r="W326" s="59"/>
      <c r="X326" s="59">
        <v>0</v>
      </c>
      <c r="Y326" s="59"/>
      <c r="Z326" s="59">
        <v>21</v>
      </c>
      <c r="AA326" s="59">
        <v>9</v>
      </c>
      <c r="AB326" s="59"/>
      <c r="AC326" s="59"/>
      <c r="AD326" s="59"/>
      <c r="AE326" s="59"/>
      <c r="AG326" s="7">
        <f>IF(Q326&gt;0,RANK(Q326,(N326:P326,Q326:AE326)),0)</f>
        <v>3</v>
      </c>
      <c r="AH326" s="7">
        <f>IF(R326&gt;0,RANK(R326,(N326:P326,Q326:AE326)),0)</f>
        <v>0</v>
      </c>
      <c r="AI326" s="7">
        <f>IF(T326&gt;0,RANK(T326,(N326:P326,Q326:AE326)),0)</f>
        <v>4</v>
      </c>
      <c r="AJ326" s="7">
        <f>IF(S326&gt;0,RANK(S326,(N326:P326,Q326:AE326)),0)</f>
        <v>6</v>
      </c>
      <c r="AK326" s="2">
        <f t="shared" si="113"/>
        <v>1.5733456732993985E-2</v>
      </c>
      <c r="AL326" s="2">
        <f t="shared" si="114"/>
        <v>0</v>
      </c>
      <c r="AM326" s="2">
        <f t="shared" si="115"/>
        <v>5.244485577664661E-3</v>
      </c>
      <c r="AN326" s="2">
        <f t="shared" si="116"/>
        <v>2.4679932130186643E-3</v>
      </c>
      <c r="AP326" t="s">
        <v>1723</v>
      </c>
      <c r="AQ326" t="s">
        <v>1274</v>
      </c>
      <c r="AR326">
        <v>2</v>
      </c>
      <c r="AT326" s="95">
        <v>8</v>
      </c>
      <c r="AU326" s="97">
        <v>117</v>
      </c>
      <c r="AV326" s="101">
        <f t="shared" si="107"/>
        <v>8117</v>
      </c>
      <c r="AX326" s="7" t="s">
        <v>1006</v>
      </c>
    </row>
    <row r="327" spans="1:50" hidden="1" outlineLevel="1">
      <c r="A327" t="s">
        <v>1724</v>
      </c>
      <c r="B327" t="s">
        <v>1274</v>
      </c>
      <c r="C327" s="1">
        <f t="shared" si="108"/>
        <v>6718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0</v>
      </c>
      <c r="G327" s="1">
        <f t="shared" si="117"/>
        <v>3726</v>
      </c>
      <c r="H327" s="2">
        <f t="shared" si="118"/>
        <v>0.55462935397439717</v>
      </c>
      <c r="I327" s="2"/>
      <c r="J327" s="2">
        <f t="shared" si="109"/>
        <v>0.20928847871390294</v>
      </c>
      <c r="K327" s="2">
        <f t="shared" si="110"/>
        <v>0.76391783268830005</v>
      </c>
      <c r="L327" s="2">
        <f t="shared" si="111"/>
        <v>0</v>
      </c>
      <c r="M327" s="2">
        <f t="shared" si="112"/>
        <v>2.6793688597797072E-2</v>
      </c>
      <c r="N327" s="59">
        <v>1406</v>
      </c>
      <c r="O327" s="59">
        <v>5132</v>
      </c>
      <c r="P327" s="59"/>
      <c r="Q327" s="59">
        <v>80</v>
      </c>
      <c r="R327" s="59"/>
      <c r="S327" s="59">
        <v>53</v>
      </c>
      <c r="T327" s="59">
        <v>32</v>
      </c>
      <c r="U327" s="59"/>
      <c r="V327" s="59"/>
      <c r="W327" s="59"/>
      <c r="X327" s="59">
        <v>0</v>
      </c>
      <c r="Y327" s="59"/>
      <c r="Z327" s="59">
        <v>5</v>
      </c>
      <c r="AA327" s="59">
        <v>10</v>
      </c>
      <c r="AB327" s="59"/>
      <c r="AC327" s="59"/>
      <c r="AD327" s="59"/>
      <c r="AE327" s="59"/>
      <c r="AG327" s="7">
        <f>IF(Q327&gt;0,RANK(Q327,(N327:P327,Q327:AE327)),0)</f>
        <v>3</v>
      </c>
      <c r="AH327" s="7">
        <f>IF(R327&gt;0,RANK(R327,(N327:P327,Q327:AE327)),0)</f>
        <v>0</v>
      </c>
      <c r="AI327" s="7">
        <f>IF(T327&gt;0,RANK(T327,(N327:P327,Q327:AE327)),0)</f>
        <v>5</v>
      </c>
      <c r="AJ327" s="7">
        <f>IF(S327&gt;0,RANK(S327,(N327:P327,Q327:AE327)),0)</f>
        <v>4</v>
      </c>
      <c r="AK327" s="2">
        <f t="shared" si="113"/>
        <v>1.1908306043465317E-2</v>
      </c>
      <c r="AL327" s="2">
        <f t="shared" si="114"/>
        <v>0</v>
      </c>
      <c r="AM327" s="2">
        <f t="shared" si="115"/>
        <v>4.7633224173861269E-3</v>
      </c>
      <c r="AN327" s="2">
        <f t="shared" si="116"/>
        <v>7.8892527537957717E-3</v>
      </c>
      <c r="AP327" t="s">
        <v>1724</v>
      </c>
      <c r="AQ327" t="s">
        <v>1274</v>
      </c>
      <c r="AR327">
        <v>5</v>
      </c>
      <c r="AT327" s="95">
        <v>8</v>
      </c>
      <c r="AU327" s="97">
        <v>119</v>
      </c>
      <c r="AV327" s="101">
        <f t="shared" si="107"/>
        <v>8119</v>
      </c>
      <c r="AX327" s="7" t="s">
        <v>1006</v>
      </c>
    </row>
    <row r="328" spans="1:50" hidden="1" outlineLevel="1">
      <c r="A328" t="s">
        <v>404</v>
      </c>
      <c r="B328" t="s">
        <v>1274</v>
      </c>
      <c r="C328" s="1">
        <f t="shared" si="108"/>
        <v>2186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0</v>
      </c>
      <c r="G328" s="1">
        <f t="shared" si="117"/>
        <v>1477</v>
      </c>
      <c r="H328" s="2">
        <f t="shared" si="118"/>
        <v>0.67566331198536134</v>
      </c>
      <c r="I328" s="2"/>
      <c r="J328" s="2">
        <f t="shared" si="109"/>
        <v>0.15507776761207684</v>
      </c>
      <c r="K328" s="2">
        <f t="shared" si="110"/>
        <v>0.83074107959743826</v>
      </c>
      <c r="L328" s="2">
        <f t="shared" si="111"/>
        <v>0</v>
      </c>
      <c r="M328" s="2">
        <f t="shared" si="112"/>
        <v>1.418115279048493E-2</v>
      </c>
      <c r="N328" s="59">
        <v>339</v>
      </c>
      <c r="O328" s="59">
        <v>1816</v>
      </c>
      <c r="P328" s="59"/>
      <c r="Q328" s="59">
        <v>13</v>
      </c>
      <c r="R328" s="59"/>
      <c r="S328" s="59">
        <v>7</v>
      </c>
      <c r="T328" s="59">
        <v>4</v>
      </c>
      <c r="U328" s="59"/>
      <c r="V328" s="59"/>
      <c r="W328" s="59"/>
      <c r="X328" s="59">
        <v>0</v>
      </c>
      <c r="Y328" s="59"/>
      <c r="Z328" s="59">
        <v>6</v>
      </c>
      <c r="AA328" s="59">
        <v>1</v>
      </c>
      <c r="AB328" s="59"/>
      <c r="AC328" s="59"/>
      <c r="AD328" s="59"/>
      <c r="AE328" s="59"/>
      <c r="AG328" s="7">
        <f>IF(Q328&gt;0,RANK(Q328,(N328:P328,Q328:AE328)),0)</f>
        <v>3</v>
      </c>
      <c r="AH328" s="7">
        <f>IF(R328&gt;0,RANK(R328,(N328:P328,Q328:AE328)),0)</f>
        <v>0</v>
      </c>
      <c r="AI328" s="7">
        <f>IF(T328&gt;0,RANK(T328,(N328:P328,Q328:AE328)),0)</f>
        <v>6</v>
      </c>
      <c r="AJ328" s="7">
        <f>IF(S328&gt;0,RANK(S328,(N328:P328,Q328:AE328)),0)</f>
        <v>4</v>
      </c>
      <c r="AK328" s="2">
        <f t="shared" si="113"/>
        <v>5.9469350411710887E-3</v>
      </c>
      <c r="AL328" s="2">
        <f t="shared" si="114"/>
        <v>0</v>
      </c>
      <c r="AM328" s="2">
        <f t="shared" si="115"/>
        <v>1.8298261665141812E-3</v>
      </c>
      <c r="AN328" s="2">
        <f t="shared" si="116"/>
        <v>3.2021957913998169E-3</v>
      </c>
      <c r="AP328" t="s">
        <v>404</v>
      </c>
      <c r="AQ328" t="s">
        <v>1274</v>
      </c>
      <c r="AR328">
        <v>4</v>
      </c>
      <c r="AT328" s="95">
        <v>8</v>
      </c>
      <c r="AU328" s="97">
        <v>121</v>
      </c>
      <c r="AV328" s="101">
        <f t="shared" si="107"/>
        <v>8121</v>
      </c>
      <c r="AX328" s="7" t="s">
        <v>1006</v>
      </c>
    </row>
    <row r="329" spans="1:50" hidden="1" outlineLevel="1">
      <c r="A329" t="s">
        <v>2072</v>
      </c>
      <c r="B329" t="s">
        <v>1274</v>
      </c>
      <c r="C329" s="1">
        <f t="shared" si="108"/>
        <v>46679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0</v>
      </c>
      <c r="G329" s="1">
        <f t="shared" si="117"/>
        <v>19008</v>
      </c>
      <c r="H329" s="2">
        <f t="shared" si="118"/>
        <v>0.40720666680948608</v>
      </c>
      <c r="I329" s="2"/>
      <c r="J329" s="2">
        <f t="shared" si="109"/>
        <v>0.28674564579361167</v>
      </c>
      <c r="K329" s="2">
        <f t="shared" si="110"/>
        <v>0.69395231260309775</v>
      </c>
      <c r="L329" s="2">
        <f t="shared" si="111"/>
        <v>0</v>
      </c>
      <c r="M329" s="2">
        <f t="shared" si="112"/>
        <v>1.9302041603290521E-2</v>
      </c>
      <c r="N329" s="59">
        <v>13385</v>
      </c>
      <c r="O329" s="59">
        <v>32393</v>
      </c>
      <c r="P329" s="59"/>
      <c r="Q329" s="59">
        <v>335</v>
      </c>
      <c r="R329" s="59"/>
      <c r="S329" s="59">
        <v>367</v>
      </c>
      <c r="T329" s="59">
        <v>94</v>
      </c>
      <c r="U329" s="59"/>
      <c r="V329" s="59"/>
      <c r="W329" s="59"/>
      <c r="X329" s="59">
        <v>35</v>
      </c>
      <c r="Y329" s="59"/>
      <c r="Z329" s="59">
        <v>31</v>
      </c>
      <c r="AA329" s="59">
        <v>39</v>
      </c>
      <c r="AB329" s="59"/>
      <c r="AC329" s="59"/>
      <c r="AD329" s="59"/>
      <c r="AE329" s="59"/>
      <c r="AG329" s="7">
        <f>IF(Q329&gt;0,RANK(Q329,(N329:P329,Q329:AE329)),0)</f>
        <v>4</v>
      </c>
      <c r="AH329" s="7">
        <f>IF(R329&gt;0,RANK(R329,(N329:P329,Q329:AE329)),0)</f>
        <v>0</v>
      </c>
      <c r="AI329" s="7">
        <f>IF(T329&gt;0,RANK(T329,(N329:P329,Q329:AE329)),0)</f>
        <v>5</v>
      </c>
      <c r="AJ329" s="7">
        <f>IF(S329&gt;0,RANK(S329,(N329:P329,Q329:AE329)),0)</f>
        <v>3</v>
      </c>
      <c r="AK329" s="2">
        <f t="shared" si="113"/>
        <v>7.1766747359626381E-3</v>
      </c>
      <c r="AL329" s="2">
        <f t="shared" si="114"/>
        <v>0</v>
      </c>
      <c r="AM329" s="2">
        <f t="shared" si="115"/>
        <v>2.0137535080014569E-3</v>
      </c>
      <c r="AN329" s="2">
        <f t="shared" si="116"/>
        <v>7.8622078450695174E-3</v>
      </c>
      <c r="AP329" t="s">
        <v>2072</v>
      </c>
      <c r="AQ329" t="s">
        <v>1274</v>
      </c>
      <c r="AR329">
        <v>0</v>
      </c>
      <c r="AT329" s="95">
        <v>8</v>
      </c>
      <c r="AU329" s="97">
        <v>123</v>
      </c>
      <c r="AV329" s="101">
        <f t="shared" si="107"/>
        <v>8123</v>
      </c>
      <c r="AX329" s="7" t="s">
        <v>1006</v>
      </c>
    </row>
    <row r="330" spans="1:50" hidden="1" outlineLevel="1">
      <c r="A330" t="s">
        <v>587</v>
      </c>
      <c r="B330" t="s">
        <v>1274</v>
      </c>
      <c r="C330" s="1">
        <f t="shared" si="108"/>
        <v>3997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0</v>
      </c>
      <c r="G330" s="1">
        <f t="shared" si="117"/>
        <v>2441</v>
      </c>
      <c r="H330" s="2">
        <f t="shared" si="118"/>
        <v>0.61070803102326743</v>
      </c>
      <c r="I330" s="2"/>
      <c r="J330" s="2">
        <f t="shared" si="109"/>
        <v>0.18739054290718038</v>
      </c>
      <c r="K330" s="2">
        <f t="shared" si="110"/>
        <v>0.79809857393044781</v>
      </c>
      <c r="L330" s="2">
        <f t="shared" si="111"/>
        <v>0</v>
      </c>
      <c r="M330" s="2">
        <f t="shared" si="112"/>
        <v>1.4510883162371813E-2</v>
      </c>
      <c r="N330" s="59">
        <v>749</v>
      </c>
      <c r="O330" s="59">
        <v>3190</v>
      </c>
      <c r="P330" s="59"/>
      <c r="Q330" s="59">
        <v>16</v>
      </c>
      <c r="R330" s="59"/>
      <c r="S330" s="59">
        <v>24</v>
      </c>
      <c r="T330" s="59">
        <v>9</v>
      </c>
      <c r="U330" s="59"/>
      <c r="V330" s="59"/>
      <c r="W330" s="59"/>
      <c r="X330" s="59">
        <v>0</v>
      </c>
      <c r="Y330" s="59"/>
      <c r="Z330" s="59">
        <v>7</v>
      </c>
      <c r="AA330" s="59">
        <v>2</v>
      </c>
      <c r="AB330" s="59"/>
      <c r="AC330" s="59"/>
      <c r="AD330" s="59"/>
      <c r="AE330" s="59"/>
      <c r="AG330" s="7">
        <f>IF(Q330&gt;0,RANK(Q330,(N330:P330,Q330:AE330)),0)</f>
        <v>4</v>
      </c>
      <c r="AH330" s="7">
        <f>IF(R330&gt;0,RANK(R330,(N330:P330,Q330:AE330)),0)</f>
        <v>0</v>
      </c>
      <c r="AI330" s="7">
        <f>IF(T330&gt;0,RANK(T330,(N330:P330,Q330:AE330)),0)</f>
        <v>5</v>
      </c>
      <c r="AJ330" s="7">
        <f>IF(S330&gt;0,RANK(S330,(N330:P330,Q330:AE330)),0)</f>
        <v>3</v>
      </c>
      <c r="AK330" s="2">
        <f t="shared" si="113"/>
        <v>4.0030022516887665E-3</v>
      </c>
      <c r="AL330" s="2">
        <f t="shared" si="114"/>
        <v>0</v>
      </c>
      <c r="AM330" s="2">
        <f t="shared" si="115"/>
        <v>2.2516887665749311E-3</v>
      </c>
      <c r="AN330" s="2">
        <f t="shared" si="116"/>
        <v>6.0045033775331502E-3</v>
      </c>
      <c r="AP330" t="s">
        <v>587</v>
      </c>
      <c r="AQ330" t="s">
        <v>1274</v>
      </c>
      <c r="AR330">
        <v>4</v>
      </c>
      <c r="AT330" s="95">
        <v>8</v>
      </c>
      <c r="AU330" s="97">
        <v>125</v>
      </c>
      <c r="AV330" s="101">
        <f t="shared" si="107"/>
        <v>8125</v>
      </c>
      <c r="AX330" s="7" t="s">
        <v>1006</v>
      </c>
    </row>
    <row r="331" spans="1:50" collapsed="1">
      <c r="A331" t="s">
        <v>193</v>
      </c>
      <c r="B331" t="s">
        <v>323</v>
      </c>
      <c r="C331" s="1">
        <f t="shared" si="108"/>
        <v>1323783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0</v>
      </c>
      <c r="G331" s="1">
        <f t="shared" si="117"/>
        <v>363531</v>
      </c>
      <c r="H331" s="2">
        <f t="shared" si="118"/>
        <v>0.27461525038469298</v>
      </c>
      <c r="I331" s="2"/>
      <c r="J331" s="2">
        <f t="shared" si="109"/>
        <v>0.35008381283035062</v>
      </c>
      <c r="K331" s="2">
        <f t="shared" si="110"/>
        <v>0.62469906321504354</v>
      </c>
      <c r="L331" s="2">
        <f t="shared" si="111"/>
        <v>0</v>
      </c>
      <c r="M331" s="2">
        <f t="shared" si="112"/>
        <v>2.5217123954605847E-2</v>
      </c>
      <c r="N331" s="59">
        <f>SUM(N268:N330)</f>
        <v>463435</v>
      </c>
      <c r="O331" s="59">
        <f>SUM(O268:O330)</f>
        <v>826966</v>
      </c>
      <c r="P331" s="59"/>
      <c r="Q331" s="59">
        <f>SUM(Q268:Q330)</f>
        <v>14112</v>
      </c>
      <c r="R331" s="59"/>
      <c r="S331" s="59">
        <f>SUM(S268:S330)</f>
        <v>9868</v>
      </c>
      <c r="T331" s="59">
        <f>SUM(T268:T330)</f>
        <v>3912</v>
      </c>
      <c r="U331" s="59"/>
      <c r="V331" s="59"/>
      <c r="W331" s="59"/>
      <c r="X331" s="59">
        <f>SUM(X268:X330)</f>
        <v>357</v>
      </c>
      <c r="Y331" s="59"/>
      <c r="Z331" s="59">
        <f>SUM(Z268:Z330)</f>
        <v>3230</v>
      </c>
      <c r="AA331" s="59">
        <f>SUM(AA268:AA330)</f>
        <v>1903</v>
      </c>
      <c r="AB331" s="59"/>
      <c r="AC331" s="59"/>
      <c r="AD331" s="59"/>
      <c r="AE331" s="59"/>
      <c r="AG331" s="7">
        <f>IF(Q331&gt;0,RANK(Q331,(N331:P331,Q331:AE331)),0)</f>
        <v>3</v>
      </c>
      <c r="AH331" s="7">
        <f>IF(R331&gt;0,RANK(R331,(N331:P331,Q331:AE331)),0)</f>
        <v>0</v>
      </c>
      <c r="AI331" s="7">
        <f>IF(T331&gt;0,RANK(T331,(N331:P331,Q331:AE331)),0)</f>
        <v>5</v>
      </c>
      <c r="AJ331" s="7">
        <f>IF(S331&gt;0,RANK(S331,(N331:P331,Q331:AE331)),0)</f>
        <v>4</v>
      </c>
      <c r="AK331" s="2">
        <f t="shared" si="113"/>
        <v>1.0660357475507693E-2</v>
      </c>
      <c r="AL331" s="2">
        <f t="shared" si="114"/>
        <v>0</v>
      </c>
      <c r="AM331" s="2">
        <f t="shared" si="115"/>
        <v>2.9551671233125068E-3</v>
      </c>
      <c r="AN331" s="2">
        <f t="shared" si="116"/>
        <v>7.454393960339421E-3</v>
      </c>
      <c r="AP331" t="s">
        <v>193</v>
      </c>
      <c r="AQ331" t="s">
        <v>323</v>
      </c>
      <c r="AT331" s="95">
        <v>8</v>
      </c>
      <c r="AU331" s="97"/>
      <c r="AV331" s="95">
        <v>8</v>
      </c>
      <c r="AX331" s="7" t="s">
        <v>593</v>
      </c>
    </row>
    <row r="332" spans="1:50">
      <c r="C332" s="1"/>
      <c r="E332" s="7"/>
      <c r="F332" s="7"/>
      <c r="I332" s="2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G332" s="7"/>
      <c r="AH332" s="7"/>
      <c r="AI332" s="7"/>
      <c r="AJ332" s="7"/>
      <c r="AT332" s="95"/>
      <c r="AU332" s="97"/>
      <c r="AV332" s="101"/>
    </row>
    <row r="333" spans="1:50" hidden="1" outlineLevel="1">
      <c r="A333" t="s">
        <v>394</v>
      </c>
      <c r="B333" t="s">
        <v>2022</v>
      </c>
      <c r="C333" s="1">
        <f t="shared" ref="C333:C341" si="119">SUM(N333:AE333)</f>
        <v>227706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>IF(P333&gt;0,RANK(P333,(N333:P333,Q333:AE333)),0)</f>
        <v>0</v>
      </c>
      <c r="G333" s="1">
        <f t="shared" ref="G333:G341" si="120">IF(C333&gt;0,MAX(N333:P333)-LARGE(N333:P333,2),0)</f>
        <v>50215</v>
      </c>
      <c r="H333" s="2">
        <f t="shared" ref="H333:H341" si="121">IF(C333&gt;0,G333/C333,0)</f>
        <v>0.22052559001519503</v>
      </c>
      <c r="I333" s="2"/>
      <c r="J333" s="2">
        <f t="shared" ref="J333:J341" si="122">IF($C333=0,"-",N333/$C333)</f>
        <v>0.59939132038681453</v>
      </c>
      <c r="K333" s="2">
        <f t="shared" ref="K333:K341" si="123">IF($C333=0,"-",O333/$C333)</f>
        <v>0.37886573037161952</v>
      </c>
      <c r="L333" s="2">
        <f t="shared" ref="L333:L341" si="124">IF($C333=0,"-",P333/$C333)</f>
        <v>0</v>
      </c>
      <c r="M333" s="2">
        <f t="shared" ref="M333:M341" si="125">IF(C333=0,"-",(1-J333-K333-L333))</f>
        <v>2.1742949241565945E-2</v>
      </c>
      <c r="N333" s="59">
        <f>SUMIF(Town!$AO$3:$AO$171,$AV333,Town!N$3:N$171)</f>
        <v>136485</v>
      </c>
      <c r="O333" s="59">
        <f>SUMIF(Town!$AO$3:$AO$171,$AV333,Town!O$3:O$171)</f>
        <v>86270</v>
      </c>
      <c r="P333" s="59"/>
      <c r="Q333" s="59">
        <f>SUMIF(Town!$AO$3:$AO$171,$AV333,Town!Q$3:Q$171)</f>
        <v>1134</v>
      </c>
      <c r="R333" s="59"/>
      <c r="S333" s="59">
        <f>SUMIF(Town!$AO$3:$AO$171,$AV333,Town!S$3:S$171)</f>
        <v>2498</v>
      </c>
      <c r="T333" s="59"/>
      <c r="U333" s="59"/>
      <c r="V333" s="59"/>
      <c r="W333" s="59"/>
      <c r="X333" s="59">
        <f>SUMIF(Town!$AO$3:$AO$171,$AV333,Town!X$3:X$171)</f>
        <v>0</v>
      </c>
      <c r="Y333" s="59"/>
      <c r="Z333" s="59">
        <f>SUMIF(Town!$AO$3:$AO$171,$AV333,Town!Z$3:Z$171)</f>
        <v>1319</v>
      </c>
      <c r="AA333" s="59"/>
      <c r="AB333" s="59"/>
      <c r="AC333" s="59"/>
      <c r="AD333" s="59"/>
      <c r="AE333" s="59"/>
      <c r="AG333" s="7">
        <f>IF(Q333&gt;0,RANK(Q333,(N333:P333,Q333:AE333)),0)</f>
        <v>5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3</v>
      </c>
      <c r="AK333" s="2">
        <f t="shared" ref="AK333:AK341" si="126">IF($C333=0,"-",Q333/$C333)</f>
        <v>4.9801059260625542E-3</v>
      </c>
      <c r="AL333" s="2">
        <f t="shared" ref="AL333:AL341" si="127">IF($C333=0,"-",R333/$C333)</f>
        <v>0</v>
      </c>
      <c r="AM333" s="2">
        <f t="shared" ref="AM333:AM341" si="128">IF($C333=0,"-",T333/$C333)</f>
        <v>0</v>
      </c>
      <c r="AN333" s="2">
        <f t="shared" ref="AN333:AN341" si="129">IF($C333=0,"-",S333/$C333)</f>
        <v>1.0970286246300054E-2</v>
      </c>
      <c r="AP333" t="s">
        <v>394</v>
      </c>
      <c r="AQ333" t="s">
        <v>2022</v>
      </c>
      <c r="AT333" s="95">
        <v>9</v>
      </c>
      <c r="AU333" s="97">
        <v>1</v>
      </c>
      <c r="AV333" s="101">
        <f t="shared" si="107"/>
        <v>9001</v>
      </c>
      <c r="AX333" s="7" t="s">
        <v>1006</v>
      </c>
    </row>
    <row r="334" spans="1:50" hidden="1" outlineLevel="1">
      <c r="A334" t="s">
        <v>99</v>
      </c>
      <c r="B334" t="s">
        <v>2022</v>
      </c>
      <c r="C334" s="1">
        <f t="shared" si="119"/>
        <v>256262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0</v>
      </c>
      <c r="G334" s="1">
        <f t="shared" si="120"/>
        <v>106191</v>
      </c>
      <c r="H334" s="2">
        <f t="shared" si="121"/>
        <v>0.4143844971162326</v>
      </c>
      <c r="I334" s="2"/>
      <c r="J334" s="2">
        <f t="shared" si="122"/>
        <v>0.69334899438855546</v>
      </c>
      <c r="K334" s="2">
        <f t="shared" si="123"/>
        <v>0.27896449727232286</v>
      </c>
      <c r="L334" s="2">
        <f t="shared" si="124"/>
        <v>0</v>
      </c>
      <c r="M334" s="2">
        <f t="shared" si="125"/>
        <v>2.7686508339121674E-2</v>
      </c>
      <c r="N334" s="59">
        <f>SUMIF(Town!$AO$3:$AO$171,$AV334,Town!N$3:N$171)</f>
        <v>177679</v>
      </c>
      <c r="O334" s="59">
        <f>SUMIF(Town!$AO$3:$AO$171,$AV334,Town!O$3:O$171)</f>
        <v>71488</v>
      </c>
      <c r="P334" s="59"/>
      <c r="Q334" s="59">
        <f>SUMIF(Town!$AO$3:$AO$171,$AV334,Town!Q$3:Q$171)</f>
        <v>1300</v>
      </c>
      <c r="R334" s="59"/>
      <c r="S334" s="59">
        <f>SUMIF(Town!$AO$3:$AO$171,$AV334,Town!S$3:S$171)</f>
        <v>3661</v>
      </c>
      <c r="T334" s="59"/>
      <c r="U334" s="59"/>
      <c r="V334" s="59"/>
      <c r="W334" s="59"/>
      <c r="X334" s="59">
        <f>SUMIF(Town!$AO$3:$AO$171,$AV334,Town!X$3:X$171)</f>
        <v>0</v>
      </c>
      <c r="Y334" s="59"/>
      <c r="Z334" s="59">
        <f>SUMIF(Town!$AO$3:$AO$171,$AV334,Town!Z$3:Z$171)</f>
        <v>2134</v>
      </c>
      <c r="AA334" s="59"/>
      <c r="AB334" s="59"/>
      <c r="AC334" s="59"/>
      <c r="AD334" s="59"/>
      <c r="AE334" s="59"/>
      <c r="AG334" s="7">
        <f>IF(Q334&gt;0,RANK(Q334,(N334:P334,Q334:AE334)),0)</f>
        <v>5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3</v>
      </c>
      <c r="AK334" s="2">
        <f t="shared" si="126"/>
        <v>5.0729331699588699E-3</v>
      </c>
      <c r="AL334" s="2">
        <f t="shared" si="127"/>
        <v>0</v>
      </c>
      <c r="AM334" s="2">
        <f t="shared" si="128"/>
        <v>0</v>
      </c>
      <c r="AN334" s="2">
        <f t="shared" si="129"/>
        <v>1.4286160257861094E-2</v>
      </c>
      <c r="AP334" t="s">
        <v>99</v>
      </c>
      <c r="AQ334" t="s">
        <v>2022</v>
      </c>
      <c r="AT334" s="95">
        <v>9</v>
      </c>
      <c r="AU334" s="97">
        <v>3</v>
      </c>
      <c r="AV334" s="101">
        <f t="shared" si="107"/>
        <v>9003</v>
      </c>
      <c r="AX334" s="7" t="s">
        <v>1006</v>
      </c>
    </row>
    <row r="335" spans="1:50" hidden="1" outlineLevel="1">
      <c r="A335" t="s">
        <v>1181</v>
      </c>
      <c r="B335" t="s">
        <v>2022</v>
      </c>
      <c r="C335" s="1">
        <f t="shared" si="119"/>
        <v>58815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0</v>
      </c>
      <c r="G335" s="1">
        <f t="shared" si="120"/>
        <v>11305</v>
      </c>
      <c r="H335" s="2">
        <f t="shared" si="121"/>
        <v>0.19221287086627561</v>
      </c>
      <c r="I335" s="2"/>
      <c r="J335" s="2">
        <f t="shared" si="122"/>
        <v>0.5805831845617615</v>
      </c>
      <c r="K335" s="2">
        <f t="shared" si="123"/>
        <v>0.38837031369548586</v>
      </c>
      <c r="L335" s="2">
        <f t="shared" si="124"/>
        <v>0</v>
      </c>
      <c r="M335" s="2">
        <f t="shared" si="125"/>
        <v>3.1046501742752641E-2</v>
      </c>
      <c r="N335" s="59">
        <f>SUMIF(Town!$AO$3:$AO$171,$AV335,Town!N$3:N$171)</f>
        <v>34147</v>
      </c>
      <c r="O335" s="59">
        <f>SUMIF(Town!$AO$3:$AO$171,$AV335,Town!O$3:O$171)</f>
        <v>22842</v>
      </c>
      <c r="P335" s="59"/>
      <c r="Q335" s="59">
        <f>SUMIF(Town!$AO$3:$AO$171,$AV335,Town!Q$3:Q$171)</f>
        <v>477</v>
      </c>
      <c r="R335" s="59"/>
      <c r="S335" s="59">
        <f>SUMIF(Town!$AO$3:$AO$171,$AV335,Town!S$3:S$171)</f>
        <v>893</v>
      </c>
      <c r="T335" s="59"/>
      <c r="U335" s="59"/>
      <c r="V335" s="59"/>
      <c r="W335" s="59"/>
      <c r="X335" s="59">
        <f>SUMIF(Town!$AO$3:$AO$171,$AV335,Town!X$3:X$171)</f>
        <v>0</v>
      </c>
      <c r="Y335" s="59"/>
      <c r="Z335" s="59">
        <f>SUMIF(Town!$AO$3:$AO$171,$AV335,Town!Z$3:Z$171)</f>
        <v>456</v>
      </c>
      <c r="AA335" s="59"/>
      <c r="AB335" s="59"/>
      <c r="AC335" s="59"/>
      <c r="AD335" s="59"/>
      <c r="AE335" s="59"/>
      <c r="AG335" s="7">
        <f>IF(Q335&gt;0,RANK(Q335,(N335:P335,Q335:AE335)),0)</f>
        <v>4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3</v>
      </c>
      <c r="AK335" s="2">
        <f t="shared" si="126"/>
        <v>8.1101759755164496E-3</v>
      </c>
      <c r="AL335" s="2">
        <f t="shared" si="127"/>
        <v>0</v>
      </c>
      <c r="AM335" s="2">
        <f t="shared" si="128"/>
        <v>0</v>
      </c>
      <c r="AN335" s="2">
        <f t="shared" si="129"/>
        <v>1.5183201564226813E-2</v>
      </c>
      <c r="AP335" t="s">
        <v>1181</v>
      </c>
      <c r="AQ335" t="s">
        <v>2022</v>
      </c>
      <c r="AT335" s="95">
        <v>9</v>
      </c>
      <c r="AU335" s="97">
        <v>5</v>
      </c>
      <c r="AV335" s="101">
        <f t="shared" si="107"/>
        <v>9005</v>
      </c>
      <c r="AX335" s="7" t="s">
        <v>1006</v>
      </c>
    </row>
    <row r="336" spans="1:50" hidden="1" outlineLevel="1">
      <c r="A336" t="s">
        <v>1295</v>
      </c>
      <c r="B336" t="s">
        <v>2022</v>
      </c>
      <c r="C336" s="1">
        <f t="shared" si="119"/>
        <v>52558</v>
      </c>
      <c r="D336" s="7">
        <f>IF(N336&gt;0, RANK(N336,(N336:P336,Q336:AE336)),0)</f>
        <v>1</v>
      </c>
      <c r="E336" s="7">
        <f>IF(O336&gt;0,RANK(O336,(N336:P336,Q336:AE336)),0)</f>
        <v>2</v>
      </c>
      <c r="F336" s="7">
        <f>IF(P336&gt;0,RANK(P336,(N336:P336,Q336:AE336)),0)</f>
        <v>0</v>
      </c>
      <c r="G336" s="1">
        <f t="shared" si="120"/>
        <v>20096</v>
      </c>
      <c r="H336" s="2">
        <f t="shared" si="121"/>
        <v>0.38235853723505459</v>
      </c>
      <c r="I336" s="2"/>
      <c r="J336" s="2">
        <f t="shared" si="122"/>
        <v>0.6810571178507554</v>
      </c>
      <c r="K336" s="2">
        <f t="shared" si="123"/>
        <v>0.29869858061570076</v>
      </c>
      <c r="L336" s="2">
        <f t="shared" si="124"/>
        <v>0</v>
      </c>
      <c r="M336" s="2">
        <f t="shared" si="125"/>
        <v>2.024430153354384E-2</v>
      </c>
      <c r="N336" s="59">
        <f>SUMIF(Town!$AO$3:$AO$171,$AV336,Town!N$3:N$171)</f>
        <v>35795</v>
      </c>
      <c r="O336" s="59">
        <f>SUMIF(Town!$AO$3:$AO$171,$AV336,Town!O$3:O$171)</f>
        <v>15699</v>
      </c>
      <c r="P336" s="59"/>
      <c r="Q336" s="59">
        <f>SUMIF(Town!$AO$3:$AO$171,$AV336,Town!Q$3:Q$171)</f>
        <v>333</v>
      </c>
      <c r="R336" s="59"/>
      <c r="S336" s="59">
        <f>SUMIF(Town!$AO$3:$AO$171,$AV336,Town!S$3:S$171)</f>
        <v>403</v>
      </c>
      <c r="T336" s="59"/>
      <c r="U336" s="59"/>
      <c r="V336" s="59"/>
      <c r="W336" s="59"/>
      <c r="X336" s="59">
        <f>SUMIF(Town!$AO$3:$AO$171,$AV336,Town!X$3:X$171)</f>
        <v>0</v>
      </c>
      <c r="Y336" s="59"/>
      <c r="Z336" s="59">
        <f>SUMIF(Town!$AO$3:$AO$171,$AV336,Town!Z$3:Z$171)</f>
        <v>328</v>
      </c>
      <c r="AA336" s="59"/>
      <c r="AB336" s="59"/>
      <c r="AC336" s="59"/>
      <c r="AD336" s="59"/>
      <c r="AE336" s="59"/>
      <c r="AG336" s="7">
        <f>IF(Q336&gt;0,RANK(Q336,(N336:P336,Q336:AE336)),0)</f>
        <v>4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3</v>
      </c>
      <c r="AK336" s="2">
        <f t="shared" si="126"/>
        <v>6.3358575288252981E-3</v>
      </c>
      <c r="AL336" s="2">
        <f t="shared" si="127"/>
        <v>0</v>
      </c>
      <c r="AM336" s="2">
        <f t="shared" si="128"/>
        <v>0</v>
      </c>
      <c r="AN336" s="2">
        <f t="shared" si="129"/>
        <v>7.6677194718216069E-3</v>
      </c>
      <c r="AP336" t="s">
        <v>1295</v>
      </c>
      <c r="AQ336" t="s">
        <v>2022</v>
      </c>
      <c r="AT336" s="95">
        <v>9</v>
      </c>
      <c r="AU336" s="97">
        <v>7</v>
      </c>
      <c r="AV336" s="101">
        <f t="shared" si="107"/>
        <v>9007</v>
      </c>
      <c r="AX336" s="7" t="s">
        <v>1006</v>
      </c>
    </row>
    <row r="337" spans="1:57" hidden="1" outlineLevel="1">
      <c r="A337" t="s">
        <v>1939</v>
      </c>
      <c r="B337" t="s">
        <v>2022</v>
      </c>
      <c r="C337" s="1">
        <f t="shared" si="119"/>
        <v>226232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0</v>
      </c>
      <c r="G337" s="1">
        <f t="shared" si="120"/>
        <v>77236</v>
      </c>
      <c r="H337" s="2">
        <f t="shared" si="121"/>
        <v>0.34140174687930974</v>
      </c>
      <c r="I337" s="2"/>
      <c r="J337" s="2">
        <f t="shared" si="122"/>
        <v>0.65653842073623536</v>
      </c>
      <c r="K337" s="2">
        <f t="shared" si="123"/>
        <v>0.31513667385692562</v>
      </c>
      <c r="L337" s="2">
        <f t="shared" si="124"/>
        <v>0</v>
      </c>
      <c r="M337" s="2">
        <f t="shared" si="125"/>
        <v>2.8324905406839018E-2</v>
      </c>
      <c r="N337" s="59">
        <f>SUMIF(Town!$AO$3:$AO$171,$AV337,Town!N$3:N$171)</f>
        <v>148530</v>
      </c>
      <c r="O337" s="59">
        <f>SUMIF(Town!$AO$3:$AO$171,$AV337,Town!O$3:O$171)</f>
        <v>71294</v>
      </c>
      <c r="P337" s="59"/>
      <c r="Q337" s="59">
        <f>SUMIF(Town!$AO$3:$AO$171,$AV337,Town!Q$3:Q$171)</f>
        <v>1220</v>
      </c>
      <c r="R337" s="59"/>
      <c r="S337" s="59">
        <f>SUMIF(Town!$AO$3:$AO$171,$AV337,Town!S$3:S$171)</f>
        <v>3760</v>
      </c>
      <c r="T337" s="59"/>
      <c r="U337" s="59"/>
      <c r="V337" s="59"/>
      <c r="W337" s="59"/>
      <c r="X337" s="59">
        <f>SUMIF(Town!$AO$3:$AO$171,$AV337,Town!X$3:X$171)</f>
        <v>0</v>
      </c>
      <c r="Y337" s="59"/>
      <c r="Z337" s="59">
        <f>SUMIF(Town!$AO$3:$AO$171,$AV337,Town!Z$3:Z$171)</f>
        <v>1428</v>
      </c>
      <c r="AA337" s="59"/>
      <c r="AB337" s="59"/>
      <c r="AC337" s="59"/>
      <c r="AD337" s="59"/>
      <c r="AE337" s="59"/>
      <c r="AG337" s="7">
        <f>IF(Q337&gt;0,RANK(Q337,(N337:P337,Q337:AE337)),0)</f>
        <v>5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3</v>
      </c>
      <c r="AK337" s="2">
        <f t="shared" si="126"/>
        <v>5.3926942253969381E-3</v>
      </c>
      <c r="AL337" s="2">
        <f t="shared" si="127"/>
        <v>0</v>
      </c>
      <c r="AM337" s="2">
        <f t="shared" si="128"/>
        <v>0</v>
      </c>
      <c r="AN337" s="2">
        <f t="shared" si="129"/>
        <v>1.6620106793026626E-2</v>
      </c>
      <c r="AP337" t="s">
        <v>1939</v>
      </c>
      <c r="AQ337" t="s">
        <v>2022</v>
      </c>
      <c r="AT337" s="95">
        <v>9</v>
      </c>
      <c r="AU337" s="97">
        <v>9</v>
      </c>
      <c r="AV337" s="101">
        <f t="shared" si="107"/>
        <v>9009</v>
      </c>
      <c r="AX337" s="7" t="s">
        <v>1006</v>
      </c>
    </row>
    <row r="338" spans="1:57" hidden="1" outlineLevel="1">
      <c r="A338" t="s">
        <v>712</v>
      </c>
      <c r="B338" t="s">
        <v>2022</v>
      </c>
      <c r="C338" s="1">
        <f t="shared" si="119"/>
        <v>71937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0</v>
      </c>
      <c r="G338" s="1">
        <f t="shared" si="120"/>
        <v>25727</v>
      </c>
      <c r="H338" s="2">
        <f t="shared" si="121"/>
        <v>0.35763237277061871</v>
      </c>
      <c r="I338" s="2"/>
      <c r="J338" s="2">
        <f t="shared" si="122"/>
        <v>0.67018363290101057</v>
      </c>
      <c r="K338" s="2">
        <f t="shared" si="123"/>
        <v>0.31255126013039186</v>
      </c>
      <c r="L338" s="2">
        <f t="shared" si="124"/>
        <v>0</v>
      </c>
      <c r="M338" s="2">
        <f t="shared" si="125"/>
        <v>1.7265106968597566E-2</v>
      </c>
      <c r="N338" s="59">
        <f>SUMIF(Town!$AO$3:$AO$171,$AV338,Town!N$3:N$171)</f>
        <v>48211</v>
      </c>
      <c r="O338" s="59">
        <f>SUMIF(Town!$AO$3:$AO$171,$AV338,Town!O$3:O$171)</f>
        <v>22484</v>
      </c>
      <c r="P338" s="59"/>
      <c r="Q338" s="59">
        <f>SUMIF(Town!$AO$3:$AO$171,$AV338,Town!Q$3:Q$171)</f>
        <v>355</v>
      </c>
      <c r="R338" s="59"/>
      <c r="S338" s="59">
        <f>SUMIF(Town!$AO$3:$AO$171,$AV338,Town!S$3:S$171)</f>
        <v>500</v>
      </c>
      <c r="T338" s="59"/>
      <c r="U338" s="59"/>
      <c r="V338" s="59"/>
      <c r="W338" s="59"/>
      <c r="X338" s="59">
        <f>SUMIF(Town!$AO$3:$AO$171,$AV338,Town!X$3:X$171)</f>
        <v>0</v>
      </c>
      <c r="Y338" s="59"/>
      <c r="Z338" s="59">
        <f>SUMIF(Town!$AO$3:$AO$171,$AV338,Town!Z$3:Z$171)</f>
        <v>387</v>
      </c>
      <c r="AA338" s="59"/>
      <c r="AB338" s="59"/>
      <c r="AC338" s="59"/>
      <c r="AD338" s="59"/>
      <c r="AE338" s="59"/>
      <c r="AG338" s="7">
        <f>IF(Q338&gt;0,RANK(Q338,(N338:P338,Q338:AE338)),0)</f>
        <v>5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3</v>
      </c>
      <c r="AK338" s="2">
        <f t="shared" si="126"/>
        <v>4.9348735699292438E-3</v>
      </c>
      <c r="AL338" s="2">
        <f t="shared" si="127"/>
        <v>0</v>
      </c>
      <c r="AM338" s="2">
        <f t="shared" si="128"/>
        <v>0</v>
      </c>
      <c r="AN338" s="2">
        <f t="shared" si="129"/>
        <v>6.9505261548299209E-3</v>
      </c>
      <c r="AP338" t="s">
        <v>712</v>
      </c>
      <c r="AQ338" t="s">
        <v>2022</v>
      </c>
      <c r="AR338">
        <v>2</v>
      </c>
      <c r="AT338" s="95">
        <v>9</v>
      </c>
      <c r="AU338" s="97">
        <v>11</v>
      </c>
      <c r="AV338" s="101">
        <f t="shared" si="107"/>
        <v>9011</v>
      </c>
      <c r="AX338" s="7" t="s">
        <v>1006</v>
      </c>
    </row>
    <row r="339" spans="1:57" hidden="1" outlineLevel="1">
      <c r="A339" t="s">
        <v>713</v>
      </c>
      <c r="B339" t="s">
        <v>2022</v>
      </c>
      <c r="C339" s="1">
        <f t="shared" si="119"/>
        <v>41654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0</v>
      </c>
      <c r="G339" s="1">
        <f t="shared" si="120"/>
        <v>15078</v>
      </c>
      <c r="H339" s="2">
        <f t="shared" si="121"/>
        <v>0.36198204254093247</v>
      </c>
      <c r="I339" s="2"/>
      <c r="J339" s="2">
        <f t="shared" si="122"/>
        <v>0.67093196331684835</v>
      </c>
      <c r="K339" s="2">
        <f t="shared" si="123"/>
        <v>0.30894992077591588</v>
      </c>
      <c r="L339" s="2">
        <f t="shared" si="124"/>
        <v>0</v>
      </c>
      <c r="M339" s="2">
        <f t="shared" si="125"/>
        <v>2.0118115907235778E-2</v>
      </c>
      <c r="N339" s="59">
        <f>SUMIF(Town!$AO$3:$AO$171,$AV339,Town!N$3:N$171)</f>
        <v>27947</v>
      </c>
      <c r="O339" s="59">
        <f>SUMIF(Town!$AO$3:$AO$171,$AV339,Town!O$3:O$171)</f>
        <v>12869</v>
      </c>
      <c r="P339" s="59"/>
      <c r="Q339" s="59">
        <f>SUMIF(Town!$AO$3:$AO$171,$AV339,Town!Q$3:Q$171)</f>
        <v>212</v>
      </c>
      <c r="R339" s="59"/>
      <c r="S339" s="59">
        <f>SUMIF(Town!$AO$3:$AO$171,$AV339,Town!S$3:S$171)</f>
        <v>316</v>
      </c>
      <c r="T339" s="59"/>
      <c r="U339" s="59"/>
      <c r="V339" s="59"/>
      <c r="W339" s="59"/>
      <c r="X339" s="59">
        <f>SUMIF(Town!$AO$3:$AO$171,$AV339,Town!X$3:X$171)</f>
        <v>0</v>
      </c>
      <c r="Y339" s="59"/>
      <c r="Z339" s="59">
        <f>SUMIF(Town!$AO$3:$AO$171,$AV339,Town!Z$3:Z$171)</f>
        <v>310</v>
      </c>
      <c r="AA339" s="59"/>
      <c r="AB339" s="59"/>
      <c r="AC339" s="59"/>
      <c r="AD339" s="59"/>
      <c r="AE339" s="59"/>
      <c r="AG339" s="7">
        <f>IF(Q339&gt;0,RANK(Q339,(N339:P339,Q339:AE339)),0)</f>
        <v>5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3</v>
      </c>
      <c r="AK339" s="2">
        <f t="shared" si="126"/>
        <v>5.0895472223555964E-3</v>
      </c>
      <c r="AL339" s="2">
        <f t="shared" si="127"/>
        <v>0</v>
      </c>
      <c r="AM339" s="2">
        <f t="shared" si="128"/>
        <v>0</v>
      </c>
      <c r="AN339" s="2">
        <f t="shared" si="129"/>
        <v>7.5863062370960773E-3</v>
      </c>
      <c r="AP339" t="s">
        <v>713</v>
      </c>
      <c r="AQ339" t="s">
        <v>2022</v>
      </c>
      <c r="AR339">
        <v>2</v>
      </c>
      <c r="AT339" s="95">
        <v>9</v>
      </c>
      <c r="AU339" s="97">
        <v>13</v>
      </c>
      <c r="AV339" s="101">
        <f t="shared" si="107"/>
        <v>9013</v>
      </c>
      <c r="AX339" s="7" t="s">
        <v>1006</v>
      </c>
    </row>
    <row r="340" spans="1:57" hidden="1" outlineLevel="1">
      <c r="A340" t="s">
        <v>1034</v>
      </c>
      <c r="B340" t="s">
        <v>2022</v>
      </c>
      <c r="C340" s="1">
        <f t="shared" si="119"/>
        <v>29293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>IF(P340&gt;0,RANK(P340,(N340:P340,Q340:AE340)),0)</f>
        <v>0</v>
      </c>
      <c r="G340" s="1">
        <f t="shared" si="120"/>
        <v>10281</v>
      </c>
      <c r="H340" s="2">
        <f t="shared" si="121"/>
        <v>0.35097122179360257</v>
      </c>
      <c r="I340" s="2"/>
      <c r="J340" s="2">
        <f t="shared" si="122"/>
        <v>0.66609770252278699</v>
      </c>
      <c r="K340" s="2">
        <f t="shared" si="123"/>
        <v>0.31512648072918442</v>
      </c>
      <c r="L340" s="2">
        <f t="shared" si="124"/>
        <v>0</v>
      </c>
      <c r="M340" s="2">
        <f t="shared" si="125"/>
        <v>1.8775816748028584E-2</v>
      </c>
      <c r="N340" s="59">
        <f>SUMIF(Town!$AO$3:$AO$171,$AV340,Town!N$3:N$171)</f>
        <v>19512</v>
      </c>
      <c r="O340" s="59">
        <f>SUMIF(Town!$AO$3:$AO$171,$AV340,Town!O$3:O$171)</f>
        <v>9231</v>
      </c>
      <c r="P340" s="59"/>
      <c r="Q340" s="59">
        <f>SUMIF(Town!$AO$3:$AO$171,$AV340,Town!Q$3:Q$171)</f>
        <v>165</v>
      </c>
      <c r="R340" s="59"/>
      <c r="S340" s="59">
        <f>SUMIF(Town!$AO$3:$AO$171,$AV340,Town!S$3:S$171)</f>
        <v>230</v>
      </c>
      <c r="T340" s="59"/>
      <c r="U340" s="59"/>
      <c r="V340" s="59"/>
      <c r="W340" s="59"/>
      <c r="X340" s="59">
        <f>SUMIF(Town!$AO$3:$AO$171,$AV340,Town!X$3:X$171)</f>
        <v>0</v>
      </c>
      <c r="Y340" s="59"/>
      <c r="Z340" s="59">
        <f>SUMIF(Town!$AO$3:$AO$171,$AV340,Town!Z$3:Z$171)</f>
        <v>155</v>
      </c>
      <c r="AA340" s="59"/>
      <c r="AB340" s="59"/>
      <c r="AC340" s="59"/>
      <c r="AD340" s="59"/>
      <c r="AE340" s="59"/>
      <c r="AG340" s="7">
        <f>IF(Q340&gt;0,RANK(Q340,(N340:P340,Q340:AE340)),0)</f>
        <v>4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3</v>
      </c>
      <c r="AK340" s="2">
        <f t="shared" si="126"/>
        <v>5.6327450244085617E-3</v>
      </c>
      <c r="AL340" s="2">
        <f t="shared" si="127"/>
        <v>0</v>
      </c>
      <c r="AM340" s="2">
        <f t="shared" si="128"/>
        <v>0</v>
      </c>
      <c r="AN340" s="2">
        <f t="shared" si="129"/>
        <v>7.8517051855392078E-3</v>
      </c>
      <c r="AP340" t="s">
        <v>1034</v>
      </c>
      <c r="AQ340" t="s">
        <v>2022</v>
      </c>
      <c r="AR340">
        <v>2</v>
      </c>
      <c r="AT340" s="95">
        <v>9</v>
      </c>
      <c r="AU340" s="97">
        <v>15</v>
      </c>
      <c r="AV340" s="101">
        <f t="shared" si="107"/>
        <v>9015</v>
      </c>
      <c r="AX340" s="7" t="s">
        <v>1006</v>
      </c>
    </row>
    <row r="341" spans="1:57" collapsed="1">
      <c r="A341" t="s">
        <v>1537</v>
      </c>
      <c r="B341" t="s">
        <v>323</v>
      </c>
      <c r="C341" s="1">
        <f t="shared" si="119"/>
        <v>964457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>IF(P341&gt;0,RANK(P341,(N341:P341,Q341:AE341)),0)</f>
        <v>0</v>
      </c>
      <c r="G341" s="1">
        <f t="shared" si="120"/>
        <v>316129</v>
      </c>
      <c r="H341" s="2">
        <f t="shared" si="121"/>
        <v>0.32777925817325188</v>
      </c>
      <c r="I341" s="2"/>
      <c r="J341" s="2">
        <f t="shared" si="122"/>
        <v>0.65146087383885443</v>
      </c>
      <c r="K341" s="2">
        <f t="shared" si="123"/>
        <v>0.3236816156656025</v>
      </c>
      <c r="L341" s="2">
        <f t="shared" si="124"/>
        <v>0</v>
      </c>
      <c r="M341" s="2">
        <f t="shared" si="125"/>
        <v>2.4857510495543078E-2</v>
      </c>
      <c r="N341" s="59">
        <f t="shared" ref="N341:S341" si="130">SUM(N333:N340)</f>
        <v>628306</v>
      </c>
      <c r="O341" s="59">
        <f t="shared" si="130"/>
        <v>312177</v>
      </c>
      <c r="P341" s="59"/>
      <c r="Q341" s="59">
        <f t="shared" si="130"/>
        <v>5196</v>
      </c>
      <c r="R341" s="59"/>
      <c r="S341" s="59">
        <f t="shared" si="130"/>
        <v>12261</v>
      </c>
      <c r="T341" s="59"/>
      <c r="U341" s="59"/>
      <c r="V341" s="59"/>
      <c r="W341" s="59"/>
      <c r="X341" s="59">
        <f>SUM(X333:X340)</f>
        <v>0</v>
      </c>
      <c r="Y341" s="59"/>
      <c r="Z341" s="59">
        <f>SUM(Z333:Z340)</f>
        <v>6517</v>
      </c>
      <c r="AA341" s="59"/>
      <c r="AB341" s="59"/>
      <c r="AC341" s="59"/>
      <c r="AD341" s="59"/>
      <c r="AE341" s="59"/>
      <c r="AG341" s="7">
        <f>IF(Q341&gt;0,RANK(Q341,(N341:P341,Q341:AE341)),0)</f>
        <v>5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3</v>
      </c>
      <c r="AK341" s="2">
        <f t="shared" si="126"/>
        <v>5.3874874670410394E-3</v>
      </c>
      <c r="AL341" s="2">
        <f t="shared" si="127"/>
        <v>0</v>
      </c>
      <c r="AM341" s="2">
        <f t="shared" si="128"/>
        <v>0</v>
      </c>
      <c r="AN341" s="2">
        <f t="shared" si="129"/>
        <v>1.2712852931753308E-2</v>
      </c>
      <c r="AP341" t="s">
        <v>1537</v>
      </c>
      <c r="AQ341" t="s">
        <v>323</v>
      </c>
      <c r="AT341" s="95">
        <v>9</v>
      </c>
      <c r="AU341" s="97"/>
      <c r="AV341" s="95">
        <v>9</v>
      </c>
      <c r="AX341" s="7" t="s">
        <v>593</v>
      </c>
    </row>
    <row r="342" spans="1:57">
      <c r="C342" s="1"/>
      <c r="E342" s="7"/>
      <c r="F342" s="7"/>
      <c r="I342" s="2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G342" s="7"/>
      <c r="AH342" s="7"/>
      <c r="AI342" s="7"/>
      <c r="AJ342" s="7"/>
      <c r="AT342" s="95"/>
      <c r="AU342" s="97"/>
      <c r="AV342" s="101"/>
    </row>
    <row r="343" spans="1:57" hidden="1" outlineLevel="1">
      <c r="A343" t="s">
        <v>1302</v>
      </c>
      <c r="B343" t="s">
        <v>984</v>
      </c>
      <c r="C343" s="1">
        <f t="shared" ref="C343:C374" si="131">SUM(N343:AE343)</f>
        <v>53545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0</v>
      </c>
      <c r="G343" s="1">
        <f t="shared" ref="G343:G374" si="132">IF(C343&gt;0,MAX(N343:P343)-LARGE(N343:P343,2),0)</f>
        <v>23693</v>
      </c>
      <c r="H343" s="2">
        <f t="shared" ref="H343:H374" si="133">IF(C343&gt;0,G343/C343,0)</f>
        <v>0.44248762722943319</v>
      </c>
      <c r="I343" s="2"/>
      <c r="J343" s="2">
        <f t="shared" ref="J343:J374" si="134">IF($C343=0,"-",N343/$C343)</f>
        <v>0.72124381361471657</v>
      </c>
      <c r="K343" s="2">
        <f t="shared" ref="K343:K374" si="135">IF($C343=0,"-",O343/$C343)</f>
        <v>0.27875618638528343</v>
      </c>
      <c r="L343" s="2">
        <f t="shared" ref="L343:L374" si="136">IF($C343=0,"-",P343/$C343)</f>
        <v>0</v>
      </c>
      <c r="M343" s="2">
        <f t="shared" ref="M343:M374" si="137">IF(C343=0,"-",(1-J343-K343-L343))</f>
        <v>0</v>
      </c>
      <c r="N343" s="111">
        <v>38619</v>
      </c>
      <c r="O343" s="111">
        <v>14926</v>
      </c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G343" s="7">
        <f>IF(Q343&gt;0,RANK(Q343,(N343:P343,Q343:AE343)),0)</f>
        <v>0</v>
      </c>
      <c r="AH343" s="7">
        <f>IF(R343&gt;0,RANK(R343,(N343:P343,Q343:AE343)),0)</f>
        <v>0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ref="AK343:AK374" si="138">IF($C343=0,"-",Q343/$C343)</f>
        <v>0</v>
      </c>
      <c r="AL343" s="2">
        <f t="shared" ref="AL343:AL374" si="139">IF($C343=0,"-",R343/$C343)</f>
        <v>0</v>
      </c>
      <c r="AM343" s="2">
        <f t="shared" ref="AM343:AM374" si="140">IF($C343=0,"-",T343/$C343)</f>
        <v>0</v>
      </c>
      <c r="AN343" s="2">
        <f t="shared" ref="AN343:AN374" si="141">IF($C343=0,"-",S343/$C343)</f>
        <v>0</v>
      </c>
      <c r="AP343" t="s">
        <v>1302</v>
      </c>
      <c r="AQ343" t="s">
        <v>984</v>
      </c>
      <c r="AR343">
        <v>0</v>
      </c>
      <c r="AT343" s="95">
        <v>12</v>
      </c>
      <c r="AU343" s="97">
        <v>1</v>
      </c>
      <c r="AV343" s="101">
        <f t="shared" si="107"/>
        <v>12001</v>
      </c>
      <c r="AX343" s="7" t="s">
        <v>1006</v>
      </c>
      <c r="BE343" t="s">
        <v>692</v>
      </c>
    </row>
    <row r="344" spans="1:57" hidden="1" outlineLevel="1">
      <c r="A344" t="s">
        <v>1157</v>
      </c>
      <c r="B344" t="s">
        <v>984</v>
      </c>
      <c r="C344" s="1">
        <f t="shared" si="131"/>
        <v>4668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>IF(P344&gt;0,RANK(P344,(N344:P344,Q344:AE344)),0)</f>
        <v>0</v>
      </c>
      <c r="G344" s="1">
        <f t="shared" si="132"/>
        <v>504</v>
      </c>
      <c r="H344" s="2">
        <f t="shared" si="133"/>
        <v>0.10796915167095116</v>
      </c>
      <c r="I344" s="2"/>
      <c r="J344" s="2">
        <f t="shared" si="134"/>
        <v>0.55398457583547556</v>
      </c>
      <c r="K344" s="2">
        <f t="shared" si="135"/>
        <v>0.44601542416452444</v>
      </c>
      <c r="L344" s="2">
        <f t="shared" si="136"/>
        <v>0</v>
      </c>
      <c r="M344" s="2">
        <f t="shared" si="137"/>
        <v>0</v>
      </c>
      <c r="N344" s="111">
        <v>2586</v>
      </c>
      <c r="O344" s="111">
        <v>2082</v>
      </c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G344" s="7">
        <f>IF(Q344&gt;0,RANK(Q344,(N344:P344,Q344:AE344)),0)</f>
        <v>0</v>
      </c>
      <c r="AH344" s="7">
        <f>IF(R344&gt;0,RANK(R344,(N344:P344,Q344:AE344)),0)</f>
        <v>0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si="138"/>
        <v>0</v>
      </c>
      <c r="AL344" s="2">
        <f t="shared" si="139"/>
        <v>0</v>
      </c>
      <c r="AM344" s="2">
        <f t="shared" si="140"/>
        <v>0</v>
      </c>
      <c r="AN344" s="2">
        <f t="shared" si="141"/>
        <v>0</v>
      </c>
      <c r="AP344" t="s">
        <v>1157</v>
      </c>
      <c r="AQ344" t="s">
        <v>984</v>
      </c>
      <c r="AR344">
        <v>4</v>
      </c>
      <c r="AT344" s="95">
        <v>12</v>
      </c>
      <c r="AU344" s="97">
        <v>3</v>
      </c>
      <c r="AV344" s="101">
        <f t="shared" si="107"/>
        <v>12003</v>
      </c>
      <c r="AX344" s="7" t="s">
        <v>1006</v>
      </c>
      <c r="BE344" t="s">
        <v>692</v>
      </c>
    </row>
    <row r="345" spans="1:57" hidden="1" outlineLevel="1">
      <c r="A345" t="s">
        <v>1188</v>
      </c>
      <c r="B345" t="s">
        <v>984</v>
      </c>
      <c r="C345" s="1">
        <f t="shared" si="131"/>
        <v>38851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>IF(P345&gt;0,RANK(P345,(N345:P345,Q345:AE345)),0)</f>
        <v>0</v>
      </c>
      <c r="G345" s="1">
        <f t="shared" si="132"/>
        <v>3289</v>
      </c>
      <c r="H345" s="2">
        <f t="shared" si="133"/>
        <v>8.4656765591619262E-2</v>
      </c>
      <c r="I345" s="2"/>
      <c r="J345" s="2">
        <f t="shared" si="134"/>
        <v>0.54232838279580964</v>
      </c>
      <c r="K345" s="2">
        <f t="shared" si="135"/>
        <v>0.45767161720419036</v>
      </c>
      <c r="L345" s="2">
        <f t="shared" si="136"/>
        <v>0</v>
      </c>
      <c r="M345" s="2">
        <f t="shared" si="137"/>
        <v>0</v>
      </c>
      <c r="N345" s="111">
        <v>21070</v>
      </c>
      <c r="O345" s="111">
        <v>17781</v>
      </c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G345" s="7">
        <f>IF(Q345&gt;0,RANK(Q345,(N345:P345,Q345:AE345)),0)</f>
        <v>0</v>
      </c>
      <c r="AH345" s="7">
        <f>IF(R345&gt;0,RANK(R345,(N345:P345,Q345:AE345)),0)</f>
        <v>0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38"/>
        <v>0</v>
      </c>
      <c r="AL345" s="2">
        <f t="shared" si="139"/>
        <v>0</v>
      </c>
      <c r="AM345" s="2">
        <f t="shared" si="140"/>
        <v>0</v>
      </c>
      <c r="AN345" s="2">
        <f t="shared" si="141"/>
        <v>0</v>
      </c>
      <c r="AP345" t="s">
        <v>1188</v>
      </c>
      <c r="AQ345" t="s">
        <v>984</v>
      </c>
      <c r="AR345">
        <v>2</v>
      </c>
      <c r="AT345" s="95">
        <v>12</v>
      </c>
      <c r="AU345" s="97">
        <v>5</v>
      </c>
      <c r="AV345" s="101">
        <f t="shared" si="107"/>
        <v>12005</v>
      </c>
      <c r="AX345" s="7" t="s">
        <v>1006</v>
      </c>
      <c r="BE345" t="s">
        <v>692</v>
      </c>
    </row>
    <row r="346" spans="1:57" hidden="1" outlineLevel="1">
      <c r="A346" t="s">
        <v>1189</v>
      </c>
      <c r="B346" t="s">
        <v>984</v>
      </c>
      <c r="C346" s="1">
        <f t="shared" si="131"/>
        <v>6531</v>
      </c>
      <c r="D346" s="7">
        <f>IF(N346&gt;0, RANK(N346,(N346:P346,Q346:AE346)),0)</f>
        <v>1</v>
      </c>
      <c r="E346" s="7">
        <f>IF(O346&gt;0,RANK(O346,(N346:P346,Q346:AE346)),0)</f>
        <v>2</v>
      </c>
      <c r="F346" s="7">
        <f>IF(P346&gt;0,RANK(P346,(N346:P346,Q346:AE346)),0)</f>
        <v>0</v>
      </c>
      <c r="G346" s="1">
        <f t="shared" si="132"/>
        <v>1469</v>
      </c>
      <c r="H346" s="2">
        <f t="shared" si="133"/>
        <v>0.22492726994334711</v>
      </c>
      <c r="I346" s="2"/>
      <c r="J346" s="2">
        <f t="shared" si="134"/>
        <v>0.61246363497167355</v>
      </c>
      <c r="K346" s="2">
        <f t="shared" si="135"/>
        <v>0.38753636502832645</v>
      </c>
      <c r="L346" s="2">
        <f t="shared" si="136"/>
        <v>0</v>
      </c>
      <c r="M346" s="2">
        <f t="shared" si="137"/>
        <v>0</v>
      </c>
      <c r="N346" s="111">
        <v>4000</v>
      </c>
      <c r="O346" s="111">
        <v>2531</v>
      </c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G346" s="7">
        <f>IF(Q346&gt;0,RANK(Q346,(N346:P346,Q346:AE346)),0)</f>
        <v>0</v>
      </c>
      <c r="AH346" s="7">
        <f>IF(R346&gt;0,RANK(R346,(N346:P346,Q346:AE346)),0)</f>
        <v>0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38"/>
        <v>0</v>
      </c>
      <c r="AL346" s="2">
        <f t="shared" si="139"/>
        <v>0</v>
      </c>
      <c r="AM346" s="2">
        <f t="shared" si="140"/>
        <v>0</v>
      </c>
      <c r="AN346" s="2">
        <f t="shared" si="141"/>
        <v>0</v>
      </c>
      <c r="AP346" t="s">
        <v>1189</v>
      </c>
      <c r="AQ346" t="s">
        <v>984</v>
      </c>
      <c r="AR346">
        <v>6</v>
      </c>
      <c r="AT346" s="95">
        <v>12</v>
      </c>
      <c r="AU346" s="97">
        <v>7</v>
      </c>
      <c r="AV346" s="101">
        <f t="shared" si="107"/>
        <v>12007</v>
      </c>
      <c r="AX346" s="7" t="s">
        <v>1006</v>
      </c>
      <c r="BE346" t="s">
        <v>692</v>
      </c>
    </row>
    <row r="347" spans="1:57" hidden="1" outlineLevel="1">
      <c r="A347" t="s">
        <v>1746</v>
      </c>
      <c r="B347" t="s">
        <v>984</v>
      </c>
      <c r="C347" s="1">
        <f t="shared" si="131"/>
        <v>147048</v>
      </c>
      <c r="D347" s="7">
        <f>IF(N347&gt;0, RANK(N347,(N347:P347,Q347:AE347)),0)</f>
        <v>1</v>
      </c>
      <c r="E347" s="7">
        <f>IF(O347&gt;0,RANK(O347,(N347:P347,Q347:AE347)),0)</f>
        <v>2</v>
      </c>
      <c r="F347" s="7">
        <f>IF(P347&gt;0,RANK(P347,(N347:P347,Q347:AE347)),0)</f>
        <v>0</v>
      </c>
      <c r="G347" s="1">
        <f t="shared" si="132"/>
        <v>21614</v>
      </c>
      <c r="H347" s="2">
        <f t="shared" si="133"/>
        <v>0.14698601817093737</v>
      </c>
      <c r="I347" s="2"/>
      <c r="J347" s="2">
        <f t="shared" si="134"/>
        <v>0.57349300908546874</v>
      </c>
      <c r="K347" s="2">
        <f t="shared" si="135"/>
        <v>0.42650699091453131</v>
      </c>
      <c r="L347" s="2">
        <f t="shared" si="136"/>
        <v>0</v>
      </c>
      <c r="M347" s="2">
        <f t="shared" si="137"/>
        <v>-5.5511151231257827E-17</v>
      </c>
      <c r="N347" s="111">
        <v>84331</v>
      </c>
      <c r="O347" s="111">
        <v>62717</v>
      </c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G347" s="7">
        <f>IF(Q347&gt;0,RANK(Q347,(N347:P347,Q347:AE347)),0)</f>
        <v>0</v>
      </c>
      <c r="AH347" s="7">
        <f>IF(R347&gt;0,RANK(R347,(N347:P347,Q347:AE347)),0)</f>
        <v>0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38"/>
        <v>0</v>
      </c>
      <c r="AL347" s="2">
        <f t="shared" si="139"/>
        <v>0</v>
      </c>
      <c r="AM347" s="2">
        <f t="shared" si="140"/>
        <v>0</v>
      </c>
      <c r="AN347" s="2">
        <f t="shared" si="141"/>
        <v>0</v>
      </c>
      <c r="AP347" t="s">
        <v>1746</v>
      </c>
      <c r="AQ347" t="s">
        <v>984</v>
      </c>
      <c r="AR347">
        <v>0</v>
      </c>
      <c r="AT347" s="95">
        <v>12</v>
      </c>
      <c r="AU347" s="97">
        <v>9</v>
      </c>
      <c r="AV347" s="101">
        <f t="shared" si="107"/>
        <v>12009</v>
      </c>
      <c r="AX347" s="7" t="s">
        <v>1006</v>
      </c>
      <c r="BE347" t="s">
        <v>692</v>
      </c>
    </row>
    <row r="348" spans="1:57" hidden="1" outlineLevel="1">
      <c r="A348" t="s">
        <v>1239</v>
      </c>
      <c r="B348" t="s">
        <v>984</v>
      </c>
      <c r="C348" s="1">
        <f t="shared" si="131"/>
        <v>358476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>IF(P348&gt;0,RANK(P348,(N348:P348,Q348:AE348)),0)</f>
        <v>0</v>
      </c>
      <c r="G348" s="1">
        <f t="shared" si="132"/>
        <v>194810</v>
      </c>
      <c r="H348" s="2">
        <f t="shared" si="133"/>
        <v>0.54343944922393694</v>
      </c>
      <c r="I348" s="2"/>
      <c r="J348" s="2">
        <f t="shared" si="134"/>
        <v>0.77171972461196847</v>
      </c>
      <c r="K348" s="2">
        <f t="shared" si="135"/>
        <v>0.22828027538803156</v>
      </c>
      <c r="L348" s="2">
        <f t="shared" si="136"/>
        <v>0</v>
      </c>
      <c r="M348" s="2">
        <f t="shared" si="137"/>
        <v>-2.7755575615628914E-17</v>
      </c>
      <c r="N348" s="111">
        <v>276643</v>
      </c>
      <c r="O348" s="111">
        <v>81833</v>
      </c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G348" s="7">
        <f>IF(Q348&gt;0,RANK(Q348,(N348:P348,Q348:AE348)),0)</f>
        <v>0</v>
      </c>
      <c r="AH348" s="7">
        <f>IF(R348&gt;0,RANK(R348,(N348:P348,Q348:AE348)),0)</f>
        <v>0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38"/>
        <v>0</v>
      </c>
      <c r="AL348" s="2">
        <f t="shared" si="139"/>
        <v>0</v>
      </c>
      <c r="AM348" s="2">
        <f t="shared" si="140"/>
        <v>0</v>
      </c>
      <c r="AN348" s="2">
        <f t="shared" si="141"/>
        <v>0</v>
      </c>
      <c r="AP348" t="s">
        <v>1239</v>
      </c>
      <c r="AQ348" t="s">
        <v>984</v>
      </c>
      <c r="AR348">
        <v>0</v>
      </c>
      <c r="AT348" s="95">
        <v>12</v>
      </c>
      <c r="AU348" s="97">
        <v>11</v>
      </c>
      <c r="AV348" s="101">
        <f t="shared" si="107"/>
        <v>12011</v>
      </c>
      <c r="AX348" s="7" t="s">
        <v>1006</v>
      </c>
      <c r="BE348" t="s">
        <v>693</v>
      </c>
    </row>
    <row r="349" spans="1:57" hidden="1" outlineLevel="1">
      <c r="A349" t="s">
        <v>1277</v>
      </c>
      <c r="B349" t="s">
        <v>984</v>
      </c>
      <c r="C349" s="1">
        <f t="shared" si="131"/>
        <v>3006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>IF(P349&gt;0,RANK(P349,(N349:P349,Q349:AE349)),0)</f>
        <v>0</v>
      </c>
      <c r="G349" s="1">
        <f t="shared" si="132"/>
        <v>1218</v>
      </c>
      <c r="H349" s="2">
        <f t="shared" si="133"/>
        <v>0.40518962075848303</v>
      </c>
      <c r="I349" s="2"/>
      <c r="J349" s="2">
        <f t="shared" si="134"/>
        <v>0.70259481037924154</v>
      </c>
      <c r="K349" s="2">
        <f t="shared" si="135"/>
        <v>0.29740518962075846</v>
      </c>
      <c r="L349" s="2">
        <f t="shared" si="136"/>
        <v>0</v>
      </c>
      <c r="M349" s="2">
        <f t="shared" si="137"/>
        <v>0</v>
      </c>
      <c r="N349" s="111">
        <v>2112</v>
      </c>
      <c r="O349" s="111">
        <v>894</v>
      </c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G349" s="7">
        <f>IF(Q349&gt;0,RANK(Q349,(N349:P349,Q349:AE349)),0)</f>
        <v>0</v>
      </c>
      <c r="AH349" s="7">
        <f>IF(R349&gt;0,RANK(R349,(N349:P349,Q349:AE349)),0)</f>
        <v>0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38"/>
        <v>0</v>
      </c>
      <c r="AL349" s="2">
        <f t="shared" si="139"/>
        <v>0</v>
      </c>
      <c r="AM349" s="2">
        <f t="shared" si="140"/>
        <v>0</v>
      </c>
      <c r="AN349" s="2">
        <f t="shared" si="141"/>
        <v>0</v>
      </c>
      <c r="AP349" t="s">
        <v>1277</v>
      </c>
      <c r="AQ349" t="s">
        <v>984</v>
      </c>
      <c r="AR349">
        <v>2</v>
      </c>
      <c r="AT349" s="95">
        <v>12</v>
      </c>
      <c r="AU349" s="97">
        <v>13</v>
      </c>
      <c r="AV349" s="101">
        <f t="shared" si="107"/>
        <v>12013</v>
      </c>
      <c r="AX349" s="7" t="s">
        <v>1006</v>
      </c>
      <c r="BE349" t="s">
        <v>692</v>
      </c>
    </row>
    <row r="350" spans="1:57" hidden="1" outlineLevel="1">
      <c r="A350" t="s">
        <v>1104</v>
      </c>
      <c r="B350" t="s">
        <v>984</v>
      </c>
      <c r="C350" s="1">
        <f t="shared" si="131"/>
        <v>48115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>IF(P350&gt;0,RANK(P350,(N350:P350,Q350:AE350)),0)</f>
        <v>0</v>
      </c>
      <c r="G350" s="1">
        <f t="shared" si="132"/>
        <v>4833</v>
      </c>
      <c r="H350" s="2">
        <f t="shared" si="133"/>
        <v>0.10044684609789047</v>
      </c>
      <c r="I350" s="2"/>
      <c r="J350" s="2">
        <f t="shared" si="134"/>
        <v>0.55022342304894523</v>
      </c>
      <c r="K350" s="2">
        <f t="shared" si="135"/>
        <v>0.44977657695105477</v>
      </c>
      <c r="L350" s="2">
        <f t="shared" si="136"/>
        <v>0</v>
      </c>
      <c r="M350" s="2">
        <f t="shared" si="137"/>
        <v>0</v>
      </c>
      <c r="N350" s="111">
        <v>26474</v>
      </c>
      <c r="O350" s="111">
        <v>21641</v>
      </c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G350" s="7">
        <f>IF(Q350&gt;0,RANK(Q350,(N350:P350,Q350:AE350)),0)</f>
        <v>0</v>
      </c>
      <c r="AH350" s="7">
        <f>IF(R350&gt;0,RANK(R350,(N350:P350,Q350:AE350)),0)</f>
        <v>0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38"/>
        <v>0</v>
      </c>
      <c r="AL350" s="2">
        <f t="shared" si="139"/>
        <v>0</v>
      </c>
      <c r="AM350" s="2">
        <f t="shared" si="140"/>
        <v>0</v>
      </c>
      <c r="AN350" s="2">
        <f t="shared" si="141"/>
        <v>0</v>
      </c>
      <c r="AP350" t="s">
        <v>1104</v>
      </c>
      <c r="AQ350" t="s">
        <v>984</v>
      </c>
      <c r="AR350">
        <v>0</v>
      </c>
      <c r="AT350" s="95">
        <v>12</v>
      </c>
      <c r="AU350" s="97">
        <v>15</v>
      </c>
      <c r="AV350" s="101">
        <f t="shared" si="107"/>
        <v>12015</v>
      </c>
      <c r="AX350" s="7" t="s">
        <v>1006</v>
      </c>
      <c r="BE350" t="s">
        <v>693</v>
      </c>
    </row>
    <row r="351" spans="1:57" hidden="1" outlineLevel="1">
      <c r="A351" t="s">
        <v>1012</v>
      </c>
      <c r="B351" t="s">
        <v>984</v>
      </c>
      <c r="C351" s="1">
        <f t="shared" si="131"/>
        <v>42198</v>
      </c>
      <c r="D351" s="7">
        <f>IF(N351&gt;0, RANK(N351,(N351:P351,Q351:AE351)),0)</f>
        <v>1</v>
      </c>
      <c r="E351" s="7">
        <f>IF(O351&gt;0,RANK(O351,(N351:P351,Q351:AE351)),0)</f>
        <v>2</v>
      </c>
      <c r="F351" s="7">
        <f>IF(P351&gt;0,RANK(P351,(N351:P351,Q351:AE351)),0)</f>
        <v>0</v>
      </c>
      <c r="G351" s="1">
        <f t="shared" si="132"/>
        <v>7330</v>
      </c>
      <c r="H351" s="2">
        <f t="shared" si="133"/>
        <v>0.17370491492487797</v>
      </c>
      <c r="I351" s="2"/>
      <c r="J351" s="2">
        <f t="shared" si="134"/>
        <v>0.58685245746243897</v>
      </c>
      <c r="K351" s="2">
        <f t="shared" si="135"/>
        <v>0.41314754253756103</v>
      </c>
      <c r="L351" s="2">
        <f t="shared" si="136"/>
        <v>0</v>
      </c>
      <c r="M351" s="2">
        <f t="shared" si="137"/>
        <v>0</v>
      </c>
      <c r="N351" s="111">
        <v>24764</v>
      </c>
      <c r="O351" s="111">
        <v>17434</v>
      </c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G351" s="7">
        <f>IF(Q351&gt;0,RANK(Q351,(N351:P351,Q351:AE351)),0)</f>
        <v>0</v>
      </c>
      <c r="AH351" s="7">
        <f>IF(R351&gt;0,RANK(R351,(N351:P351,Q351:AE351)),0)</f>
        <v>0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38"/>
        <v>0</v>
      </c>
      <c r="AL351" s="2">
        <f t="shared" si="139"/>
        <v>0</v>
      </c>
      <c r="AM351" s="2">
        <f t="shared" si="140"/>
        <v>0</v>
      </c>
      <c r="AN351" s="2">
        <f t="shared" si="141"/>
        <v>0</v>
      </c>
      <c r="AP351" t="s">
        <v>1012</v>
      </c>
      <c r="AQ351" t="s">
        <v>984</v>
      </c>
      <c r="AR351">
        <v>5</v>
      </c>
      <c r="AT351" s="95">
        <v>12</v>
      </c>
      <c r="AU351" s="97">
        <v>17</v>
      </c>
      <c r="AV351" s="101">
        <f t="shared" ref="AV351:AV414" si="142">1000*AT351+AU351</f>
        <v>12017</v>
      </c>
      <c r="AX351" s="7" t="s">
        <v>1006</v>
      </c>
      <c r="BE351" t="s">
        <v>692</v>
      </c>
    </row>
    <row r="352" spans="1:57" hidden="1" outlineLevel="1">
      <c r="A352" t="s">
        <v>1911</v>
      </c>
      <c r="B352" t="s">
        <v>984</v>
      </c>
      <c r="C352" s="1">
        <f t="shared" si="131"/>
        <v>35000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0</v>
      </c>
      <c r="G352" s="1">
        <f t="shared" si="132"/>
        <v>3468</v>
      </c>
      <c r="H352" s="2">
        <f t="shared" si="133"/>
        <v>9.9085714285714291E-2</v>
      </c>
      <c r="I352" s="2"/>
      <c r="J352" s="2">
        <f t="shared" si="134"/>
        <v>0.45045714285714283</v>
      </c>
      <c r="K352" s="2">
        <f t="shared" si="135"/>
        <v>0.54954285714285711</v>
      </c>
      <c r="L352" s="2">
        <f t="shared" si="136"/>
        <v>0</v>
      </c>
      <c r="M352" s="2">
        <f t="shared" si="137"/>
        <v>0</v>
      </c>
      <c r="N352" s="111">
        <v>15766</v>
      </c>
      <c r="O352" s="111">
        <v>19234</v>
      </c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G352" s="7">
        <f>IF(Q352&gt;0,RANK(Q352,(N352:P352,Q352:AE352)),0)</f>
        <v>0</v>
      </c>
      <c r="AH352" s="7">
        <f>IF(R352&gt;0,RANK(R352,(N352:P352,Q352:AE352)),0)</f>
        <v>0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38"/>
        <v>0</v>
      </c>
      <c r="AL352" s="2">
        <f t="shared" si="139"/>
        <v>0</v>
      </c>
      <c r="AM352" s="2">
        <f t="shared" si="140"/>
        <v>0</v>
      </c>
      <c r="AN352" s="2">
        <f t="shared" si="141"/>
        <v>0</v>
      </c>
      <c r="AP352" t="s">
        <v>1911</v>
      </c>
      <c r="AQ352" t="s">
        <v>984</v>
      </c>
      <c r="AR352">
        <v>0</v>
      </c>
      <c r="AT352" s="95">
        <v>12</v>
      </c>
      <c r="AU352" s="97">
        <v>19</v>
      </c>
      <c r="AV352" s="101">
        <f t="shared" si="142"/>
        <v>12019</v>
      </c>
      <c r="AX352" s="7" t="s">
        <v>1006</v>
      </c>
      <c r="BE352" t="s">
        <v>692</v>
      </c>
    </row>
    <row r="353" spans="1:57" hidden="1" outlineLevel="1">
      <c r="A353" t="s">
        <v>1659</v>
      </c>
      <c r="B353" t="s">
        <v>984</v>
      </c>
      <c r="C353" s="1">
        <f t="shared" si="131"/>
        <v>58494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0</v>
      </c>
      <c r="G353" s="1">
        <f t="shared" si="132"/>
        <v>13422</v>
      </c>
      <c r="H353" s="2">
        <f t="shared" si="133"/>
        <v>0.22945943173658837</v>
      </c>
      <c r="I353" s="2"/>
      <c r="J353" s="2">
        <f t="shared" si="134"/>
        <v>0.38527028413170583</v>
      </c>
      <c r="K353" s="2">
        <f t="shared" si="135"/>
        <v>0.61472971586829417</v>
      </c>
      <c r="L353" s="2">
        <f t="shared" si="136"/>
        <v>0</v>
      </c>
      <c r="M353" s="2">
        <f t="shared" si="137"/>
        <v>0</v>
      </c>
      <c r="N353" s="111">
        <v>22536</v>
      </c>
      <c r="O353" s="111">
        <v>35958</v>
      </c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G353" s="7">
        <f>IF(Q353&gt;0,RANK(Q353,(N353:P353,Q353:AE353)),0)</f>
        <v>0</v>
      </c>
      <c r="AH353" s="7">
        <f>IF(R353&gt;0,RANK(R353,(N353:P353,Q353:AE353)),0)</f>
        <v>0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38"/>
        <v>0</v>
      </c>
      <c r="AL353" s="2">
        <f t="shared" si="139"/>
        <v>0</v>
      </c>
      <c r="AM353" s="2">
        <f t="shared" si="140"/>
        <v>0</v>
      </c>
      <c r="AN353" s="2">
        <f t="shared" si="141"/>
        <v>0</v>
      </c>
      <c r="AP353" t="s">
        <v>1659</v>
      </c>
      <c r="AQ353" t="s">
        <v>984</v>
      </c>
      <c r="AR353">
        <v>0</v>
      </c>
      <c r="AT353" s="95">
        <v>12</v>
      </c>
      <c r="AU353" s="97">
        <v>21</v>
      </c>
      <c r="AV353" s="101">
        <f t="shared" si="142"/>
        <v>12021</v>
      </c>
      <c r="AX353" s="7" t="s">
        <v>1006</v>
      </c>
      <c r="BE353" t="s">
        <v>693</v>
      </c>
    </row>
    <row r="354" spans="1:57" hidden="1" outlineLevel="1">
      <c r="A354" t="s">
        <v>1726</v>
      </c>
      <c r="B354" t="s">
        <v>984</v>
      </c>
      <c r="C354" s="1">
        <f t="shared" si="131"/>
        <v>12622</v>
      </c>
      <c r="D354" s="7">
        <f>IF(N354&gt;0, RANK(N354,(N354:P354,Q354:AE354)),0)</f>
        <v>1</v>
      </c>
      <c r="E354" s="7">
        <f>IF(O354&gt;0,RANK(O354,(N354:P354,Q354:AE354)),0)</f>
        <v>2</v>
      </c>
      <c r="F354" s="7">
        <f>IF(P354&gt;0,RANK(P354,(N354:P354,Q354:AE354)),0)</f>
        <v>0</v>
      </c>
      <c r="G354" s="1">
        <f t="shared" si="132"/>
        <v>2654</v>
      </c>
      <c r="H354" s="2">
        <f t="shared" si="133"/>
        <v>0.21026778640469021</v>
      </c>
      <c r="I354" s="2"/>
      <c r="J354" s="2">
        <f t="shared" si="134"/>
        <v>0.60513389320234512</v>
      </c>
      <c r="K354" s="2">
        <f t="shared" si="135"/>
        <v>0.39486610679765488</v>
      </c>
      <c r="L354" s="2">
        <f t="shared" si="136"/>
        <v>0</v>
      </c>
      <c r="M354" s="2">
        <f t="shared" si="137"/>
        <v>0</v>
      </c>
      <c r="N354" s="111">
        <v>7638</v>
      </c>
      <c r="O354" s="111">
        <v>4984</v>
      </c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G354" s="7">
        <f>IF(Q354&gt;0,RANK(Q354,(N354:P354,Q354:AE354)),0)</f>
        <v>0</v>
      </c>
      <c r="AH354" s="7">
        <f>IF(R354&gt;0,RANK(R354,(N354:P354,Q354:AE354)),0)</f>
        <v>0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38"/>
        <v>0</v>
      </c>
      <c r="AL354" s="2">
        <f t="shared" si="139"/>
        <v>0</v>
      </c>
      <c r="AM354" s="2">
        <f t="shared" si="140"/>
        <v>0</v>
      </c>
      <c r="AN354" s="2">
        <f t="shared" si="141"/>
        <v>0</v>
      </c>
      <c r="AP354" t="s">
        <v>1726</v>
      </c>
      <c r="AQ354" t="s">
        <v>984</v>
      </c>
      <c r="AR354">
        <v>4</v>
      </c>
      <c r="AT354" s="95">
        <v>12</v>
      </c>
      <c r="AU354" s="97">
        <v>23</v>
      </c>
      <c r="AV354" s="101">
        <f t="shared" si="142"/>
        <v>12023</v>
      </c>
      <c r="AX354" s="7" t="s">
        <v>1006</v>
      </c>
      <c r="BE354" t="s">
        <v>692</v>
      </c>
    </row>
    <row r="355" spans="1:57" hidden="1" outlineLevel="1">
      <c r="A355" t="s">
        <v>107</v>
      </c>
      <c r="B355" t="s">
        <v>984</v>
      </c>
      <c r="C355" s="1">
        <f t="shared" si="131"/>
        <v>6146</v>
      </c>
      <c r="D355" s="7">
        <f>IF(N355&gt;0, RANK(N355,(N355:P355,Q355:AE355)),0)</f>
        <v>1</v>
      </c>
      <c r="E355" s="7">
        <f>IF(O355&gt;0,RANK(O355,(N355:P355,Q355:AE355)),0)</f>
        <v>2</v>
      </c>
      <c r="F355" s="7">
        <f>IF(P355&gt;0,RANK(P355,(N355:P355,Q355:AE355)),0)</f>
        <v>0</v>
      </c>
      <c r="G355" s="1">
        <f t="shared" si="132"/>
        <v>1166</v>
      </c>
      <c r="H355" s="2">
        <f t="shared" si="133"/>
        <v>0.18971688903351774</v>
      </c>
      <c r="I355" s="2"/>
      <c r="J355" s="2">
        <f t="shared" si="134"/>
        <v>0.59485844451675884</v>
      </c>
      <c r="K355" s="2">
        <f t="shared" si="135"/>
        <v>0.40514155548324116</v>
      </c>
      <c r="L355" s="2">
        <f t="shared" si="136"/>
        <v>0</v>
      </c>
      <c r="M355" s="2">
        <f t="shared" si="137"/>
        <v>0</v>
      </c>
      <c r="N355" s="111">
        <v>3656</v>
      </c>
      <c r="O355" s="111">
        <v>2490</v>
      </c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G355" s="7">
        <f>IF(Q355&gt;0,RANK(Q355,(N355:P355,Q355:AE355)),0)</f>
        <v>0</v>
      </c>
      <c r="AH355" s="7">
        <f>IF(R355&gt;0,RANK(R355,(N355:P355,Q355:AE355)),0)</f>
        <v>0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38"/>
        <v>0</v>
      </c>
      <c r="AL355" s="2">
        <f t="shared" si="139"/>
        <v>0</v>
      </c>
      <c r="AM355" s="2">
        <f t="shared" si="140"/>
        <v>0</v>
      </c>
      <c r="AN355" s="2">
        <f t="shared" si="141"/>
        <v>0</v>
      </c>
      <c r="AP355" t="s">
        <v>1721</v>
      </c>
      <c r="AQ355" t="s">
        <v>984</v>
      </c>
      <c r="AR355">
        <v>13</v>
      </c>
      <c r="AT355" s="95">
        <v>12</v>
      </c>
      <c r="AU355" s="97">
        <v>27</v>
      </c>
      <c r="AV355" s="101">
        <f t="shared" si="142"/>
        <v>12027</v>
      </c>
      <c r="AX355" s="7" t="s">
        <v>1006</v>
      </c>
      <c r="BE355" t="s">
        <v>692</v>
      </c>
    </row>
    <row r="356" spans="1:57" hidden="1" outlineLevel="1">
      <c r="A356" t="s">
        <v>1183</v>
      </c>
      <c r="B356" t="s">
        <v>984</v>
      </c>
      <c r="C356" s="1">
        <f t="shared" si="131"/>
        <v>3067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>IF(P356&gt;0,RANK(P356,(N356:P356,Q356:AE356)),0)</f>
        <v>0</v>
      </c>
      <c r="G356" s="1">
        <f t="shared" si="132"/>
        <v>891</v>
      </c>
      <c r="H356" s="2">
        <f t="shared" si="133"/>
        <v>0.29051190088033907</v>
      </c>
      <c r="I356" s="2"/>
      <c r="J356" s="2">
        <f t="shared" si="134"/>
        <v>0.64525595044016959</v>
      </c>
      <c r="K356" s="2">
        <f t="shared" si="135"/>
        <v>0.35474404955983047</v>
      </c>
      <c r="L356" s="2">
        <f t="shared" si="136"/>
        <v>0</v>
      </c>
      <c r="M356" s="2">
        <f t="shared" si="137"/>
        <v>-5.5511151231257827E-17</v>
      </c>
      <c r="N356" s="111">
        <v>1979</v>
      </c>
      <c r="O356" s="111">
        <v>1088</v>
      </c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G356" s="7">
        <f>IF(Q356&gt;0,RANK(Q356,(N356:P356,Q356:AE356)),0)</f>
        <v>0</v>
      </c>
      <c r="AH356" s="7">
        <f>IF(R356&gt;0,RANK(R356,(N356:P356,Q356:AE356)),0)</f>
        <v>0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38"/>
        <v>0</v>
      </c>
      <c r="AL356" s="2">
        <f t="shared" si="139"/>
        <v>0</v>
      </c>
      <c r="AM356" s="2">
        <f t="shared" si="140"/>
        <v>0</v>
      </c>
      <c r="AN356" s="2">
        <f t="shared" si="141"/>
        <v>0</v>
      </c>
      <c r="AP356" t="s">
        <v>1183</v>
      </c>
      <c r="AQ356" t="s">
        <v>984</v>
      </c>
      <c r="AR356">
        <v>2</v>
      </c>
      <c r="AT356" s="95">
        <v>12</v>
      </c>
      <c r="AU356" s="97">
        <v>29</v>
      </c>
      <c r="AV356" s="101">
        <f t="shared" si="142"/>
        <v>12029</v>
      </c>
      <c r="AX356" s="7" t="s">
        <v>1006</v>
      </c>
      <c r="BE356" t="s">
        <v>692</v>
      </c>
    </row>
    <row r="357" spans="1:57" hidden="1" outlineLevel="1">
      <c r="A357" t="s">
        <v>1960</v>
      </c>
      <c r="B357" t="s">
        <v>984</v>
      </c>
      <c r="C357" s="1">
        <f t="shared" si="131"/>
        <v>176331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>IF(P357&gt;0,RANK(P357,(N357:P357,Q357:AE357)),0)</f>
        <v>0</v>
      </c>
      <c r="G357" s="1">
        <f t="shared" si="132"/>
        <v>32987</v>
      </c>
      <c r="H357" s="2">
        <f t="shared" si="133"/>
        <v>0.18707430911184081</v>
      </c>
      <c r="I357" s="2"/>
      <c r="J357" s="2">
        <f t="shared" si="134"/>
        <v>0.59353715455592038</v>
      </c>
      <c r="K357" s="2">
        <f t="shared" si="135"/>
        <v>0.40646284544407962</v>
      </c>
      <c r="L357" s="2">
        <f t="shared" si="136"/>
        <v>0</v>
      </c>
      <c r="M357" s="2">
        <f t="shared" si="137"/>
        <v>0</v>
      </c>
      <c r="N357" s="111">
        <v>104659</v>
      </c>
      <c r="O357" s="111">
        <v>71672</v>
      </c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G357" s="7">
        <f>IF(Q357&gt;0,RANK(Q357,(N357:P357,Q357:AE357)),0)</f>
        <v>0</v>
      </c>
      <c r="AH357" s="7">
        <f>IF(R357&gt;0,RANK(R357,(N357:P357,Q357:AE357)),0)</f>
        <v>0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38"/>
        <v>0</v>
      </c>
      <c r="AL357" s="2">
        <f t="shared" si="139"/>
        <v>0</v>
      </c>
      <c r="AM357" s="2">
        <f t="shared" si="140"/>
        <v>0</v>
      </c>
      <c r="AN357" s="2">
        <f t="shared" si="141"/>
        <v>0</v>
      </c>
      <c r="AP357" t="s">
        <v>1960</v>
      </c>
      <c r="AQ357" t="s">
        <v>984</v>
      </c>
      <c r="AR357">
        <v>0</v>
      </c>
      <c r="AT357" s="95">
        <v>12</v>
      </c>
      <c r="AU357" s="97">
        <v>31</v>
      </c>
      <c r="AV357" s="101">
        <f t="shared" si="142"/>
        <v>12031</v>
      </c>
      <c r="AX357" s="7" t="s">
        <v>1006</v>
      </c>
      <c r="BE357" t="s">
        <v>692</v>
      </c>
    </row>
    <row r="358" spans="1:57" hidden="1" outlineLevel="1">
      <c r="A358" t="s">
        <v>717</v>
      </c>
      <c r="B358" t="s">
        <v>984</v>
      </c>
      <c r="C358" s="1">
        <f t="shared" si="131"/>
        <v>76456</v>
      </c>
      <c r="D358" s="7">
        <f>IF(N358&gt;0, RANK(N358,(N358:P358,Q358:AE358)),0)</f>
        <v>1</v>
      </c>
      <c r="E358" s="7">
        <f>IF(O358&gt;0,RANK(O358,(N358:P358,Q358:AE358)),0)</f>
        <v>2</v>
      </c>
      <c r="F358" s="7">
        <f>IF(P358&gt;0,RANK(P358,(N358:P358,Q358:AE358)),0)</f>
        <v>0</v>
      </c>
      <c r="G358" s="1">
        <f t="shared" si="132"/>
        <v>3124</v>
      </c>
      <c r="H358" s="2">
        <f t="shared" si="133"/>
        <v>4.0860102542638901E-2</v>
      </c>
      <c r="I358" s="2"/>
      <c r="J358" s="2">
        <f t="shared" si="134"/>
        <v>0.52043005127131947</v>
      </c>
      <c r="K358" s="2">
        <f t="shared" si="135"/>
        <v>0.47956994872868053</v>
      </c>
      <c r="L358" s="2">
        <f t="shared" si="136"/>
        <v>0</v>
      </c>
      <c r="M358" s="2">
        <f t="shared" si="137"/>
        <v>0</v>
      </c>
      <c r="N358" s="111">
        <v>39790</v>
      </c>
      <c r="O358" s="111">
        <v>36666</v>
      </c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G358" s="7">
        <f>IF(Q358&gt;0,RANK(Q358,(N358:P358,Q358:AE358)),0)</f>
        <v>0</v>
      </c>
      <c r="AH358" s="7">
        <f>IF(R358&gt;0,RANK(R358,(N358:P358,Q358:AE358)),0)</f>
        <v>0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si="138"/>
        <v>0</v>
      </c>
      <c r="AL358" s="2">
        <f t="shared" si="139"/>
        <v>0</v>
      </c>
      <c r="AM358" s="2">
        <f t="shared" si="140"/>
        <v>0</v>
      </c>
      <c r="AN358" s="2">
        <f t="shared" si="141"/>
        <v>0</v>
      </c>
      <c r="AP358" t="s">
        <v>717</v>
      </c>
      <c r="AQ358" t="s">
        <v>984</v>
      </c>
      <c r="AR358">
        <v>1</v>
      </c>
      <c r="AT358" s="95">
        <v>12</v>
      </c>
      <c r="AU358" s="97">
        <v>33</v>
      </c>
      <c r="AV358" s="101">
        <f t="shared" si="142"/>
        <v>12033</v>
      </c>
      <c r="AX358" s="7" t="s">
        <v>1006</v>
      </c>
      <c r="BE358" t="s">
        <v>692</v>
      </c>
    </row>
    <row r="359" spans="1:57" hidden="1" outlineLevel="1">
      <c r="A359" t="s">
        <v>1810</v>
      </c>
      <c r="B359" t="s">
        <v>984</v>
      </c>
      <c r="C359" s="1">
        <f t="shared" si="131"/>
        <v>18026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>IF(P359&gt;0,RANK(P359,(N359:P359,Q359:AE359)),0)</f>
        <v>0</v>
      </c>
      <c r="G359" s="1">
        <f t="shared" si="132"/>
        <v>3330</v>
      </c>
      <c r="H359" s="2">
        <f t="shared" si="133"/>
        <v>0.18473316320869854</v>
      </c>
      <c r="I359" s="2"/>
      <c r="J359" s="2">
        <f t="shared" si="134"/>
        <v>0.5923665816043493</v>
      </c>
      <c r="K359" s="2">
        <f t="shared" si="135"/>
        <v>0.4076334183956507</v>
      </c>
      <c r="L359" s="2">
        <f t="shared" si="136"/>
        <v>0</v>
      </c>
      <c r="M359" s="2">
        <f t="shared" si="137"/>
        <v>0</v>
      </c>
      <c r="N359" s="111">
        <v>10678</v>
      </c>
      <c r="O359" s="111">
        <v>7348</v>
      </c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G359" s="7">
        <f>IF(Q359&gt;0,RANK(Q359,(N359:P359,Q359:AE359)),0)</f>
        <v>0</v>
      </c>
      <c r="AH359" s="7">
        <f>IF(R359&gt;0,RANK(R359,(N359:P359,Q359:AE359)),0)</f>
        <v>0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38"/>
        <v>0</v>
      </c>
      <c r="AL359" s="2">
        <f t="shared" si="139"/>
        <v>0</v>
      </c>
      <c r="AM359" s="2">
        <f t="shared" si="140"/>
        <v>0</v>
      </c>
      <c r="AN359" s="2">
        <f t="shared" si="141"/>
        <v>0</v>
      </c>
      <c r="AP359" t="s">
        <v>1810</v>
      </c>
      <c r="AQ359" t="s">
        <v>984</v>
      </c>
      <c r="AR359">
        <v>7</v>
      </c>
      <c r="AT359" s="95">
        <v>12</v>
      </c>
      <c r="AU359" s="97">
        <v>35</v>
      </c>
      <c r="AV359" s="101">
        <f t="shared" si="142"/>
        <v>12035</v>
      </c>
      <c r="AX359" s="7" t="s">
        <v>1006</v>
      </c>
      <c r="BE359" t="s">
        <v>692</v>
      </c>
    </row>
    <row r="360" spans="1:57" hidden="1" outlineLevel="1">
      <c r="A360" t="s">
        <v>522</v>
      </c>
      <c r="B360" t="s">
        <v>984</v>
      </c>
      <c r="C360" s="1">
        <f t="shared" si="131"/>
        <v>2709</v>
      </c>
      <c r="D360" s="7">
        <f>IF(N360&gt;0, RANK(N360,(N360:P360,Q360:AE360)),0)</f>
        <v>1</v>
      </c>
      <c r="E360" s="7">
        <f>IF(O360&gt;0,RANK(O360,(N360:P360,Q360:AE360)),0)</f>
        <v>2</v>
      </c>
      <c r="F360" s="7">
        <f>IF(P360&gt;0,RANK(P360,(N360:P360,Q360:AE360)),0)</f>
        <v>0</v>
      </c>
      <c r="G360" s="1">
        <f t="shared" si="132"/>
        <v>851</v>
      </c>
      <c r="H360" s="2">
        <f t="shared" si="133"/>
        <v>0.31413805832410485</v>
      </c>
      <c r="I360" s="2"/>
      <c r="J360" s="2">
        <f t="shared" si="134"/>
        <v>0.65706902916205245</v>
      </c>
      <c r="K360" s="2">
        <f t="shared" si="135"/>
        <v>0.3429309708379476</v>
      </c>
      <c r="L360" s="2">
        <f t="shared" si="136"/>
        <v>0</v>
      </c>
      <c r="M360" s="2">
        <f t="shared" si="137"/>
        <v>-5.5511151231257827E-17</v>
      </c>
      <c r="N360" s="111">
        <v>1780</v>
      </c>
      <c r="O360" s="111">
        <v>929</v>
      </c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G360" s="7">
        <f>IF(Q360&gt;0,RANK(Q360,(N360:P360,Q360:AE360)),0)</f>
        <v>0</v>
      </c>
      <c r="AH360" s="7">
        <f>IF(R360&gt;0,RANK(R360,(N360:P360,Q360:AE360)),0)</f>
        <v>0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38"/>
        <v>0</v>
      </c>
      <c r="AL360" s="2">
        <f t="shared" si="139"/>
        <v>0</v>
      </c>
      <c r="AM360" s="2">
        <f t="shared" si="140"/>
        <v>0</v>
      </c>
      <c r="AN360" s="2">
        <f t="shared" si="141"/>
        <v>0</v>
      </c>
      <c r="AP360" t="s">
        <v>522</v>
      </c>
      <c r="AQ360" t="s">
        <v>984</v>
      </c>
      <c r="AR360">
        <v>2</v>
      </c>
      <c r="AT360" s="95">
        <v>12</v>
      </c>
      <c r="AU360" s="97">
        <v>37</v>
      </c>
      <c r="AV360" s="101">
        <f t="shared" si="142"/>
        <v>12037</v>
      </c>
      <c r="AX360" s="7" t="s">
        <v>1006</v>
      </c>
      <c r="BE360" t="s">
        <v>692</v>
      </c>
    </row>
    <row r="361" spans="1:57" hidden="1" outlineLevel="1">
      <c r="A361" t="s">
        <v>1986</v>
      </c>
      <c r="B361" t="s">
        <v>984</v>
      </c>
      <c r="C361" s="1">
        <f t="shared" si="131"/>
        <v>11624</v>
      </c>
      <c r="D361" s="7">
        <f>IF(N361&gt;0, RANK(N361,(N361:P361,Q361:AE361)),0)</f>
        <v>1</v>
      </c>
      <c r="E361" s="7">
        <f>IF(O361&gt;0,RANK(O361,(N361:P361,Q361:AE361)),0)</f>
        <v>2</v>
      </c>
      <c r="F361" s="7">
        <f>IF(P361&gt;0,RANK(P361,(N361:P361,Q361:AE361)),0)</f>
        <v>0</v>
      </c>
      <c r="G361" s="1">
        <f t="shared" si="132"/>
        <v>7844</v>
      </c>
      <c r="H361" s="2">
        <f t="shared" si="133"/>
        <v>0.67481073640743294</v>
      </c>
      <c r="I361" s="2"/>
      <c r="J361" s="2">
        <f t="shared" si="134"/>
        <v>0.83740536820371647</v>
      </c>
      <c r="K361" s="2">
        <f t="shared" si="135"/>
        <v>0.16259463179628356</v>
      </c>
      <c r="L361" s="2">
        <f t="shared" si="136"/>
        <v>0</v>
      </c>
      <c r="M361" s="2">
        <f t="shared" si="137"/>
        <v>-2.7755575615628914E-17</v>
      </c>
      <c r="N361" s="111">
        <v>9734</v>
      </c>
      <c r="O361" s="111">
        <v>1890</v>
      </c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G361" s="7">
        <f>IF(Q361&gt;0,RANK(Q361,(N361:P361,Q361:AE361)),0)</f>
        <v>0</v>
      </c>
      <c r="AH361" s="7">
        <f>IF(R361&gt;0,RANK(R361,(N361:P361,Q361:AE361)),0)</f>
        <v>0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38"/>
        <v>0</v>
      </c>
      <c r="AL361" s="2">
        <f t="shared" si="139"/>
        <v>0</v>
      </c>
      <c r="AM361" s="2">
        <f t="shared" si="140"/>
        <v>0</v>
      </c>
      <c r="AN361" s="2">
        <f t="shared" si="141"/>
        <v>0</v>
      </c>
      <c r="AP361" t="s">
        <v>1986</v>
      </c>
      <c r="AQ361" t="s">
        <v>984</v>
      </c>
      <c r="AR361">
        <v>2</v>
      </c>
      <c r="AT361" s="95">
        <v>12</v>
      </c>
      <c r="AU361" s="97">
        <v>39</v>
      </c>
      <c r="AV361" s="101">
        <f t="shared" si="142"/>
        <v>12039</v>
      </c>
      <c r="AX361" s="7" t="s">
        <v>1006</v>
      </c>
      <c r="BE361" t="s">
        <v>692</v>
      </c>
    </row>
    <row r="362" spans="1:57" hidden="1" outlineLevel="1">
      <c r="A362" t="s">
        <v>946</v>
      </c>
      <c r="B362" t="s">
        <v>984</v>
      </c>
      <c r="C362" s="1">
        <f t="shared" si="131"/>
        <v>3598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>IF(P362&gt;0,RANK(P362,(N362:P362,Q362:AE362)),0)</f>
        <v>0</v>
      </c>
      <c r="G362" s="1">
        <f t="shared" si="132"/>
        <v>1032</v>
      </c>
      <c r="H362" s="2">
        <f t="shared" si="133"/>
        <v>0.28682601445247358</v>
      </c>
      <c r="I362" s="2"/>
      <c r="J362" s="2">
        <f t="shared" si="134"/>
        <v>0.64341300722623684</v>
      </c>
      <c r="K362" s="2">
        <f t="shared" si="135"/>
        <v>0.35658699277376321</v>
      </c>
      <c r="L362" s="2">
        <f t="shared" si="136"/>
        <v>0</v>
      </c>
      <c r="M362" s="2">
        <f t="shared" si="137"/>
        <v>-5.5511151231257827E-17</v>
      </c>
      <c r="N362" s="111">
        <v>2315</v>
      </c>
      <c r="O362" s="111">
        <v>1283</v>
      </c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G362" s="7">
        <f>IF(Q362&gt;0,RANK(Q362,(N362:P362,Q362:AE362)),0)</f>
        <v>0</v>
      </c>
      <c r="AH362" s="7">
        <f>IF(R362&gt;0,RANK(R362,(N362:P362,Q362:AE362)),0)</f>
        <v>0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38"/>
        <v>0</v>
      </c>
      <c r="AL362" s="2">
        <f t="shared" si="139"/>
        <v>0</v>
      </c>
      <c r="AM362" s="2">
        <f t="shared" si="140"/>
        <v>0</v>
      </c>
      <c r="AN362" s="2">
        <f t="shared" si="141"/>
        <v>0</v>
      </c>
      <c r="AP362" t="s">
        <v>946</v>
      </c>
      <c r="AQ362" t="s">
        <v>984</v>
      </c>
      <c r="AR362">
        <v>6</v>
      </c>
      <c r="AT362" s="95">
        <v>12</v>
      </c>
      <c r="AU362" s="97">
        <v>41</v>
      </c>
      <c r="AV362" s="101">
        <f t="shared" si="142"/>
        <v>12041</v>
      </c>
      <c r="AX362" s="7" t="s">
        <v>1006</v>
      </c>
      <c r="BE362" t="s">
        <v>692</v>
      </c>
    </row>
    <row r="363" spans="1:57" hidden="1" outlineLevel="1">
      <c r="A363" t="s">
        <v>1597</v>
      </c>
      <c r="B363" t="s">
        <v>984</v>
      </c>
      <c r="C363" s="1">
        <f t="shared" si="131"/>
        <v>2453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>IF(P363&gt;0,RANK(P363,(N363:P363,Q363:AE363)),0)</f>
        <v>0</v>
      </c>
      <c r="G363" s="1">
        <f t="shared" si="132"/>
        <v>891</v>
      </c>
      <c r="H363" s="2">
        <f t="shared" si="133"/>
        <v>0.3632286995515695</v>
      </c>
      <c r="I363" s="2"/>
      <c r="J363" s="2">
        <f t="shared" si="134"/>
        <v>0.68161434977578472</v>
      </c>
      <c r="K363" s="2">
        <f t="shared" si="135"/>
        <v>0.31838565022421522</v>
      </c>
      <c r="L363" s="2">
        <f t="shared" si="136"/>
        <v>0</v>
      </c>
      <c r="M363" s="2">
        <f t="shared" si="137"/>
        <v>5.5511151231257827E-17</v>
      </c>
      <c r="N363" s="111">
        <v>1672</v>
      </c>
      <c r="O363" s="111">
        <v>781</v>
      </c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G363" s="7">
        <f>IF(Q363&gt;0,RANK(Q363,(N363:P363,Q363:AE363)),0)</f>
        <v>0</v>
      </c>
      <c r="AH363" s="7">
        <f>IF(R363&gt;0,RANK(R363,(N363:P363,Q363:AE363)),0)</f>
        <v>0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38"/>
        <v>0</v>
      </c>
      <c r="AL363" s="2">
        <f t="shared" si="139"/>
        <v>0</v>
      </c>
      <c r="AM363" s="2">
        <f t="shared" si="140"/>
        <v>0</v>
      </c>
      <c r="AN363" s="2">
        <f t="shared" si="141"/>
        <v>0</v>
      </c>
      <c r="AP363" t="s">
        <v>1597</v>
      </c>
      <c r="AQ363" t="s">
        <v>984</v>
      </c>
      <c r="AR363">
        <v>16</v>
      </c>
      <c r="AT363" s="95">
        <v>12</v>
      </c>
      <c r="AU363" s="97">
        <v>43</v>
      </c>
      <c r="AV363" s="101">
        <f t="shared" si="142"/>
        <v>12043</v>
      </c>
      <c r="AX363" s="7" t="s">
        <v>1006</v>
      </c>
      <c r="BE363" t="s">
        <v>692</v>
      </c>
    </row>
    <row r="364" spans="1:57" hidden="1" outlineLevel="1">
      <c r="A364" t="s">
        <v>201</v>
      </c>
      <c r="B364" t="s">
        <v>984</v>
      </c>
      <c r="C364" s="1">
        <f t="shared" si="131"/>
        <v>4218</v>
      </c>
      <c r="D364" s="7">
        <f>IF(N364&gt;0, RANK(N364,(N364:P364,Q364:AE364)),0)</f>
        <v>1</v>
      </c>
      <c r="E364" s="7">
        <f>IF(O364&gt;0,RANK(O364,(N364:P364,Q364:AE364)),0)</f>
        <v>2</v>
      </c>
      <c r="F364" s="7">
        <f>IF(P364&gt;0,RANK(P364,(N364:P364,Q364:AE364)),0)</f>
        <v>0</v>
      </c>
      <c r="G364" s="1">
        <f t="shared" si="132"/>
        <v>1284</v>
      </c>
      <c r="H364" s="2">
        <f t="shared" si="133"/>
        <v>0.30440967283072545</v>
      </c>
      <c r="I364" s="2"/>
      <c r="J364" s="2">
        <f t="shared" si="134"/>
        <v>0.65220483641536275</v>
      </c>
      <c r="K364" s="2">
        <f t="shared" si="135"/>
        <v>0.34779516358463725</v>
      </c>
      <c r="L364" s="2">
        <f t="shared" si="136"/>
        <v>0</v>
      </c>
      <c r="M364" s="2">
        <f t="shared" si="137"/>
        <v>0</v>
      </c>
      <c r="N364" s="111">
        <v>2751</v>
      </c>
      <c r="O364" s="111">
        <v>1467</v>
      </c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G364" s="7">
        <f>IF(Q364&gt;0,RANK(Q364,(N364:P364,Q364:AE364)),0)</f>
        <v>0</v>
      </c>
      <c r="AH364" s="7">
        <f>IF(R364&gt;0,RANK(R364,(N364:P364,Q364:AE364)),0)</f>
        <v>0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38"/>
        <v>0</v>
      </c>
      <c r="AL364" s="2">
        <f t="shared" si="139"/>
        <v>0</v>
      </c>
      <c r="AM364" s="2">
        <f t="shared" si="140"/>
        <v>0</v>
      </c>
      <c r="AN364" s="2">
        <f t="shared" si="141"/>
        <v>0</v>
      </c>
      <c r="AP364" t="s">
        <v>201</v>
      </c>
      <c r="AQ364" t="s">
        <v>984</v>
      </c>
      <c r="AR364">
        <v>2</v>
      </c>
      <c r="AT364" s="95">
        <v>12</v>
      </c>
      <c r="AU364" s="97">
        <v>45</v>
      </c>
      <c r="AV364" s="101">
        <f t="shared" si="142"/>
        <v>12045</v>
      </c>
      <c r="AX364" s="7" t="s">
        <v>1006</v>
      </c>
      <c r="BE364" t="s">
        <v>692</v>
      </c>
    </row>
    <row r="365" spans="1:57" hidden="1" outlineLevel="1">
      <c r="A365" t="s">
        <v>322</v>
      </c>
      <c r="B365" t="s">
        <v>984</v>
      </c>
      <c r="C365" s="1">
        <f t="shared" si="131"/>
        <v>2844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>IF(P365&gt;0,RANK(P365,(N365:P365,Q365:AE365)),0)</f>
        <v>0</v>
      </c>
      <c r="G365" s="1">
        <f t="shared" si="132"/>
        <v>1210</v>
      </c>
      <c r="H365" s="2">
        <f t="shared" si="133"/>
        <v>0.42545710267229253</v>
      </c>
      <c r="I365" s="2"/>
      <c r="J365" s="2">
        <f t="shared" si="134"/>
        <v>0.71272855133614632</v>
      </c>
      <c r="K365" s="2">
        <f t="shared" si="135"/>
        <v>0.28727144866385373</v>
      </c>
      <c r="L365" s="2">
        <f t="shared" si="136"/>
        <v>0</v>
      </c>
      <c r="M365" s="2">
        <f t="shared" si="137"/>
        <v>-5.5511151231257827E-17</v>
      </c>
      <c r="N365" s="111">
        <v>2027</v>
      </c>
      <c r="O365" s="111">
        <v>817</v>
      </c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G365" s="7">
        <f>IF(Q365&gt;0,RANK(Q365,(N365:P365,Q365:AE365)),0)</f>
        <v>0</v>
      </c>
      <c r="AH365" s="7">
        <f>IF(R365&gt;0,RANK(R365,(N365:P365,Q365:AE365)),0)</f>
        <v>0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38"/>
        <v>0</v>
      </c>
      <c r="AL365" s="2">
        <f t="shared" si="139"/>
        <v>0</v>
      </c>
      <c r="AM365" s="2">
        <f t="shared" si="140"/>
        <v>0</v>
      </c>
      <c r="AN365" s="2">
        <f t="shared" si="141"/>
        <v>0</v>
      </c>
      <c r="AP365" t="s">
        <v>322</v>
      </c>
      <c r="AQ365" t="s">
        <v>984</v>
      </c>
      <c r="AR365">
        <v>4</v>
      </c>
      <c r="AT365" s="95">
        <v>12</v>
      </c>
      <c r="AU365" s="97">
        <v>47</v>
      </c>
      <c r="AV365" s="101">
        <f t="shared" si="142"/>
        <v>12047</v>
      </c>
      <c r="AX365" s="7" t="s">
        <v>1006</v>
      </c>
      <c r="BE365" t="s">
        <v>692</v>
      </c>
    </row>
    <row r="366" spans="1:57" hidden="1" outlineLevel="1">
      <c r="A366" t="s">
        <v>2162</v>
      </c>
      <c r="B366" t="s">
        <v>984</v>
      </c>
      <c r="C366" s="1">
        <f t="shared" si="131"/>
        <v>4599</v>
      </c>
      <c r="D366" s="7">
        <f>IF(N366&gt;0, RANK(N366,(N366:P366,Q366:AE366)),0)</f>
        <v>1</v>
      </c>
      <c r="E366" s="7">
        <f>IF(O366&gt;0,RANK(O366,(N366:P366,Q366:AE366)),0)</f>
        <v>2</v>
      </c>
      <c r="F366" s="7">
        <f>IF(P366&gt;0,RANK(P366,(N366:P366,Q366:AE366)),0)</f>
        <v>0</v>
      </c>
      <c r="G366" s="1">
        <f t="shared" si="132"/>
        <v>481</v>
      </c>
      <c r="H366" s="2">
        <f t="shared" si="133"/>
        <v>0.10458795390302239</v>
      </c>
      <c r="I366" s="2"/>
      <c r="J366" s="2">
        <f t="shared" si="134"/>
        <v>0.55229397695151117</v>
      </c>
      <c r="K366" s="2">
        <f t="shared" si="135"/>
        <v>0.44770602304848878</v>
      </c>
      <c r="L366" s="2">
        <f t="shared" si="136"/>
        <v>0</v>
      </c>
      <c r="M366" s="2">
        <f t="shared" si="137"/>
        <v>5.5511151231257827E-17</v>
      </c>
      <c r="N366" s="111">
        <v>2540</v>
      </c>
      <c r="O366" s="111">
        <v>2059</v>
      </c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G366" s="7">
        <f>IF(Q366&gt;0,RANK(Q366,(N366:P366,Q366:AE366)),0)</f>
        <v>0</v>
      </c>
      <c r="AH366" s="7">
        <f>IF(R366&gt;0,RANK(R366,(N366:P366,Q366:AE366)),0)</f>
        <v>0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38"/>
        <v>0</v>
      </c>
      <c r="AL366" s="2">
        <f t="shared" si="139"/>
        <v>0</v>
      </c>
      <c r="AM366" s="2">
        <f t="shared" si="140"/>
        <v>0</v>
      </c>
      <c r="AN366" s="2">
        <f t="shared" si="141"/>
        <v>0</v>
      </c>
      <c r="AP366" t="s">
        <v>2162</v>
      </c>
      <c r="AQ366" t="s">
        <v>984</v>
      </c>
      <c r="AR366">
        <v>13</v>
      </c>
      <c r="AT366" s="95">
        <v>12</v>
      </c>
      <c r="AU366" s="97">
        <v>49</v>
      </c>
      <c r="AV366" s="101">
        <f t="shared" si="142"/>
        <v>12049</v>
      </c>
      <c r="AX366" s="7" t="s">
        <v>1006</v>
      </c>
      <c r="BE366" t="s">
        <v>692</v>
      </c>
    </row>
    <row r="367" spans="1:57" hidden="1" outlineLevel="1">
      <c r="A367" t="s">
        <v>785</v>
      </c>
      <c r="B367" t="s">
        <v>984</v>
      </c>
      <c r="C367" s="1">
        <f t="shared" si="131"/>
        <v>5851</v>
      </c>
      <c r="D367" s="7">
        <f>IF(N367&gt;0, RANK(N367,(N367:P367,Q367:AE367)),0)</f>
        <v>1</v>
      </c>
      <c r="E367" s="7">
        <f>IF(O367&gt;0,RANK(O367,(N367:P367,Q367:AE367)),0)</f>
        <v>2</v>
      </c>
      <c r="F367" s="7">
        <f>IF(P367&gt;0,RANK(P367,(N367:P367,Q367:AE367)),0)</f>
        <v>0</v>
      </c>
      <c r="G367" s="1">
        <f t="shared" si="132"/>
        <v>2195</v>
      </c>
      <c r="H367" s="2">
        <f t="shared" si="133"/>
        <v>0.3751495470859682</v>
      </c>
      <c r="I367" s="2"/>
      <c r="J367" s="2">
        <f t="shared" si="134"/>
        <v>0.68757477354298413</v>
      </c>
      <c r="K367" s="2">
        <f t="shared" si="135"/>
        <v>0.31242522645701587</v>
      </c>
      <c r="L367" s="2">
        <f t="shared" si="136"/>
        <v>0</v>
      </c>
      <c r="M367" s="2">
        <f t="shared" si="137"/>
        <v>0</v>
      </c>
      <c r="N367" s="111">
        <v>4023</v>
      </c>
      <c r="O367" s="111">
        <v>1828</v>
      </c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G367" s="7">
        <f>IF(Q367&gt;0,RANK(Q367,(N367:P367,Q367:AE367)),0)</f>
        <v>0</v>
      </c>
      <c r="AH367" s="7">
        <f>IF(R367&gt;0,RANK(R367,(N367:P367,Q367:AE367)),0)</f>
        <v>0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38"/>
        <v>0</v>
      </c>
      <c r="AL367" s="2">
        <f t="shared" si="139"/>
        <v>0</v>
      </c>
      <c r="AM367" s="2">
        <f t="shared" si="140"/>
        <v>0</v>
      </c>
      <c r="AN367" s="2">
        <f t="shared" si="141"/>
        <v>0</v>
      </c>
      <c r="AP367" t="s">
        <v>785</v>
      </c>
      <c r="AQ367" t="s">
        <v>984</v>
      </c>
      <c r="AR367">
        <v>0</v>
      </c>
      <c r="AT367" s="95">
        <v>12</v>
      </c>
      <c r="AU367" s="97">
        <v>51</v>
      </c>
      <c r="AV367" s="101">
        <f t="shared" si="142"/>
        <v>12051</v>
      </c>
      <c r="AX367" s="7" t="s">
        <v>1006</v>
      </c>
      <c r="BE367" t="s">
        <v>692</v>
      </c>
    </row>
    <row r="368" spans="1:57" hidden="1" outlineLevel="1">
      <c r="A368" t="s">
        <v>2270</v>
      </c>
      <c r="B368" t="s">
        <v>984</v>
      </c>
      <c r="C368" s="1">
        <f t="shared" si="131"/>
        <v>46656</v>
      </c>
      <c r="D368" s="7">
        <f>IF(N368&gt;0, RANK(N368,(N368:P368,Q368:AE368)),0)</f>
        <v>1</v>
      </c>
      <c r="E368" s="7">
        <f>IF(O368&gt;0,RANK(O368,(N368:P368,Q368:AE368)),0)</f>
        <v>2</v>
      </c>
      <c r="F368" s="7">
        <f>IF(P368&gt;0,RANK(P368,(N368:P368,Q368:AE368)),0)</f>
        <v>0</v>
      </c>
      <c r="G368" s="1">
        <f t="shared" si="132"/>
        <v>8584</v>
      </c>
      <c r="H368" s="2">
        <f t="shared" si="133"/>
        <v>0.18398491083676269</v>
      </c>
      <c r="I368" s="2"/>
      <c r="J368" s="2">
        <f t="shared" si="134"/>
        <v>0.5919924554183813</v>
      </c>
      <c r="K368" s="2">
        <f t="shared" si="135"/>
        <v>0.40800754458161864</v>
      </c>
      <c r="L368" s="2">
        <f t="shared" si="136"/>
        <v>0</v>
      </c>
      <c r="M368" s="2">
        <f t="shared" si="137"/>
        <v>5.5511151231257827E-17</v>
      </c>
      <c r="N368" s="111">
        <v>27620</v>
      </c>
      <c r="O368" s="111">
        <v>19036</v>
      </c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G368" s="7">
        <f>IF(Q368&gt;0,RANK(Q368,(N368:P368,Q368:AE368)),0)</f>
        <v>0</v>
      </c>
      <c r="AH368" s="7">
        <f>IF(R368&gt;0,RANK(R368,(N368:P368,Q368:AE368)),0)</f>
        <v>0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38"/>
        <v>0</v>
      </c>
      <c r="AL368" s="2">
        <f t="shared" si="139"/>
        <v>0</v>
      </c>
      <c r="AM368" s="2">
        <f t="shared" si="140"/>
        <v>0</v>
      </c>
      <c r="AN368" s="2">
        <f t="shared" si="141"/>
        <v>0</v>
      </c>
      <c r="AP368" t="s">
        <v>2270</v>
      </c>
      <c r="AQ368" t="s">
        <v>984</v>
      </c>
      <c r="AR368">
        <v>5</v>
      </c>
      <c r="AT368" s="95">
        <v>12</v>
      </c>
      <c r="AU368" s="97">
        <v>53</v>
      </c>
      <c r="AV368" s="101">
        <f t="shared" si="142"/>
        <v>12053</v>
      </c>
      <c r="AX368" s="7" t="s">
        <v>1006</v>
      </c>
      <c r="BE368" t="s">
        <v>692</v>
      </c>
    </row>
    <row r="369" spans="1:57" hidden="1" outlineLevel="1">
      <c r="A369" t="s">
        <v>1140</v>
      </c>
      <c r="B369" t="s">
        <v>984</v>
      </c>
      <c r="C369" s="1">
        <f t="shared" si="131"/>
        <v>25636</v>
      </c>
      <c r="D369" s="7">
        <f>IF(N369&gt;0, RANK(N369,(N369:P369,Q369:AE369)),0)</f>
        <v>1</v>
      </c>
      <c r="E369" s="7">
        <f>IF(O369&gt;0,RANK(O369,(N369:P369,Q369:AE369)),0)</f>
        <v>2</v>
      </c>
      <c r="F369" s="7">
        <f>IF(P369&gt;0,RANK(P369,(N369:P369,Q369:AE369)),0)</f>
        <v>0</v>
      </c>
      <c r="G369" s="1">
        <f t="shared" si="132"/>
        <v>2532</v>
      </c>
      <c r="H369" s="2">
        <f t="shared" si="133"/>
        <v>9.8767358402246846E-2</v>
      </c>
      <c r="I369" s="2"/>
      <c r="J369" s="2">
        <f t="shared" si="134"/>
        <v>0.54938367920112341</v>
      </c>
      <c r="K369" s="2">
        <f t="shared" si="135"/>
        <v>0.45061632079887659</v>
      </c>
      <c r="L369" s="2">
        <f t="shared" si="136"/>
        <v>0</v>
      </c>
      <c r="M369" s="2">
        <f t="shared" si="137"/>
        <v>0</v>
      </c>
      <c r="N369" s="111">
        <v>14084</v>
      </c>
      <c r="O369" s="111">
        <v>11552</v>
      </c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G369" s="7">
        <f>IF(Q369&gt;0,RANK(Q369,(N369:P369,Q369:AE369)),0)</f>
        <v>0</v>
      </c>
      <c r="AH369" s="7">
        <f>IF(R369&gt;0,RANK(R369,(N369:P369,Q369:AE369)),0)</f>
        <v>0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38"/>
        <v>0</v>
      </c>
      <c r="AL369" s="2">
        <f t="shared" si="139"/>
        <v>0</v>
      </c>
      <c r="AM369" s="2">
        <f t="shared" si="140"/>
        <v>0</v>
      </c>
      <c r="AN369" s="2">
        <f t="shared" si="141"/>
        <v>0</v>
      </c>
      <c r="AP369" t="s">
        <v>1140</v>
      </c>
      <c r="AQ369" t="s">
        <v>984</v>
      </c>
      <c r="AR369">
        <v>16</v>
      </c>
      <c r="AT369" s="95">
        <v>12</v>
      </c>
      <c r="AU369" s="97">
        <v>55</v>
      </c>
      <c r="AV369" s="101">
        <f t="shared" si="142"/>
        <v>12055</v>
      </c>
      <c r="AX369" s="7" t="s">
        <v>1006</v>
      </c>
      <c r="BE369" t="s">
        <v>692</v>
      </c>
    </row>
    <row r="370" spans="1:57" hidden="1" outlineLevel="1">
      <c r="A370" t="s">
        <v>2154</v>
      </c>
      <c r="B370" t="s">
        <v>984</v>
      </c>
      <c r="C370" s="1">
        <f t="shared" si="131"/>
        <v>228456</v>
      </c>
      <c r="D370" s="7">
        <f>IF(N370&gt;0, RANK(N370,(N370:P370,Q370:AE370)),0)</f>
        <v>1</v>
      </c>
      <c r="E370" s="7">
        <f>IF(O370&gt;0,RANK(O370,(N370:P370,Q370:AE370)),0)</f>
        <v>2</v>
      </c>
      <c r="F370" s="7">
        <f>IF(P370&gt;0,RANK(P370,(N370:P370,Q370:AE370)),0)</f>
        <v>0</v>
      </c>
      <c r="G370" s="1">
        <f t="shared" si="132"/>
        <v>23154</v>
      </c>
      <c r="H370" s="2">
        <f t="shared" si="133"/>
        <v>0.10134993171551633</v>
      </c>
      <c r="I370" s="2"/>
      <c r="J370" s="2">
        <f t="shared" si="134"/>
        <v>0.55067496585775821</v>
      </c>
      <c r="K370" s="2">
        <f t="shared" si="135"/>
        <v>0.44932503414224184</v>
      </c>
      <c r="L370" s="2">
        <f t="shared" si="136"/>
        <v>0</v>
      </c>
      <c r="M370" s="2">
        <f t="shared" si="137"/>
        <v>-5.5511151231257827E-17</v>
      </c>
      <c r="N370" s="111">
        <v>125805</v>
      </c>
      <c r="O370" s="111">
        <v>102651</v>
      </c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G370" s="7">
        <f>IF(Q370&gt;0,RANK(Q370,(N370:P370,Q370:AE370)),0)</f>
        <v>0</v>
      </c>
      <c r="AH370" s="7">
        <f>IF(R370&gt;0,RANK(R370,(N370:P370,Q370:AE370)),0)</f>
        <v>0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38"/>
        <v>0</v>
      </c>
      <c r="AL370" s="2">
        <f t="shared" si="139"/>
        <v>0</v>
      </c>
      <c r="AM370" s="2">
        <f t="shared" si="140"/>
        <v>0</v>
      </c>
      <c r="AN370" s="2">
        <f t="shared" si="141"/>
        <v>0</v>
      </c>
      <c r="AP370" t="s">
        <v>2154</v>
      </c>
      <c r="AQ370" t="s">
        <v>984</v>
      </c>
      <c r="AR370">
        <v>0</v>
      </c>
      <c r="AT370" s="95">
        <v>12</v>
      </c>
      <c r="AU370" s="97">
        <v>57</v>
      </c>
      <c r="AV370" s="101">
        <f t="shared" si="142"/>
        <v>12057</v>
      </c>
      <c r="AX370" s="7" t="s">
        <v>1006</v>
      </c>
      <c r="BE370" t="s">
        <v>693</v>
      </c>
    </row>
    <row r="371" spans="1:57" hidden="1" outlineLevel="1">
      <c r="A371" t="s">
        <v>860</v>
      </c>
      <c r="B371" t="s">
        <v>984</v>
      </c>
      <c r="C371" s="1">
        <f t="shared" si="131"/>
        <v>4756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>IF(P371&gt;0,RANK(P371,(N371:P371,Q371:AE371)),0)</f>
        <v>0</v>
      </c>
      <c r="G371" s="1">
        <f t="shared" si="132"/>
        <v>1474</v>
      </c>
      <c r="H371" s="2">
        <f t="shared" si="133"/>
        <v>0.30992430613961314</v>
      </c>
      <c r="I371" s="2"/>
      <c r="J371" s="2">
        <f t="shared" si="134"/>
        <v>0.65496215306980654</v>
      </c>
      <c r="K371" s="2">
        <f t="shared" si="135"/>
        <v>0.34503784693019346</v>
      </c>
      <c r="L371" s="2">
        <f t="shared" si="136"/>
        <v>0</v>
      </c>
      <c r="M371" s="2">
        <f t="shared" si="137"/>
        <v>0</v>
      </c>
      <c r="N371" s="111">
        <v>3115</v>
      </c>
      <c r="O371" s="111">
        <v>1641</v>
      </c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G371" s="7">
        <f>IF(Q371&gt;0,RANK(Q371,(N371:P371,Q371:AE371)),0)</f>
        <v>0</v>
      </c>
      <c r="AH371" s="7">
        <f>IF(R371&gt;0,RANK(R371,(N371:P371,Q371:AE371)),0)</f>
        <v>0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38"/>
        <v>0</v>
      </c>
      <c r="AL371" s="2">
        <f t="shared" si="139"/>
        <v>0</v>
      </c>
      <c r="AM371" s="2">
        <f t="shared" si="140"/>
        <v>0</v>
      </c>
      <c r="AN371" s="2">
        <f t="shared" si="141"/>
        <v>0</v>
      </c>
      <c r="AP371" t="s">
        <v>860</v>
      </c>
      <c r="AQ371" t="s">
        <v>984</v>
      </c>
      <c r="AR371">
        <v>1</v>
      </c>
      <c r="AT371" s="95">
        <v>12</v>
      </c>
      <c r="AU371" s="97">
        <v>59</v>
      </c>
      <c r="AV371" s="101">
        <f t="shared" si="142"/>
        <v>12059</v>
      </c>
      <c r="AX371" s="7" t="s">
        <v>1006</v>
      </c>
      <c r="BE371" t="s">
        <v>692</v>
      </c>
    </row>
    <row r="372" spans="1:57" hidden="1" outlineLevel="1">
      <c r="A372" t="s">
        <v>784</v>
      </c>
      <c r="B372" t="s">
        <v>984</v>
      </c>
      <c r="C372" s="1">
        <f t="shared" si="131"/>
        <v>32925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>IF(P372&gt;0,RANK(P372,(N372:P372,Q372:AE372)),0)</f>
        <v>0</v>
      </c>
      <c r="G372" s="1">
        <f t="shared" si="132"/>
        <v>571</v>
      </c>
      <c r="H372" s="2">
        <f t="shared" si="133"/>
        <v>1.7342444950645405E-2</v>
      </c>
      <c r="I372" s="2"/>
      <c r="J372" s="2">
        <f t="shared" si="134"/>
        <v>0.5086712224753227</v>
      </c>
      <c r="K372" s="2">
        <f t="shared" si="135"/>
        <v>0.4913287775246773</v>
      </c>
      <c r="L372" s="2">
        <f t="shared" si="136"/>
        <v>0</v>
      </c>
      <c r="M372" s="2">
        <f t="shared" si="137"/>
        <v>0</v>
      </c>
      <c r="N372" s="111">
        <v>16748</v>
      </c>
      <c r="O372" s="111">
        <v>16177</v>
      </c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G372" s="7">
        <f>IF(Q372&gt;0,RANK(Q372,(N372:P372,Q372:AE372)),0)</f>
        <v>0</v>
      </c>
      <c r="AH372" s="7">
        <f>IF(R372&gt;0,RANK(R372,(N372:P372,Q372:AE372)),0)</f>
        <v>0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38"/>
        <v>0</v>
      </c>
      <c r="AL372" s="2">
        <f t="shared" si="139"/>
        <v>0</v>
      </c>
      <c r="AM372" s="2">
        <f t="shared" si="140"/>
        <v>0</v>
      </c>
      <c r="AN372" s="2">
        <f t="shared" si="141"/>
        <v>0</v>
      </c>
      <c r="AP372" t="s">
        <v>784</v>
      </c>
      <c r="AQ372" t="s">
        <v>984</v>
      </c>
      <c r="AR372">
        <v>15</v>
      </c>
      <c r="AT372" s="95">
        <v>12</v>
      </c>
      <c r="AU372" s="97">
        <v>61</v>
      </c>
      <c r="AV372" s="101">
        <f t="shared" si="142"/>
        <v>12061</v>
      </c>
      <c r="AX372" s="7" t="s">
        <v>1006</v>
      </c>
      <c r="BE372" t="s">
        <v>693</v>
      </c>
    </row>
    <row r="373" spans="1:57" hidden="1" outlineLevel="1">
      <c r="A373" t="s">
        <v>799</v>
      </c>
      <c r="B373" t="s">
        <v>984</v>
      </c>
      <c r="C373" s="1">
        <f t="shared" si="131"/>
        <v>12565</v>
      </c>
      <c r="D373" s="7">
        <f>IF(N373&gt;0, RANK(N373,(N373:P373,Q373:AE373)),0)</f>
        <v>1</v>
      </c>
      <c r="E373" s="7">
        <f>IF(O373&gt;0,RANK(O373,(N373:P373,Q373:AE373)),0)</f>
        <v>2</v>
      </c>
      <c r="F373" s="7">
        <f>IF(P373&gt;0,RANK(P373,(N373:P373,Q373:AE373)),0)</f>
        <v>0</v>
      </c>
      <c r="G373" s="1">
        <f t="shared" si="132"/>
        <v>5071</v>
      </c>
      <c r="H373" s="2">
        <f t="shared" si="133"/>
        <v>0.40358137684042977</v>
      </c>
      <c r="I373" s="2"/>
      <c r="J373" s="2">
        <f t="shared" si="134"/>
        <v>0.70179068842021486</v>
      </c>
      <c r="K373" s="2">
        <f t="shared" si="135"/>
        <v>0.29820931157978514</v>
      </c>
      <c r="L373" s="2">
        <f t="shared" si="136"/>
        <v>0</v>
      </c>
      <c r="M373" s="2">
        <f t="shared" si="137"/>
        <v>0</v>
      </c>
      <c r="N373" s="111">
        <v>8818</v>
      </c>
      <c r="O373" s="111">
        <v>3747</v>
      </c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G373" s="7">
        <f>IF(Q373&gt;0,RANK(Q373,(N373:P373,Q373:AE373)),0)</f>
        <v>0</v>
      </c>
      <c r="AH373" s="7">
        <f>IF(R373&gt;0,RANK(R373,(N373:P373,Q373:AE373)),0)</f>
        <v>0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38"/>
        <v>0</v>
      </c>
      <c r="AL373" s="2">
        <f t="shared" si="139"/>
        <v>0</v>
      </c>
      <c r="AM373" s="2">
        <f t="shared" si="140"/>
        <v>0</v>
      </c>
      <c r="AN373" s="2">
        <f t="shared" si="141"/>
        <v>0</v>
      </c>
      <c r="AP373" t="s">
        <v>799</v>
      </c>
      <c r="AQ373" t="s">
        <v>984</v>
      </c>
      <c r="AR373">
        <v>2</v>
      </c>
      <c r="AT373" s="95">
        <v>12</v>
      </c>
      <c r="AU373" s="97">
        <v>63</v>
      </c>
      <c r="AV373" s="101">
        <f t="shared" si="142"/>
        <v>12063</v>
      </c>
      <c r="AX373" s="7" t="s">
        <v>1006</v>
      </c>
      <c r="BE373" t="s">
        <v>692</v>
      </c>
    </row>
    <row r="374" spans="1:57" hidden="1" outlineLevel="1">
      <c r="A374" t="s">
        <v>1349</v>
      </c>
      <c r="B374" t="s">
        <v>984</v>
      </c>
      <c r="C374" s="1">
        <f t="shared" si="131"/>
        <v>4687</v>
      </c>
      <c r="D374" s="7">
        <f>IF(N374&gt;0, RANK(N374,(N374:P374,Q374:AE374)),0)</f>
        <v>1</v>
      </c>
      <c r="E374" s="7">
        <f>IF(O374&gt;0,RANK(O374,(N374:P374,Q374:AE374)),0)</f>
        <v>2</v>
      </c>
      <c r="F374" s="7">
        <f>IF(P374&gt;0,RANK(P374,(N374:P374,Q374:AE374)),0)</f>
        <v>0</v>
      </c>
      <c r="G374" s="1">
        <f t="shared" si="132"/>
        <v>2729</v>
      </c>
      <c r="H374" s="2">
        <f t="shared" si="133"/>
        <v>0.58224877320247492</v>
      </c>
      <c r="I374" s="2"/>
      <c r="J374" s="2">
        <f t="shared" si="134"/>
        <v>0.79112438660123752</v>
      </c>
      <c r="K374" s="2">
        <f t="shared" si="135"/>
        <v>0.20887561339876254</v>
      </c>
      <c r="L374" s="2">
        <f t="shared" si="136"/>
        <v>0</v>
      </c>
      <c r="M374" s="2">
        <f t="shared" si="137"/>
        <v>-5.5511151231257827E-17</v>
      </c>
      <c r="N374" s="111">
        <v>3708</v>
      </c>
      <c r="O374" s="111">
        <v>979</v>
      </c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G374" s="7">
        <f>IF(Q374&gt;0,RANK(Q374,(N374:P374,Q374:AE374)),0)</f>
        <v>0</v>
      </c>
      <c r="AH374" s="7">
        <f>IF(R374&gt;0,RANK(R374,(N374:P374,Q374:AE374)),0)</f>
        <v>0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si="138"/>
        <v>0</v>
      </c>
      <c r="AL374" s="2">
        <f t="shared" si="139"/>
        <v>0</v>
      </c>
      <c r="AM374" s="2">
        <f t="shared" si="140"/>
        <v>0</v>
      </c>
      <c r="AN374" s="2">
        <f t="shared" si="141"/>
        <v>0</v>
      </c>
      <c r="AP374" t="s">
        <v>1349</v>
      </c>
      <c r="AQ374" t="s">
        <v>984</v>
      </c>
      <c r="AR374">
        <v>0</v>
      </c>
      <c r="AT374" s="95">
        <v>12</v>
      </c>
      <c r="AU374" s="97">
        <v>65</v>
      </c>
      <c r="AV374" s="101">
        <f t="shared" si="142"/>
        <v>12065</v>
      </c>
      <c r="AX374" s="7" t="s">
        <v>1006</v>
      </c>
      <c r="BE374" t="s">
        <v>692</v>
      </c>
    </row>
    <row r="375" spans="1:57" hidden="1" outlineLevel="1">
      <c r="A375" t="s">
        <v>1193</v>
      </c>
      <c r="B375" t="s">
        <v>984</v>
      </c>
      <c r="C375" s="1">
        <f t="shared" ref="C375:C410" si="143">SUM(N375:AE375)</f>
        <v>1869</v>
      </c>
      <c r="D375" s="7">
        <f>IF(N375&gt;0, RANK(N375,(N375:P375,Q375:AE375)),0)</f>
        <v>1</v>
      </c>
      <c r="E375" s="7">
        <f>IF(O375&gt;0,RANK(O375,(N375:P375,Q375:AE375)),0)</f>
        <v>2</v>
      </c>
      <c r="F375" s="7">
        <f>IF(P375&gt;0,RANK(P375,(N375:P375,Q375:AE375)),0)</f>
        <v>0</v>
      </c>
      <c r="G375" s="1">
        <f t="shared" ref="G375:G410" si="144">IF(C375&gt;0,MAX(N375:P375)-LARGE(N375:P375,2),0)</f>
        <v>581</v>
      </c>
      <c r="H375" s="2">
        <f t="shared" ref="H375:H406" si="145">IF(C375&gt;0,G375/C375,0)</f>
        <v>0.31086142322097376</v>
      </c>
      <c r="I375" s="2"/>
      <c r="J375" s="2">
        <f t="shared" ref="J375:J410" si="146">IF($C375=0,"-",N375/$C375)</f>
        <v>0.65543071161048694</v>
      </c>
      <c r="K375" s="2">
        <f t="shared" ref="K375:K410" si="147">IF($C375=0,"-",O375/$C375)</f>
        <v>0.34456928838951312</v>
      </c>
      <c r="L375" s="2">
        <f t="shared" ref="L375:L410" si="148">IF($C375=0,"-",P375/$C375)</f>
        <v>0</v>
      </c>
      <c r="M375" s="2">
        <f t="shared" ref="M375:M406" si="149">IF(C375=0,"-",(1-J375-K375-L375))</f>
        <v>-5.5511151231257827E-17</v>
      </c>
      <c r="N375" s="111">
        <v>1225</v>
      </c>
      <c r="O375" s="111">
        <v>644</v>
      </c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G375" s="7">
        <f>IF(Q375&gt;0,RANK(Q375,(N375:P375,Q375:AE375)),0)</f>
        <v>0</v>
      </c>
      <c r="AH375" s="7">
        <f>IF(R375&gt;0,RANK(R375,(N375:P375,Q375:AE375)),0)</f>
        <v>0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ref="AK375:AK410" si="150">IF($C375=0,"-",Q375/$C375)</f>
        <v>0</v>
      </c>
      <c r="AL375" s="2">
        <f t="shared" ref="AL375:AL410" si="151">IF($C375=0,"-",R375/$C375)</f>
        <v>0</v>
      </c>
      <c r="AM375" s="2">
        <f t="shared" ref="AM375:AM410" si="152">IF($C375=0,"-",T375/$C375)</f>
        <v>0</v>
      </c>
      <c r="AN375" s="2">
        <f t="shared" ref="AN375:AN410" si="153">IF($C375=0,"-",S375/$C375)</f>
        <v>0</v>
      </c>
      <c r="AP375" t="s">
        <v>1193</v>
      </c>
      <c r="AQ375" t="s">
        <v>984</v>
      </c>
      <c r="AR375">
        <v>2</v>
      </c>
      <c r="AT375" s="95">
        <v>12</v>
      </c>
      <c r="AU375" s="97">
        <v>67</v>
      </c>
      <c r="AV375" s="101">
        <f t="shared" si="142"/>
        <v>12067</v>
      </c>
      <c r="AX375" s="7" t="s">
        <v>1006</v>
      </c>
      <c r="BE375" t="s">
        <v>692</v>
      </c>
    </row>
    <row r="376" spans="1:57" hidden="1" outlineLevel="1">
      <c r="A376" t="s">
        <v>1574</v>
      </c>
      <c r="B376" t="s">
        <v>984</v>
      </c>
      <c r="C376" s="1">
        <f t="shared" si="143"/>
        <v>61825</v>
      </c>
      <c r="D376" s="7">
        <f>IF(N376&gt;0, RANK(N376,(N376:P376,Q376:AE376)),0)</f>
        <v>1</v>
      </c>
      <c r="E376" s="7">
        <f>IF(O376&gt;0,RANK(O376,(N376:P376,Q376:AE376)),0)</f>
        <v>2</v>
      </c>
      <c r="F376" s="7">
        <f>IF(P376&gt;0,RANK(P376,(N376:P376,Q376:AE376)),0)</f>
        <v>0</v>
      </c>
      <c r="G376" s="1">
        <f t="shared" si="144"/>
        <v>8601</v>
      </c>
      <c r="H376" s="2">
        <f t="shared" si="145"/>
        <v>0.13911847957945814</v>
      </c>
      <c r="I376" s="2"/>
      <c r="J376" s="2">
        <f t="shared" si="146"/>
        <v>0.56955923978972911</v>
      </c>
      <c r="K376" s="2">
        <f t="shared" si="147"/>
        <v>0.43044076021027095</v>
      </c>
      <c r="L376" s="2">
        <f t="shared" si="148"/>
        <v>0</v>
      </c>
      <c r="M376" s="2">
        <f t="shared" si="149"/>
        <v>-5.5511151231257827E-17</v>
      </c>
      <c r="N376" s="111">
        <v>35213</v>
      </c>
      <c r="O376" s="111">
        <v>26612</v>
      </c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G376" s="7">
        <f>IF(Q376&gt;0,RANK(Q376,(N376:P376,Q376:AE376)),0)</f>
        <v>0</v>
      </c>
      <c r="AH376" s="7">
        <f>IF(R376&gt;0,RANK(R376,(N376:P376,Q376:AE376)),0)</f>
        <v>0</v>
      </c>
      <c r="AI376" s="7">
        <f>IF(T376&gt;0,RANK(T376,(N376:P376,Q376:AE376)),0)</f>
        <v>0</v>
      </c>
      <c r="AJ376" s="7">
        <f>IF(S376&gt;0,RANK(S376,(N376:P376,Q376:AE376)),0)</f>
        <v>0</v>
      </c>
      <c r="AK376" s="2">
        <f t="shared" si="150"/>
        <v>0</v>
      </c>
      <c r="AL376" s="2">
        <f t="shared" si="151"/>
        <v>0</v>
      </c>
      <c r="AM376" s="2">
        <f t="shared" si="152"/>
        <v>0</v>
      </c>
      <c r="AN376" s="2">
        <f t="shared" si="153"/>
        <v>0</v>
      </c>
      <c r="AP376" t="s">
        <v>1574</v>
      </c>
      <c r="AQ376" t="s">
        <v>984</v>
      </c>
      <c r="AR376">
        <v>0</v>
      </c>
      <c r="AT376" s="95">
        <v>12</v>
      </c>
      <c r="AU376" s="97">
        <v>69</v>
      </c>
      <c r="AV376" s="101">
        <f t="shared" si="142"/>
        <v>12069</v>
      </c>
      <c r="AX376" s="7" t="s">
        <v>1006</v>
      </c>
      <c r="BE376" t="s">
        <v>693</v>
      </c>
    </row>
    <row r="377" spans="1:57" hidden="1" outlineLevel="1">
      <c r="A377" t="s">
        <v>1860</v>
      </c>
      <c r="B377" t="s">
        <v>984</v>
      </c>
      <c r="C377" s="1">
        <f t="shared" si="143"/>
        <v>121191</v>
      </c>
      <c r="D377" s="7">
        <f>IF(N377&gt;0, RANK(N377,(N377:P377,Q377:AE377)),0)</f>
        <v>1</v>
      </c>
      <c r="E377" s="7">
        <f>IF(O377&gt;0,RANK(O377,(N377:P377,Q377:AE377)),0)</f>
        <v>2</v>
      </c>
      <c r="F377" s="7">
        <f>IF(P377&gt;0,RANK(P377,(N377:P377,Q377:AE377)),0)</f>
        <v>0</v>
      </c>
      <c r="G377" s="1">
        <f t="shared" si="144"/>
        <v>9819</v>
      </c>
      <c r="H377" s="2">
        <f t="shared" si="145"/>
        <v>8.102086788622917E-2</v>
      </c>
      <c r="I377" s="2"/>
      <c r="J377" s="2">
        <f t="shared" si="146"/>
        <v>0.5405104339431146</v>
      </c>
      <c r="K377" s="2">
        <f t="shared" si="147"/>
        <v>0.4594895660568854</v>
      </c>
      <c r="L377" s="2">
        <f t="shared" si="148"/>
        <v>0</v>
      </c>
      <c r="M377" s="2">
        <f t="shared" si="149"/>
        <v>0</v>
      </c>
      <c r="N377" s="111">
        <v>65505</v>
      </c>
      <c r="O377" s="111">
        <v>55686</v>
      </c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G377" s="7">
        <f>IF(Q377&gt;0,RANK(Q377,(N377:P377,Q377:AE377)),0)</f>
        <v>0</v>
      </c>
      <c r="AH377" s="7">
        <f>IF(R377&gt;0,RANK(R377,(N377:P377,Q377:AE377)),0)</f>
        <v>0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si="150"/>
        <v>0</v>
      </c>
      <c r="AL377" s="2">
        <f t="shared" si="151"/>
        <v>0</v>
      </c>
      <c r="AM377" s="2">
        <f t="shared" si="152"/>
        <v>0</v>
      </c>
      <c r="AN377" s="2">
        <f t="shared" si="153"/>
        <v>0</v>
      </c>
      <c r="AP377" t="s">
        <v>1860</v>
      </c>
      <c r="AQ377" t="s">
        <v>984</v>
      </c>
      <c r="AR377">
        <v>14</v>
      </c>
      <c r="AT377" s="95">
        <v>12</v>
      </c>
      <c r="AU377" s="97">
        <v>71</v>
      </c>
      <c r="AV377" s="101">
        <f t="shared" si="142"/>
        <v>12071</v>
      </c>
      <c r="AX377" s="7" t="s">
        <v>1006</v>
      </c>
      <c r="BE377" t="s">
        <v>693</v>
      </c>
    </row>
    <row r="378" spans="1:57" hidden="1" outlineLevel="1">
      <c r="A378" t="s">
        <v>1194</v>
      </c>
      <c r="B378" t="s">
        <v>984</v>
      </c>
      <c r="C378" s="1">
        <f t="shared" si="143"/>
        <v>72698</v>
      </c>
      <c r="D378" s="7">
        <f>IF(N378&gt;0, RANK(N378,(N378:P378,Q378:AE378)),0)</f>
        <v>1</v>
      </c>
      <c r="E378" s="7">
        <f>IF(O378&gt;0,RANK(O378,(N378:P378,Q378:AE378)),0)</f>
        <v>2</v>
      </c>
      <c r="F378" s="7">
        <f>IF(P378&gt;0,RANK(P378,(N378:P378,Q378:AE378)),0)</f>
        <v>0</v>
      </c>
      <c r="G378" s="1">
        <f t="shared" si="144"/>
        <v>38804</v>
      </c>
      <c r="H378" s="2">
        <f t="shared" si="145"/>
        <v>0.53376984236155056</v>
      </c>
      <c r="I378" s="2"/>
      <c r="J378" s="2">
        <f t="shared" si="146"/>
        <v>0.76688492118077523</v>
      </c>
      <c r="K378" s="2">
        <f t="shared" si="147"/>
        <v>0.23311507881922475</v>
      </c>
      <c r="L378" s="2">
        <f t="shared" si="148"/>
        <v>0</v>
      </c>
      <c r="M378" s="2">
        <f t="shared" si="149"/>
        <v>2.7755575615628914E-17</v>
      </c>
      <c r="N378" s="111">
        <v>55751</v>
      </c>
      <c r="O378" s="111">
        <v>16947</v>
      </c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G378" s="7">
        <f>IF(Q378&gt;0,RANK(Q378,(N378:P378,Q378:AE378)),0)</f>
        <v>0</v>
      </c>
      <c r="AH378" s="7">
        <f>IF(R378&gt;0,RANK(R378,(N378:P378,Q378:AE378)),0)</f>
        <v>0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50"/>
        <v>0</v>
      </c>
      <c r="AL378" s="2">
        <f t="shared" si="151"/>
        <v>0</v>
      </c>
      <c r="AM378" s="2">
        <f t="shared" si="152"/>
        <v>0</v>
      </c>
      <c r="AN378" s="2">
        <f t="shared" si="153"/>
        <v>0</v>
      </c>
      <c r="AP378" t="s">
        <v>1194</v>
      </c>
      <c r="AQ378" t="s">
        <v>984</v>
      </c>
      <c r="AR378">
        <v>0</v>
      </c>
      <c r="AT378" s="95">
        <v>12</v>
      </c>
      <c r="AU378" s="97">
        <v>73</v>
      </c>
      <c r="AV378" s="101">
        <f t="shared" si="142"/>
        <v>12073</v>
      </c>
      <c r="AX378" s="7" t="s">
        <v>1006</v>
      </c>
      <c r="BE378" t="s">
        <v>692</v>
      </c>
    </row>
    <row r="379" spans="1:57" hidden="1" outlineLevel="1">
      <c r="A379" t="s">
        <v>21</v>
      </c>
      <c r="B379" t="s">
        <v>984</v>
      </c>
      <c r="C379" s="1">
        <f t="shared" si="143"/>
        <v>8748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0</v>
      </c>
      <c r="G379" s="1">
        <f t="shared" si="144"/>
        <v>2520</v>
      </c>
      <c r="H379" s="2">
        <f t="shared" si="145"/>
        <v>0.2880658436213992</v>
      </c>
      <c r="I379" s="2"/>
      <c r="J379" s="2">
        <f t="shared" si="146"/>
        <v>0.6440329218106996</v>
      </c>
      <c r="K379" s="2">
        <f t="shared" si="147"/>
        <v>0.3559670781893004</v>
      </c>
      <c r="L379" s="2">
        <f t="shared" si="148"/>
        <v>0</v>
      </c>
      <c r="M379" s="2">
        <f t="shared" si="149"/>
        <v>0</v>
      </c>
      <c r="N379" s="111">
        <v>5634</v>
      </c>
      <c r="O379" s="111">
        <v>3114</v>
      </c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G379" s="7">
        <f>IF(Q379&gt;0,RANK(Q379,(N379:P379,Q379:AE379)),0)</f>
        <v>0</v>
      </c>
      <c r="AH379" s="7">
        <f>IF(R379&gt;0,RANK(R379,(N379:P379,Q379:AE379)),0)</f>
        <v>0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50"/>
        <v>0</v>
      </c>
      <c r="AL379" s="2">
        <f t="shared" si="151"/>
        <v>0</v>
      </c>
      <c r="AM379" s="2">
        <f t="shared" si="152"/>
        <v>0</v>
      </c>
      <c r="AN379" s="2">
        <f t="shared" si="153"/>
        <v>0</v>
      </c>
      <c r="AP379" t="s">
        <v>21</v>
      </c>
      <c r="AQ379" t="s">
        <v>984</v>
      </c>
      <c r="AR379">
        <v>0</v>
      </c>
      <c r="AT379" s="95">
        <v>12</v>
      </c>
      <c r="AU379" s="97">
        <v>75</v>
      </c>
      <c r="AV379" s="101">
        <f t="shared" si="142"/>
        <v>12075</v>
      </c>
      <c r="AX379" s="7" t="s">
        <v>1006</v>
      </c>
      <c r="BE379" t="s">
        <v>692</v>
      </c>
    </row>
    <row r="380" spans="1:57" hidden="1" outlineLevel="1">
      <c r="A380" t="s">
        <v>767</v>
      </c>
      <c r="B380" t="s">
        <v>984</v>
      </c>
      <c r="C380" s="1">
        <f t="shared" si="143"/>
        <v>1579</v>
      </c>
      <c r="D380" s="7">
        <f>IF(N380&gt;0, RANK(N380,(N380:P380,Q380:AE380)),0)</f>
        <v>1</v>
      </c>
      <c r="E380" s="7">
        <f>IF(O380&gt;0,RANK(O380,(N380:P380,Q380:AE380)),0)</f>
        <v>2</v>
      </c>
      <c r="F380" s="7">
        <f>IF(P380&gt;0,RANK(P380,(N380:P380,Q380:AE380)),0)</f>
        <v>0</v>
      </c>
      <c r="G380" s="1">
        <f t="shared" si="144"/>
        <v>705</v>
      </c>
      <c r="H380" s="2">
        <f t="shared" si="145"/>
        <v>0.44648511716276124</v>
      </c>
      <c r="I380" s="2"/>
      <c r="J380" s="2">
        <f t="shared" si="146"/>
        <v>0.72324255858138065</v>
      </c>
      <c r="K380" s="2">
        <f t="shared" si="147"/>
        <v>0.27675744141861935</v>
      </c>
      <c r="L380" s="2">
        <f t="shared" si="148"/>
        <v>0</v>
      </c>
      <c r="M380" s="2">
        <f t="shared" si="149"/>
        <v>0</v>
      </c>
      <c r="N380" s="111">
        <v>1142</v>
      </c>
      <c r="O380" s="111">
        <v>437</v>
      </c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G380" s="7">
        <f>IF(Q380&gt;0,RANK(Q380,(N380:P380,Q380:AE380)),0)</f>
        <v>0</v>
      </c>
      <c r="AH380" s="7">
        <f>IF(R380&gt;0,RANK(R380,(N380:P380,Q380:AE380)),0)</f>
        <v>0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50"/>
        <v>0</v>
      </c>
      <c r="AL380" s="2">
        <f t="shared" si="151"/>
        <v>0</v>
      </c>
      <c r="AM380" s="2">
        <f t="shared" si="152"/>
        <v>0</v>
      </c>
      <c r="AN380" s="2">
        <f t="shared" si="153"/>
        <v>0</v>
      </c>
      <c r="AP380" t="s">
        <v>767</v>
      </c>
      <c r="AQ380" t="s">
        <v>984</v>
      </c>
      <c r="AR380">
        <v>2</v>
      </c>
      <c r="AT380" s="95">
        <v>12</v>
      </c>
      <c r="AU380" s="97">
        <v>77</v>
      </c>
      <c r="AV380" s="101">
        <f t="shared" si="142"/>
        <v>12077</v>
      </c>
      <c r="AX380" s="7" t="s">
        <v>1006</v>
      </c>
      <c r="BE380" t="s">
        <v>692</v>
      </c>
    </row>
    <row r="381" spans="1:57" hidden="1" outlineLevel="1">
      <c r="A381" t="s">
        <v>2058</v>
      </c>
      <c r="B381" t="s">
        <v>984</v>
      </c>
      <c r="C381" s="1">
        <f t="shared" si="143"/>
        <v>4539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>IF(P381&gt;0,RANK(P381,(N381:P381,Q381:AE381)),0)</f>
        <v>0</v>
      </c>
      <c r="G381" s="1">
        <f t="shared" si="144"/>
        <v>2065</v>
      </c>
      <c r="H381" s="2">
        <f t="shared" si="145"/>
        <v>0.45494602335316148</v>
      </c>
      <c r="I381" s="2"/>
      <c r="J381" s="2">
        <f t="shared" si="146"/>
        <v>0.72747301167658074</v>
      </c>
      <c r="K381" s="2">
        <f t="shared" si="147"/>
        <v>0.27252698832341926</v>
      </c>
      <c r="L381" s="2">
        <f t="shared" si="148"/>
        <v>0</v>
      </c>
      <c r="M381" s="2">
        <f t="shared" si="149"/>
        <v>0</v>
      </c>
      <c r="N381" s="111">
        <v>3302</v>
      </c>
      <c r="O381" s="111">
        <v>1237</v>
      </c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G381" s="7">
        <f>IF(Q381&gt;0,RANK(Q381,(N381:P381,Q381:AE381)),0)</f>
        <v>0</v>
      </c>
      <c r="AH381" s="7">
        <f>IF(R381&gt;0,RANK(R381,(N381:P381,Q381:AE381)),0)</f>
        <v>0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50"/>
        <v>0</v>
      </c>
      <c r="AL381" s="2">
        <f t="shared" si="151"/>
        <v>0</v>
      </c>
      <c r="AM381" s="2">
        <f t="shared" si="152"/>
        <v>0</v>
      </c>
      <c r="AN381" s="2">
        <f t="shared" si="153"/>
        <v>0</v>
      </c>
      <c r="AP381" t="s">
        <v>2058</v>
      </c>
      <c r="AQ381" t="s">
        <v>984</v>
      </c>
      <c r="AR381">
        <v>4</v>
      </c>
      <c r="AT381" s="95">
        <v>12</v>
      </c>
      <c r="AU381" s="97">
        <v>79</v>
      </c>
      <c r="AV381" s="101">
        <f t="shared" si="142"/>
        <v>12079</v>
      </c>
      <c r="AX381" s="7" t="s">
        <v>1006</v>
      </c>
      <c r="BE381" t="s">
        <v>692</v>
      </c>
    </row>
    <row r="382" spans="1:57" hidden="1" outlineLevel="1">
      <c r="A382" t="s">
        <v>825</v>
      </c>
      <c r="B382" t="s">
        <v>984</v>
      </c>
      <c r="C382" s="1">
        <f t="shared" si="143"/>
        <v>75599</v>
      </c>
      <c r="D382" s="7">
        <f>IF(N382&gt;0, RANK(N382,(N382:P382,Q382:AE382)),0)</f>
        <v>1</v>
      </c>
      <c r="E382" s="7">
        <f>IF(O382&gt;0,RANK(O382,(N382:P382,Q382:AE382)),0)</f>
        <v>2</v>
      </c>
      <c r="F382" s="7">
        <f>IF(P382&gt;0,RANK(P382,(N382:P382,Q382:AE382)),0)</f>
        <v>0</v>
      </c>
      <c r="G382" s="1">
        <f t="shared" si="144"/>
        <v>9153</v>
      </c>
      <c r="H382" s="2">
        <f t="shared" si="145"/>
        <v>0.12107303006653528</v>
      </c>
      <c r="I382" s="2"/>
      <c r="J382" s="2">
        <f t="shared" si="146"/>
        <v>0.56053651503326762</v>
      </c>
      <c r="K382" s="2">
        <f t="shared" si="147"/>
        <v>0.43946348496673238</v>
      </c>
      <c r="L382" s="2">
        <f t="shared" si="148"/>
        <v>0</v>
      </c>
      <c r="M382" s="2">
        <f t="shared" si="149"/>
        <v>0</v>
      </c>
      <c r="N382" s="111">
        <v>42376</v>
      </c>
      <c r="O382" s="111">
        <v>33223</v>
      </c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G382" s="7">
        <f>IF(Q382&gt;0,RANK(Q382,(N382:P382,Q382:AE382)),0)</f>
        <v>0</v>
      </c>
      <c r="AH382" s="7">
        <f>IF(R382&gt;0,RANK(R382,(N382:P382,Q382:AE382)),0)</f>
        <v>0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50"/>
        <v>0</v>
      </c>
      <c r="AL382" s="2">
        <f t="shared" si="151"/>
        <v>0</v>
      </c>
      <c r="AM382" s="2">
        <f t="shared" si="152"/>
        <v>0</v>
      </c>
      <c r="AN382" s="2">
        <f t="shared" si="153"/>
        <v>0</v>
      </c>
      <c r="AP382" t="s">
        <v>825</v>
      </c>
      <c r="AQ382" t="s">
        <v>984</v>
      </c>
      <c r="AR382">
        <v>0</v>
      </c>
      <c r="AT382" s="95">
        <v>12</v>
      </c>
      <c r="AU382" s="97">
        <v>81</v>
      </c>
      <c r="AV382" s="101">
        <f t="shared" si="142"/>
        <v>12081</v>
      </c>
      <c r="AX382" s="7" t="s">
        <v>1006</v>
      </c>
      <c r="BE382" t="s">
        <v>692</v>
      </c>
    </row>
    <row r="383" spans="1:57" hidden="1" outlineLevel="1">
      <c r="A383" t="s">
        <v>551</v>
      </c>
      <c r="B383" t="s">
        <v>984</v>
      </c>
      <c r="C383" s="1">
        <f t="shared" si="143"/>
        <v>71563</v>
      </c>
      <c r="D383" s="7">
        <f>IF(N383&gt;0, RANK(N383,(N383:P383,Q383:AE383)),0)</f>
        <v>1</v>
      </c>
      <c r="E383" s="7">
        <f>IF(O383&gt;0,RANK(O383,(N383:P383,Q383:AE383)),0)</f>
        <v>2</v>
      </c>
      <c r="F383" s="7">
        <f>IF(P383&gt;0,RANK(P383,(N383:P383,Q383:AE383)),0)</f>
        <v>0</v>
      </c>
      <c r="G383" s="1">
        <f t="shared" si="144"/>
        <v>8249</v>
      </c>
      <c r="H383" s="2">
        <f t="shared" si="145"/>
        <v>0.1152690636222629</v>
      </c>
      <c r="I383" s="2"/>
      <c r="J383" s="2">
        <f t="shared" si="146"/>
        <v>0.55763453181113143</v>
      </c>
      <c r="K383" s="2">
        <f t="shared" si="147"/>
        <v>0.44236546818886857</v>
      </c>
      <c r="L383" s="2">
        <f t="shared" si="148"/>
        <v>0</v>
      </c>
      <c r="M383" s="2">
        <f t="shared" si="149"/>
        <v>0</v>
      </c>
      <c r="N383" s="111">
        <v>39906</v>
      </c>
      <c r="O383" s="111">
        <v>31657</v>
      </c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G383" s="7">
        <f>IF(Q383&gt;0,RANK(Q383,(N383:P383,Q383:AE383)),0)</f>
        <v>0</v>
      </c>
      <c r="AH383" s="7">
        <f>IF(R383&gt;0,RANK(R383,(N383:P383,Q383:AE383)),0)</f>
        <v>0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50"/>
        <v>0</v>
      </c>
      <c r="AL383" s="2">
        <f t="shared" si="151"/>
        <v>0</v>
      </c>
      <c r="AM383" s="2">
        <f t="shared" si="152"/>
        <v>0</v>
      </c>
      <c r="AN383" s="2">
        <f t="shared" si="153"/>
        <v>0</v>
      </c>
      <c r="AP383" t="s">
        <v>551</v>
      </c>
      <c r="AQ383" t="s">
        <v>984</v>
      </c>
      <c r="AR383">
        <v>0</v>
      </c>
      <c r="AT383" s="95">
        <v>12</v>
      </c>
      <c r="AU383" s="97">
        <v>83</v>
      </c>
      <c r="AV383" s="101">
        <f t="shared" si="142"/>
        <v>12083</v>
      </c>
      <c r="AX383" s="7" t="s">
        <v>1006</v>
      </c>
      <c r="BE383" t="s">
        <v>692</v>
      </c>
    </row>
    <row r="384" spans="1:57" hidden="1" outlineLevel="1">
      <c r="A384" t="s">
        <v>2178</v>
      </c>
      <c r="B384" t="s">
        <v>984</v>
      </c>
      <c r="C384" s="1">
        <f t="shared" si="143"/>
        <v>43452</v>
      </c>
      <c r="D384" s="7">
        <f>IF(N384&gt;0, RANK(N384,(N384:P384,Q384:AE384)),0)</f>
        <v>1</v>
      </c>
      <c r="E384" s="7">
        <f>IF(O384&gt;0,RANK(O384,(N384:P384,Q384:AE384)),0)</f>
        <v>2</v>
      </c>
      <c r="F384" s="7">
        <f>IF(P384&gt;0,RANK(P384,(N384:P384,Q384:AE384)),0)</f>
        <v>0</v>
      </c>
      <c r="G384" s="1">
        <f t="shared" si="144"/>
        <v>5652</v>
      </c>
      <c r="H384" s="2">
        <f t="shared" si="145"/>
        <v>0.13007456503728251</v>
      </c>
      <c r="I384" s="2"/>
      <c r="J384" s="2">
        <f t="shared" si="146"/>
        <v>0.56503728251864127</v>
      </c>
      <c r="K384" s="2">
        <f t="shared" si="147"/>
        <v>0.43496271748135873</v>
      </c>
      <c r="L384" s="2">
        <f t="shared" si="148"/>
        <v>0</v>
      </c>
      <c r="M384" s="2">
        <f t="shared" si="149"/>
        <v>0</v>
      </c>
      <c r="N384" s="111">
        <v>24552</v>
      </c>
      <c r="O384" s="111">
        <v>18900</v>
      </c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G384" s="7">
        <f>IF(Q384&gt;0,RANK(Q384,(N384:P384,Q384:AE384)),0)</f>
        <v>0</v>
      </c>
      <c r="AH384" s="7">
        <f>IF(R384&gt;0,RANK(R384,(N384:P384,Q384:AE384)),0)</f>
        <v>0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50"/>
        <v>0</v>
      </c>
      <c r="AL384" s="2">
        <f t="shared" si="151"/>
        <v>0</v>
      </c>
      <c r="AM384" s="2">
        <f t="shared" si="152"/>
        <v>0</v>
      </c>
      <c r="AN384" s="2">
        <f t="shared" si="153"/>
        <v>0</v>
      </c>
      <c r="AP384" t="s">
        <v>2178</v>
      </c>
      <c r="AQ384" t="s">
        <v>984</v>
      </c>
      <c r="AR384">
        <v>0</v>
      </c>
      <c r="AT384" s="95">
        <v>12</v>
      </c>
      <c r="AU384" s="97">
        <v>85</v>
      </c>
      <c r="AV384" s="101">
        <f t="shared" si="142"/>
        <v>12085</v>
      </c>
      <c r="AX384" s="7" t="s">
        <v>1006</v>
      </c>
      <c r="BE384" t="s">
        <v>693</v>
      </c>
    </row>
    <row r="385" spans="1:57" hidden="1" outlineLevel="1">
      <c r="A385" t="s">
        <v>862</v>
      </c>
      <c r="B385" t="s">
        <v>984</v>
      </c>
      <c r="C385" s="1">
        <f t="shared" si="143"/>
        <v>348465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>IF(P385&gt;0,RANK(P385,(N385:P385,Q385:AE385)),0)</f>
        <v>0</v>
      </c>
      <c r="G385" s="1">
        <f t="shared" si="144"/>
        <v>196641</v>
      </c>
      <c r="H385" s="2">
        <f t="shared" si="145"/>
        <v>0.56430631483793203</v>
      </c>
      <c r="I385" s="2"/>
      <c r="J385" s="2">
        <f t="shared" si="146"/>
        <v>0.78215315741896607</v>
      </c>
      <c r="K385" s="2">
        <f t="shared" si="147"/>
        <v>0.21784684258103396</v>
      </c>
      <c r="L385" s="2">
        <f t="shared" si="148"/>
        <v>0</v>
      </c>
      <c r="M385" s="2">
        <f t="shared" si="149"/>
        <v>-2.7755575615628914E-17</v>
      </c>
      <c r="N385" s="111">
        <v>272553</v>
      </c>
      <c r="O385" s="111">
        <v>75912</v>
      </c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G385" s="7">
        <f>IF(Q385&gt;0,RANK(Q385,(N385:P385,Q385:AE385)),0)</f>
        <v>0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si="150"/>
        <v>0</v>
      </c>
      <c r="AL385" s="2">
        <f t="shared" si="151"/>
        <v>0</v>
      </c>
      <c r="AM385" s="2">
        <f t="shared" si="152"/>
        <v>0</v>
      </c>
      <c r="AN385" s="2">
        <f t="shared" si="153"/>
        <v>0</v>
      </c>
      <c r="AP385" t="s">
        <v>862</v>
      </c>
      <c r="AQ385" t="s">
        <v>984</v>
      </c>
      <c r="AR385">
        <v>0</v>
      </c>
      <c r="AT385" s="95">
        <v>12</v>
      </c>
      <c r="AU385" s="97">
        <v>86</v>
      </c>
      <c r="AV385" s="101">
        <f t="shared" si="142"/>
        <v>12086</v>
      </c>
      <c r="AX385" s="7" t="s">
        <v>1006</v>
      </c>
      <c r="BE385" t="s">
        <v>693</v>
      </c>
    </row>
    <row r="386" spans="1:57" hidden="1" outlineLevel="1">
      <c r="A386" t="s">
        <v>308</v>
      </c>
      <c r="B386" t="s">
        <v>984</v>
      </c>
      <c r="C386" s="1">
        <f t="shared" si="143"/>
        <v>20973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>IF(P386&gt;0,RANK(P386,(N386:P386,Q386:AE386)),0)</f>
        <v>0</v>
      </c>
      <c r="G386" s="1">
        <f t="shared" si="144"/>
        <v>5761</v>
      </c>
      <c r="H386" s="2">
        <f t="shared" si="145"/>
        <v>0.27468650169265246</v>
      </c>
      <c r="I386" s="2"/>
      <c r="J386" s="2">
        <f t="shared" si="146"/>
        <v>0.63734325084632626</v>
      </c>
      <c r="K386" s="2">
        <f t="shared" si="147"/>
        <v>0.3626567491536738</v>
      </c>
      <c r="L386" s="2">
        <f t="shared" si="148"/>
        <v>0</v>
      </c>
      <c r="M386" s="2">
        <f t="shared" si="149"/>
        <v>-5.5511151231257827E-17</v>
      </c>
      <c r="N386" s="111">
        <v>13367</v>
      </c>
      <c r="O386" s="111">
        <v>7606</v>
      </c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G386" s="7">
        <f>IF(Q386&gt;0,RANK(Q386,(N386:P386,Q386:AE386)),0)</f>
        <v>0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50"/>
        <v>0</v>
      </c>
      <c r="AL386" s="2">
        <f t="shared" si="151"/>
        <v>0</v>
      </c>
      <c r="AM386" s="2">
        <f t="shared" si="152"/>
        <v>0</v>
      </c>
      <c r="AN386" s="2">
        <f t="shared" si="153"/>
        <v>0</v>
      </c>
      <c r="AP386" t="s">
        <v>308</v>
      </c>
      <c r="AQ386" t="s">
        <v>984</v>
      </c>
      <c r="AR386">
        <v>0</v>
      </c>
      <c r="AT386" s="95">
        <v>12</v>
      </c>
      <c r="AU386" s="97">
        <v>87</v>
      </c>
      <c r="AV386" s="101">
        <f t="shared" si="142"/>
        <v>12087</v>
      </c>
      <c r="AX386" s="7" t="s">
        <v>1006</v>
      </c>
      <c r="BE386" t="s">
        <v>692</v>
      </c>
    </row>
    <row r="387" spans="1:57" hidden="1" outlineLevel="1">
      <c r="A387" t="s">
        <v>145</v>
      </c>
      <c r="B387" t="s">
        <v>984</v>
      </c>
      <c r="C387" s="1">
        <f t="shared" si="143"/>
        <v>15752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>IF(P387&gt;0,RANK(P387,(N387:P387,Q387:AE387)),0)</f>
        <v>0</v>
      </c>
      <c r="G387" s="1">
        <f t="shared" si="144"/>
        <v>458</v>
      </c>
      <c r="H387" s="2">
        <f t="shared" si="145"/>
        <v>2.9075672930421535E-2</v>
      </c>
      <c r="I387" s="2"/>
      <c r="J387" s="2">
        <f t="shared" si="146"/>
        <v>0.51453783646521078</v>
      </c>
      <c r="K387" s="2">
        <f t="shared" si="147"/>
        <v>0.48546216353478922</v>
      </c>
      <c r="L387" s="2">
        <f t="shared" si="148"/>
        <v>0</v>
      </c>
      <c r="M387" s="2">
        <f t="shared" si="149"/>
        <v>0</v>
      </c>
      <c r="N387" s="111">
        <v>8105</v>
      </c>
      <c r="O387" s="111">
        <v>7647</v>
      </c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G387" s="7">
        <f>IF(Q387&gt;0,RANK(Q387,(N387:P387,Q387:AE387)),0)</f>
        <v>0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50"/>
        <v>0</v>
      </c>
      <c r="AL387" s="2">
        <f t="shared" si="151"/>
        <v>0</v>
      </c>
      <c r="AM387" s="2">
        <f t="shared" si="152"/>
        <v>0</v>
      </c>
      <c r="AN387" s="2">
        <f t="shared" si="153"/>
        <v>0</v>
      </c>
      <c r="AP387" t="s">
        <v>145</v>
      </c>
      <c r="AQ387" t="s">
        <v>984</v>
      </c>
      <c r="AR387">
        <v>4</v>
      </c>
      <c r="AT387" s="95">
        <v>12</v>
      </c>
      <c r="AU387" s="97">
        <v>89</v>
      </c>
      <c r="AV387" s="101">
        <f t="shared" si="142"/>
        <v>12089</v>
      </c>
      <c r="AX387" s="7" t="s">
        <v>1006</v>
      </c>
      <c r="BE387" t="s">
        <v>693</v>
      </c>
    </row>
    <row r="388" spans="1:57" hidden="1" outlineLevel="1">
      <c r="A388" t="s">
        <v>383</v>
      </c>
      <c r="B388" t="s">
        <v>984</v>
      </c>
      <c r="C388" s="1">
        <f t="shared" si="143"/>
        <v>43585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0</v>
      </c>
      <c r="G388" s="1">
        <f t="shared" si="144"/>
        <v>8157</v>
      </c>
      <c r="H388" s="2">
        <f t="shared" si="145"/>
        <v>0.18715154296202821</v>
      </c>
      <c r="I388" s="2"/>
      <c r="J388" s="2">
        <f t="shared" si="146"/>
        <v>0.40642422851898591</v>
      </c>
      <c r="K388" s="2">
        <f t="shared" si="147"/>
        <v>0.59357577148101415</v>
      </c>
      <c r="L388" s="2">
        <f t="shared" si="148"/>
        <v>0</v>
      </c>
      <c r="M388" s="2">
        <f t="shared" si="149"/>
        <v>0</v>
      </c>
      <c r="N388" s="111">
        <v>17714</v>
      </c>
      <c r="O388" s="111">
        <v>25871</v>
      </c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G388" s="7">
        <f>IF(Q388&gt;0,RANK(Q388,(N388:P388,Q388:AE388)),0)</f>
        <v>0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50"/>
        <v>0</v>
      </c>
      <c r="AL388" s="2">
        <f t="shared" si="151"/>
        <v>0</v>
      </c>
      <c r="AM388" s="2">
        <f t="shared" si="152"/>
        <v>0</v>
      </c>
      <c r="AN388" s="2">
        <f t="shared" si="153"/>
        <v>0</v>
      </c>
      <c r="AP388" t="s">
        <v>383</v>
      </c>
      <c r="AQ388" t="s">
        <v>984</v>
      </c>
      <c r="AR388">
        <v>0</v>
      </c>
      <c r="AT388" s="95">
        <v>12</v>
      </c>
      <c r="AU388" s="97">
        <v>91</v>
      </c>
      <c r="AV388" s="101">
        <f t="shared" si="142"/>
        <v>12091</v>
      </c>
      <c r="AX388" s="7" t="s">
        <v>1006</v>
      </c>
      <c r="BE388" t="s">
        <v>692</v>
      </c>
    </row>
    <row r="389" spans="1:57" hidden="1" outlineLevel="1">
      <c r="A389" t="s">
        <v>178</v>
      </c>
      <c r="B389" t="s">
        <v>984</v>
      </c>
      <c r="C389" s="1">
        <f t="shared" si="143"/>
        <v>6657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>IF(P389&gt;0,RANK(P389,(N389:P389,Q389:AE389)),0)</f>
        <v>0</v>
      </c>
      <c r="G389" s="1">
        <f t="shared" si="144"/>
        <v>2249</v>
      </c>
      <c r="H389" s="2">
        <f t="shared" si="145"/>
        <v>0.33783986780832209</v>
      </c>
      <c r="I389" s="2"/>
      <c r="J389" s="2">
        <f t="shared" si="146"/>
        <v>0.66891993390416105</v>
      </c>
      <c r="K389" s="2">
        <f t="shared" si="147"/>
        <v>0.33108006609583895</v>
      </c>
      <c r="L389" s="2">
        <f t="shared" si="148"/>
        <v>0</v>
      </c>
      <c r="M389" s="2">
        <f t="shared" si="149"/>
        <v>0</v>
      </c>
      <c r="N389" s="111">
        <v>4453</v>
      </c>
      <c r="O389" s="111">
        <v>2204</v>
      </c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G389" s="7">
        <f>IF(Q389&gt;0,RANK(Q389,(N389:P389,Q389:AE389)),0)</f>
        <v>0</v>
      </c>
      <c r="AH389" s="7">
        <f>IF(R389&gt;0,RANK(R389,(N389:P389,Q389:AE389)),0)</f>
        <v>0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50"/>
        <v>0</v>
      </c>
      <c r="AL389" s="2">
        <f t="shared" si="151"/>
        <v>0</v>
      </c>
      <c r="AM389" s="2">
        <f t="shared" si="152"/>
        <v>0</v>
      </c>
      <c r="AN389" s="2">
        <f t="shared" si="153"/>
        <v>0</v>
      </c>
      <c r="AP389" t="s">
        <v>178</v>
      </c>
      <c r="AQ389" t="s">
        <v>984</v>
      </c>
      <c r="AR389">
        <v>16</v>
      </c>
      <c r="AT389" s="95">
        <v>12</v>
      </c>
      <c r="AU389" s="97">
        <v>93</v>
      </c>
      <c r="AV389" s="101">
        <f t="shared" si="142"/>
        <v>12093</v>
      </c>
      <c r="AX389" s="7" t="s">
        <v>1006</v>
      </c>
      <c r="BE389" t="s">
        <v>692</v>
      </c>
    </row>
    <row r="390" spans="1:57" hidden="1" outlineLevel="1">
      <c r="A390" t="s">
        <v>467</v>
      </c>
      <c r="B390" t="s">
        <v>984</v>
      </c>
      <c r="C390" s="1">
        <f t="shared" si="143"/>
        <v>177389</v>
      </c>
      <c r="D390" s="7">
        <f>IF(N390&gt;0, RANK(N390,(N390:P390,Q390:AE390)),0)</f>
        <v>1</v>
      </c>
      <c r="E390" s="7">
        <f>IF(O390&gt;0,RANK(O390,(N390:P390,Q390:AE390)),0)</f>
        <v>2</v>
      </c>
      <c r="F390" s="7">
        <f>IF(P390&gt;0,RANK(P390,(N390:P390,Q390:AE390)),0)</f>
        <v>0</v>
      </c>
      <c r="G390" s="1">
        <f t="shared" si="144"/>
        <v>38175</v>
      </c>
      <c r="H390" s="2">
        <f t="shared" si="145"/>
        <v>0.21520500143751867</v>
      </c>
      <c r="I390" s="2"/>
      <c r="J390" s="2">
        <f t="shared" si="146"/>
        <v>0.60760250071875932</v>
      </c>
      <c r="K390" s="2">
        <f t="shared" si="147"/>
        <v>0.39239749928124068</v>
      </c>
      <c r="L390" s="2">
        <f t="shared" si="148"/>
        <v>0</v>
      </c>
      <c r="M390" s="2">
        <f t="shared" si="149"/>
        <v>0</v>
      </c>
      <c r="N390" s="111">
        <v>107782</v>
      </c>
      <c r="O390" s="111">
        <v>69607</v>
      </c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G390" s="7">
        <f>IF(Q390&gt;0,RANK(Q390,(N390:P390,Q390:AE390)),0)</f>
        <v>0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si="150"/>
        <v>0</v>
      </c>
      <c r="AL390" s="2">
        <f t="shared" si="151"/>
        <v>0</v>
      </c>
      <c r="AM390" s="2">
        <f t="shared" si="152"/>
        <v>0</v>
      </c>
      <c r="AN390" s="2">
        <f t="shared" si="153"/>
        <v>0</v>
      </c>
      <c r="AP390" t="s">
        <v>467</v>
      </c>
      <c r="AQ390" t="s">
        <v>984</v>
      </c>
      <c r="AR390">
        <v>0</v>
      </c>
      <c r="AT390" s="95">
        <v>12</v>
      </c>
      <c r="AU390" s="97">
        <v>95</v>
      </c>
      <c r="AV390" s="101">
        <f t="shared" si="142"/>
        <v>12095</v>
      </c>
      <c r="AX390" s="7" t="s">
        <v>1006</v>
      </c>
      <c r="BE390" t="s">
        <v>692</v>
      </c>
    </row>
    <row r="391" spans="1:57" hidden="1" outlineLevel="1">
      <c r="A391" t="s">
        <v>2172</v>
      </c>
      <c r="B391" t="s">
        <v>984</v>
      </c>
      <c r="C391" s="1">
        <f t="shared" si="143"/>
        <v>32038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>IF(P391&gt;0,RANK(P391,(N391:P391,Q391:AE391)),0)</f>
        <v>0</v>
      </c>
      <c r="G391" s="1">
        <f t="shared" si="144"/>
        <v>6206</v>
      </c>
      <c r="H391" s="2">
        <f t="shared" si="145"/>
        <v>0.19370747237655284</v>
      </c>
      <c r="I391" s="2"/>
      <c r="J391" s="2">
        <f t="shared" si="146"/>
        <v>0.59685373618827642</v>
      </c>
      <c r="K391" s="2">
        <f t="shared" si="147"/>
        <v>0.40314626381172358</v>
      </c>
      <c r="L391" s="2">
        <f t="shared" si="148"/>
        <v>0</v>
      </c>
      <c r="M391" s="2">
        <f t="shared" si="149"/>
        <v>0</v>
      </c>
      <c r="N391" s="111">
        <v>19122</v>
      </c>
      <c r="O391" s="111">
        <v>12916</v>
      </c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G391" s="7">
        <f>IF(Q391&gt;0,RANK(Q391,(N391:P391,Q391:AE391)),0)</f>
        <v>0</v>
      </c>
      <c r="AH391" s="7">
        <f>IF(R391&gt;0,RANK(R391,(N391:P391,Q391:AE391)),0)</f>
        <v>0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50"/>
        <v>0</v>
      </c>
      <c r="AL391" s="2">
        <f t="shared" si="151"/>
        <v>0</v>
      </c>
      <c r="AM391" s="2">
        <f t="shared" si="152"/>
        <v>0</v>
      </c>
      <c r="AN391" s="2">
        <f t="shared" si="153"/>
        <v>0</v>
      </c>
      <c r="AP391" t="s">
        <v>2172</v>
      </c>
      <c r="AQ391" t="s">
        <v>984</v>
      </c>
      <c r="AR391">
        <v>0</v>
      </c>
      <c r="AT391" s="95">
        <v>12</v>
      </c>
      <c r="AU391" s="97">
        <v>97</v>
      </c>
      <c r="AV391" s="101">
        <f t="shared" si="142"/>
        <v>12097</v>
      </c>
      <c r="AX391" s="7" t="s">
        <v>1006</v>
      </c>
      <c r="BE391" t="s">
        <v>692</v>
      </c>
    </row>
    <row r="392" spans="1:57" hidden="1" outlineLevel="1">
      <c r="A392" t="s">
        <v>688</v>
      </c>
      <c r="B392" t="s">
        <v>984</v>
      </c>
      <c r="C392" s="1">
        <f t="shared" si="143"/>
        <v>300449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0</v>
      </c>
      <c r="G392" s="1">
        <f t="shared" si="144"/>
        <v>136821</v>
      </c>
      <c r="H392" s="2">
        <f t="shared" si="145"/>
        <v>0.45538843530848827</v>
      </c>
      <c r="I392" s="2"/>
      <c r="J392" s="2">
        <f t="shared" si="146"/>
        <v>0.72769421765424414</v>
      </c>
      <c r="K392" s="2">
        <f t="shared" si="147"/>
        <v>0.27230578234575586</v>
      </c>
      <c r="L392" s="2">
        <f t="shared" si="148"/>
        <v>0</v>
      </c>
      <c r="M392" s="2">
        <f t="shared" si="149"/>
        <v>0</v>
      </c>
      <c r="N392" s="111">
        <v>218635</v>
      </c>
      <c r="O392" s="111">
        <v>81814</v>
      </c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G392" s="7">
        <f>IF(Q392&gt;0,RANK(Q392,(N392:P392,Q392:AE392)),0)</f>
        <v>0</v>
      </c>
      <c r="AH392" s="7">
        <f>IF(R392&gt;0,RANK(R392,(N392:P392,Q392:AE392)),0)</f>
        <v>0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50"/>
        <v>0</v>
      </c>
      <c r="AL392" s="2">
        <f t="shared" si="151"/>
        <v>0</v>
      </c>
      <c r="AM392" s="2">
        <f t="shared" si="152"/>
        <v>0</v>
      </c>
      <c r="AN392" s="2">
        <f t="shared" si="153"/>
        <v>0</v>
      </c>
      <c r="AP392" t="s">
        <v>688</v>
      </c>
      <c r="AQ392" t="s">
        <v>984</v>
      </c>
      <c r="AR392">
        <v>0</v>
      </c>
      <c r="AT392" s="95">
        <v>12</v>
      </c>
      <c r="AU392" s="97">
        <v>99</v>
      </c>
      <c r="AV392" s="101">
        <f t="shared" si="142"/>
        <v>12099</v>
      </c>
      <c r="AX392" s="7" t="s">
        <v>1006</v>
      </c>
      <c r="BE392" t="s">
        <v>693</v>
      </c>
    </row>
    <row r="393" spans="1:57" hidden="1" outlineLevel="1">
      <c r="A393" t="s">
        <v>689</v>
      </c>
      <c r="B393" t="s">
        <v>984</v>
      </c>
      <c r="C393" s="1">
        <f t="shared" si="143"/>
        <v>98803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>IF(P393&gt;0,RANK(P393,(N393:P393,Q393:AE393)),0)</f>
        <v>0</v>
      </c>
      <c r="G393" s="1">
        <f t="shared" si="144"/>
        <v>17875</v>
      </c>
      <c r="H393" s="2">
        <f t="shared" si="145"/>
        <v>0.18091555924415251</v>
      </c>
      <c r="I393" s="2"/>
      <c r="J393" s="2">
        <f t="shared" si="146"/>
        <v>0.59045777962207624</v>
      </c>
      <c r="K393" s="2">
        <f t="shared" si="147"/>
        <v>0.40954222037792376</v>
      </c>
      <c r="L393" s="2">
        <f t="shared" si="148"/>
        <v>0</v>
      </c>
      <c r="M393" s="2">
        <f t="shared" si="149"/>
        <v>0</v>
      </c>
      <c r="N393" s="111">
        <v>58339</v>
      </c>
      <c r="O393" s="111">
        <v>40464</v>
      </c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G393" s="7">
        <f>IF(Q393&gt;0,RANK(Q393,(N393:P393,Q393:AE393)),0)</f>
        <v>0</v>
      </c>
      <c r="AH393" s="7">
        <f>IF(R393&gt;0,RANK(R393,(N393:P393,Q393:AE393)),0)</f>
        <v>0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50"/>
        <v>0</v>
      </c>
      <c r="AL393" s="2">
        <f t="shared" si="151"/>
        <v>0</v>
      </c>
      <c r="AM393" s="2">
        <f t="shared" si="152"/>
        <v>0</v>
      </c>
      <c r="AN393" s="2">
        <f t="shared" si="153"/>
        <v>0</v>
      </c>
      <c r="AP393" t="s">
        <v>689</v>
      </c>
      <c r="AQ393" t="s">
        <v>984</v>
      </c>
      <c r="AR393">
        <v>0</v>
      </c>
      <c r="AT393" s="95">
        <v>12</v>
      </c>
      <c r="AU393" s="97">
        <v>101</v>
      </c>
      <c r="AV393" s="101">
        <f t="shared" si="142"/>
        <v>12101</v>
      </c>
      <c r="AX393" s="7" t="s">
        <v>1006</v>
      </c>
      <c r="BE393" t="s">
        <v>693</v>
      </c>
    </row>
    <row r="394" spans="1:57" hidden="1" outlineLevel="1">
      <c r="A394" t="s">
        <v>137</v>
      </c>
      <c r="B394" t="s">
        <v>984</v>
      </c>
      <c r="C394" s="1">
        <f t="shared" si="143"/>
        <v>273797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>IF(P394&gt;0,RANK(P394,(N394:P394,Q394:AE394)),0)</f>
        <v>0</v>
      </c>
      <c r="G394" s="1">
        <f t="shared" si="144"/>
        <v>43805</v>
      </c>
      <c r="H394" s="2">
        <f t="shared" si="145"/>
        <v>0.15999079610076078</v>
      </c>
      <c r="I394" s="2"/>
      <c r="J394" s="2">
        <f t="shared" si="146"/>
        <v>0.57999539805038036</v>
      </c>
      <c r="K394" s="2">
        <f t="shared" si="147"/>
        <v>0.42000460194961958</v>
      </c>
      <c r="L394" s="2">
        <f t="shared" si="148"/>
        <v>0</v>
      </c>
      <c r="M394" s="2">
        <f t="shared" si="149"/>
        <v>5.5511151231257827E-17</v>
      </c>
      <c r="N394" s="111">
        <v>158801</v>
      </c>
      <c r="O394" s="111">
        <v>114996</v>
      </c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G394" s="7">
        <f>IF(Q394&gt;0,RANK(Q394,(N394:P394,Q394:AE394)),0)</f>
        <v>0</v>
      </c>
      <c r="AH394" s="7">
        <f>IF(R394&gt;0,RANK(R394,(N394:P394,Q394:AE394)),0)</f>
        <v>0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50"/>
        <v>0</v>
      </c>
      <c r="AL394" s="2">
        <f t="shared" si="151"/>
        <v>0</v>
      </c>
      <c r="AM394" s="2">
        <f t="shared" si="152"/>
        <v>0</v>
      </c>
      <c r="AN394" s="2">
        <f t="shared" si="153"/>
        <v>0</v>
      </c>
      <c r="AP394" t="s">
        <v>137</v>
      </c>
      <c r="AQ394" t="s">
        <v>984</v>
      </c>
      <c r="AR394">
        <v>0</v>
      </c>
      <c r="AT394" s="95">
        <v>12</v>
      </c>
      <c r="AU394" s="97">
        <v>103</v>
      </c>
      <c r="AV394" s="101">
        <f t="shared" si="142"/>
        <v>12103</v>
      </c>
      <c r="AX394" s="7" t="s">
        <v>1006</v>
      </c>
      <c r="BE394" t="s">
        <v>693</v>
      </c>
    </row>
    <row r="395" spans="1:57" hidden="1" outlineLevel="1">
      <c r="A395" t="s">
        <v>106</v>
      </c>
      <c r="B395" t="s">
        <v>984</v>
      </c>
      <c r="C395" s="1">
        <f t="shared" si="143"/>
        <v>118084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0</v>
      </c>
      <c r="G395" s="1">
        <f t="shared" si="144"/>
        <v>20988</v>
      </c>
      <c r="H395" s="2">
        <f t="shared" si="145"/>
        <v>0.17773788150807898</v>
      </c>
      <c r="I395" s="2"/>
      <c r="J395" s="2">
        <f t="shared" si="146"/>
        <v>0.5888689407540395</v>
      </c>
      <c r="K395" s="2">
        <f t="shared" si="147"/>
        <v>0.4111310592459605</v>
      </c>
      <c r="L395" s="2">
        <f t="shared" si="148"/>
        <v>0</v>
      </c>
      <c r="M395" s="2">
        <f t="shared" si="149"/>
        <v>0</v>
      </c>
      <c r="N395" s="111">
        <v>69536</v>
      </c>
      <c r="O395" s="111">
        <v>48548</v>
      </c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G395" s="7">
        <f>IF(Q395&gt;0,RANK(Q395,(N395:P395,Q395:AE395)),0)</f>
        <v>0</v>
      </c>
      <c r="AH395" s="7">
        <f>IF(R395&gt;0,RANK(R395,(N395:P395,Q395:AE395)),0)</f>
        <v>0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50"/>
        <v>0</v>
      </c>
      <c r="AL395" s="2">
        <f t="shared" si="151"/>
        <v>0</v>
      </c>
      <c r="AM395" s="2">
        <f t="shared" si="152"/>
        <v>0</v>
      </c>
      <c r="AN395" s="2">
        <f t="shared" si="153"/>
        <v>0</v>
      </c>
      <c r="AP395" t="s">
        <v>106</v>
      </c>
      <c r="AQ395" t="s">
        <v>984</v>
      </c>
      <c r="AR395">
        <v>0</v>
      </c>
      <c r="AT395" s="95">
        <v>12</v>
      </c>
      <c r="AU395" s="97">
        <v>105</v>
      </c>
      <c r="AV395" s="101">
        <f t="shared" si="142"/>
        <v>12105</v>
      </c>
      <c r="AX395" s="7" t="s">
        <v>1006</v>
      </c>
      <c r="BE395" t="s">
        <v>692</v>
      </c>
    </row>
    <row r="396" spans="1:57" hidden="1" outlineLevel="1">
      <c r="A396" t="s">
        <v>724</v>
      </c>
      <c r="B396" t="s">
        <v>984</v>
      </c>
      <c r="C396" s="1">
        <f t="shared" si="143"/>
        <v>18645</v>
      </c>
      <c r="D396" s="7">
        <f>IF(N396&gt;0, RANK(N396,(N396:P396,Q396:AE396)),0)</f>
        <v>1</v>
      </c>
      <c r="E396" s="7">
        <f>IF(O396&gt;0,RANK(O396,(N396:P396,Q396:AE396)),0)</f>
        <v>2</v>
      </c>
      <c r="F396" s="7">
        <f>IF(P396&gt;0,RANK(P396,(N396:P396,Q396:AE396)),0)</f>
        <v>0</v>
      </c>
      <c r="G396" s="1">
        <f t="shared" si="144"/>
        <v>5673</v>
      </c>
      <c r="H396" s="2">
        <f t="shared" si="145"/>
        <v>0.30426387771520513</v>
      </c>
      <c r="I396" s="2"/>
      <c r="J396" s="2">
        <f t="shared" si="146"/>
        <v>0.65213193885760257</v>
      </c>
      <c r="K396" s="2">
        <f t="shared" si="147"/>
        <v>0.34786806114239743</v>
      </c>
      <c r="L396" s="2">
        <f t="shared" si="148"/>
        <v>0</v>
      </c>
      <c r="M396" s="2">
        <f t="shared" si="149"/>
        <v>0</v>
      </c>
      <c r="N396" s="111">
        <v>12159</v>
      </c>
      <c r="O396" s="111">
        <v>6486</v>
      </c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G396" s="7">
        <f>IF(Q396&gt;0,RANK(Q396,(N396:P396,Q396:AE396)),0)</f>
        <v>0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50"/>
        <v>0</v>
      </c>
      <c r="AL396" s="2">
        <f t="shared" si="151"/>
        <v>0</v>
      </c>
      <c r="AM396" s="2">
        <f t="shared" si="152"/>
        <v>0</v>
      </c>
      <c r="AN396" s="2">
        <f t="shared" si="153"/>
        <v>0</v>
      </c>
      <c r="AP396" t="s">
        <v>724</v>
      </c>
      <c r="AQ396" t="s">
        <v>984</v>
      </c>
      <c r="AR396">
        <v>0</v>
      </c>
      <c r="AT396" s="95">
        <v>12</v>
      </c>
      <c r="AU396" s="97">
        <v>107</v>
      </c>
      <c r="AV396" s="101">
        <f t="shared" si="142"/>
        <v>12107</v>
      </c>
      <c r="AX396" s="7" t="s">
        <v>1006</v>
      </c>
      <c r="BE396" t="s">
        <v>692</v>
      </c>
    </row>
    <row r="397" spans="1:57" hidden="1" outlineLevel="1">
      <c r="A397" t="s">
        <v>382</v>
      </c>
      <c r="B397" t="s">
        <v>984</v>
      </c>
      <c r="C397" s="1">
        <f t="shared" si="143"/>
        <v>39994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>IF(P397&gt;0,RANK(P397,(N397:P397,Q397:AE397)),0)</f>
        <v>0</v>
      </c>
      <c r="G397" s="1">
        <f t="shared" si="144"/>
        <v>386</v>
      </c>
      <c r="H397" s="2">
        <f t="shared" si="145"/>
        <v>9.6514477171575734E-3</v>
      </c>
      <c r="I397" s="2"/>
      <c r="J397" s="2">
        <f t="shared" si="146"/>
        <v>0.50482572385857882</v>
      </c>
      <c r="K397" s="2">
        <f t="shared" si="147"/>
        <v>0.49517427614142123</v>
      </c>
      <c r="L397" s="2">
        <f t="shared" si="148"/>
        <v>0</v>
      </c>
      <c r="M397" s="2">
        <f t="shared" si="149"/>
        <v>-5.5511151231257827E-17</v>
      </c>
      <c r="N397" s="111">
        <v>20190</v>
      </c>
      <c r="O397" s="111">
        <v>19804</v>
      </c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G397" s="7">
        <f>IF(Q397&gt;0,RANK(Q397,(N397:P397,Q397:AE397)),0)</f>
        <v>0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50"/>
        <v>0</v>
      </c>
      <c r="AL397" s="2">
        <f t="shared" si="151"/>
        <v>0</v>
      </c>
      <c r="AM397" s="2">
        <f t="shared" si="152"/>
        <v>0</v>
      </c>
      <c r="AN397" s="2">
        <f t="shared" si="153"/>
        <v>0</v>
      </c>
      <c r="AP397" t="s">
        <v>382</v>
      </c>
      <c r="AQ397" t="s">
        <v>984</v>
      </c>
      <c r="AR397">
        <v>7</v>
      </c>
      <c r="AT397" s="95">
        <v>12</v>
      </c>
      <c r="AU397" s="97">
        <v>109</v>
      </c>
      <c r="AV397" s="101">
        <f t="shared" si="142"/>
        <v>12109</v>
      </c>
      <c r="AX397" s="7" t="s">
        <v>1006</v>
      </c>
      <c r="BE397" t="s">
        <v>692</v>
      </c>
    </row>
    <row r="398" spans="1:57" hidden="1" outlineLevel="1">
      <c r="A398" t="s">
        <v>200</v>
      </c>
      <c r="B398" t="s">
        <v>984</v>
      </c>
      <c r="C398" s="1">
        <f t="shared" si="143"/>
        <v>54085</v>
      </c>
      <c r="D398" s="7">
        <f>IF(N398&gt;0, RANK(N398,(N398:P398,Q398:AE398)),0)</f>
        <v>1</v>
      </c>
      <c r="E398" s="7">
        <f>IF(O398&gt;0,RANK(O398,(N398:P398,Q398:AE398)),0)</f>
        <v>2</v>
      </c>
      <c r="F398" s="7">
        <f>IF(P398&gt;0,RANK(P398,(N398:P398,Q398:AE398)),0)</f>
        <v>0</v>
      </c>
      <c r="G398" s="1">
        <f t="shared" si="144"/>
        <v>13413</v>
      </c>
      <c r="H398" s="2">
        <f t="shared" si="145"/>
        <v>0.2479985208468152</v>
      </c>
      <c r="I398" s="2"/>
      <c r="J398" s="2">
        <f t="shared" si="146"/>
        <v>0.62399926042340759</v>
      </c>
      <c r="K398" s="2">
        <f t="shared" si="147"/>
        <v>0.37600073957659241</v>
      </c>
      <c r="L398" s="2">
        <f t="shared" si="148"/>
        <v>0</v>
      </c>
      <c r="M398" s="2">
        <f t="shared" si="149"/>
        <v>0</v>
      </c>
      <c r="N398" s="111">
        <v>33749</v>
      </c>
      <c r="O398" s="111">
        <v>20336</v>
      </c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G398" s="7">
        <f>IF(Q398&gt;0,RANK(Q398,(N398:P398,Q398:AE398)),0)</f>
        <v>0</v>
      </c>
      <c r="AH398" s="7">
        <f>IF(R398&gt;0,RANK(R398,(N398:P398,Q398:AE398)),0)</f>
        <v>0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50"/>
        <v>0</v>
      </c>
      <c r="AL398" s="2">
        <f t="shared" si="151"/>
        <v>0</v>
      </c>
      <c r="AM398" s="2">
        <f t="shared" si="152"/>
        <v>0</v>
      </c>
      <c r="AN398" s="2">
        <f t="shared" si="153"/>
        <v>0</v>
      </c>
      <c r="AP398" t="s">
        <v>200</v>
      </c>
      <c r="AQ398" t="s">
        <v>984</v>
      </c>
      <c r="AR398">
        <v>0</v>
      </c>
      <c r="AT398" s="95">
        <v>12</v>
      </c>
      <c r="AU398" s="97">
        <v>111</v>
      </c>
      <c r="AV398" s="101">
        <f t="shared" si="142"/>
        <v>12111</v>
      </c>
      <c r="AX398" s="7" t="s">
        <v>1006</v>
      </c>
      <c r="BE398" t="s">
        <v>692</v>
      </c>
    </row>
    <row r="399" spans="1:57" hidden="1" outlineLevel="1">
      <c r="A399" t="s">
        <v>1703</v>
      </c>
      <c r="B399" t="s">
        <v>984</v>
      </c>
      <c r="C399" s="1">
        <f t="shared" si="143"/>
        <v>31771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144"/>
        <v>3031</v>
      </c>
      <c r="H399" s="2">
        <f t="shared" si="145"/>
        <v>9.5401466746403957E-2</v>
      </c>
      <c r="I399" s="2"/>
      <c r="J399" s="2">
        <f t="shared" si="146"/>
        <v>0.45229926662679804</v>
      </c>
      <c r="K399" s="2">
        <f t="shared" si="147"/>
        <v>0.54770073337320202</v>
      </c>
      <c r="L399" s="2">
        <f t="shared" si="148"/>
        <v>0</v>
      </c>
      <c r="M399" s="2">
        <f t="shared" si="149"/>
        <v>0</v>
      </c>
      <c r="N399" s="111">
        <v>14370</v>
      </c>
      <c r="O399" s="111">
        <v>17401</v>
      </c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G399" s="7">
        <f>IF(Q399&gt;0,RANK(Q399,(N399:P399,Q399:AE399)),0)</f>
        <v>0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50"/>
        <v>0</v>
      </c>
      <c r="AL399" s="2">
        <f t="shared" si="151"/>
        <v>0</v>
      </c>
      <c r="AM399" s="2">
        <f t="shared" si="152"/>
        <v>0</v>
      </c>
      <c r="AN399" s="2">
        <f t="shared" si="153"/>
        <v>0</v>
      </c>
      <c r="AP399" t="s">
        <v>1703</v>
      </c>
      <c r="AQ399" t="s">
        <v>984</v>
      </c>
      <c r="AR399">
        <v>1</v>
      </c>
      <c r="AT399" s="95">
        <v>12</v>
      </c>
      <c r="AU399" s="97">
        <v>113</v>
      </c>
      <c r="AV399" s="101">
        <f t="shared" si="142"/>
        <v>12113</v>
      </c>
      <c r="AX399" s="7" t="s">
        <v>1006</v>
      </c>
      <c r="BE399" t="s">
        <v>692</v>
      </c>
    </row>
    <row r="400" spans="1:57" hidden="1" outlineLevel="1">
      <c r="A400" t="s">
        <v>924</v>
      </c>
      <c r="B400" t="s">
        <v>984</v>
      </c>
      <c r="C400" s="1">
        <f t="shared" si="143"/>
        <v>112376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>IF(P400&gt;0,RANK(P400,(N400:P400,Q400:AE400)),0)</f>
        <v>0</v>
      </c>
      <c r="G400" s="1">
        <f t="shared" si="144"/>
        <v>13994</v>
      </c>
      <c r="H400" s="2">
        <f t="shared" si="145"/>
        <v>0.12452836904677156</v>
      </c>
      <c r="I400" s="2"/>
      <c r="J400" s="2">
        <f t="shared" si="146"/>
        <v>0.56226418452338578</v>
      </c>
      <c r="K400" s="2">
        <f t="shared" si="147"/>
        <v>0.43773581547661422</v>
      </c>
      <c r="L400" s="2">
        <f t="shared" si="148"/>
        <v>0</v>
      </c>
      <c r="M400" s="2">
        <f t="shared" si="149"/>
        <v>0</v>
      </c>
      <c r="N400" s="111">
        <v>63185</v>
      </c>
      <c r="O400" s="111">
        <v>49191</v>
      </c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G400" s="7">
        <f>IF(Q400&gt;0,RANK(Q400,(N400:P400,Q400:AE400)),0)</f>
        <v>0</v>
      </c>
      <c r="AH400" s="7">
        <f>IF(R400&gt;0,RANK(R400,(N400:P400,Q400:AE400)),0)</f>
        <v>0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50"/>
        <v>0</v>
      </c>
      <c r="AL400" s="2">
        <f t="shared" si="151"/>
        <v>0</v>
      </c>
      <c r="AM400" s="2">
        <f t="shared" si="152"/>
        <v>0</v>
      </c>
      <c r="AN400" s="2">
        <f t="shared" si="153"/>
        <v>0</v>
      </c>
      <c r="AP400" t="s">
        <v>924</v>
      </c>
      <c r="AQ400" t="s">
        <v>984</v>
      </c>
      <c r="AR400">
        <v>13</v>
      </c>
      <c r="AT400" s="95">
        <v>12</v>
      </c>
      <c r="AU400" s="97">
        <v>115</v>
      </c>
      <c r="AV400" s="101">
        <f t="shared" si="142"/>
        <v>12115</v>
      </c>
      <c r="AX400" s="7" t="s">
        <v>1006</v>
      </c>
      <c r="BE400" t="s">
        <v>693</v>
      </c>
    </row>
    <row r="401" spans="1:57" hidden="1" outlineLevel="1">
      <c r="A401" t="s">
        <v>1840</v>
      </c>
      <c r="B401" t="s">
        <v>984</v>
      </c>
      <c r="C401" s="1">
        <f t="shared" si="143"/>
        <v>85959</v>
      </c>
      <c r="D401" s="7">
        <f>IF(N401&gt;0, RANK(N401,(N401:P401,Q401:AE401)),0)</f>
        <v>1</v>
      </c>
      <c r="E401" s="7">
        <f>IF(O401&gt;0,RANK(O401,(N401:P401,Q401:AE401)),0)</f>
        <v>2</v>
      </c>
      <c r="F401" s="7">
        <f>IF(P401&gt;0,RANK(P401,(N401:P401,Q401:AE401)),0)</f>
        <v>0</v>
      </c>
      <c r="G401" s="1">
        <f t="shared" si="144"/>
        <v>7681</v>
      </c>
      <c r="H401" s="2">
        <f t="shared" si="145"/>
        <v>8.9356553705836506E-2</v>
      </c>
      <c r="I401" s="2"/>
      <c r="J401" s="2">
        <f t="shared" si="146"/>
        <v>0.54467827685291825</v>
      </c>
      <c r="K401" s="2">
        <f t="shared" si="147"/>
        <v>0.45532172314708175</v>
      </c>
      <c r="L401" s="2">
        <f t="shared" si="148"/>
        <v>0</v>
      </c>
      <c r="M401" s="2">
        <f t="shared" si="149"/>
        <v>0</v>
      </c>
      <c r="N401" s="111">
        <v>46820</v>
      </c>
      <c r="O401" s="111">
        <v>39139</v>
      </c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G401" s="7">
        <f>IF(Q401&gt;0,RANK(Q401,(N401:P401,Q401:AE401)),0)</f>
        <v>0</v>
      </c>
      <c r="AH401" s="7">
        <f>IF(R401&gt;0,RANK(R401,(N401:P401,Q401:AE401)),0)</f>
        <v>0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50"/>
        <v>0</v>
      </c>
      <c r="AL401" s="2">
        <f t="shared" si="151"/>
        <v>0</v>
      </c>
      <c r="AM401" s="2">
        <f t="shared" si="152"/>
        <v>0</v>
      </c>
      <c r="AN401" s="2">
        <f t="shared" si="153"/>
        <v>0</v>
      </c>
      <c r="AP401" t="s">
        <v>1840</v>
      </c>
      <c r="AQ401" t="s">
        <v>984</v>
      </c>
      <c r="AR401">
        <v>0</v>
      </c>
      <c r="AT401" s="95">
        <v>12</v>
      </c>
      <c r="AU401" s="97">
        <v>117</v>
      </c>
      <c r="AV401" s="101">
        <f t="shared" si="142"/>
        <v>12117</v>
      </c>
      <c r="AX401" s="7" t="s">
        <v>1006</v>
      </c>
      <c r="BE401" t="s">
        <v>692</v>
      </c>
    </row>
    <row r="402" spans="1:57" hidden="1" outlineLevel="1">
      <c r="A402" t="s">
        <v>1552</v>
      </c>
      <c r="B402" t="s">
        <v>984</v>
      </c>
      <c r="C402" s="1">
        <f t="shared" si="143"/>
        <v>13641</v>
      </c>
      <c r="D402" s="7">
        <f>IF(N402&gt;0, RANK(N402,(N402:P402,Q402:AE402)),0)</f>
        <v>1</v>
      </c>
      <c r="E402" s="7">
        <f>IF(O402&gt;0,RANK(O402,(N402:P402,Q402:AE402)),0)</f>
        <v>2</v>
      </c>
      <c r="F402" s="7">
        <f>IF(P402&gt;0,RANK(P402,(N402:P402,Q402:AE402)),0)</f>
        <v>0</v>
      </c>
      <c r="G402" s="1">
        <f t="shared" si="144"/>
        <v>2101</v>
      </c>
      <c r="H402" s="2">
        <f t="shared" si="145"/>
        <v>0.15402096620482369</v>
      </c>
      <c r="I402" s="2"/>
      <c r="J402" s="2">
        <f t="shared" si="146"/>
        <v>0.57701048310241188</v>
      </c>
      <c r="K402" s="2">
        <f t="shared" si="147"/>
        <v>0.42298951689758818</v>
      </c>
      <c r="L402" s="2">
        <f t="shared" si="148"/>
        <v>0</v>
      </c>
      <c r="M402" s="2">
        <f t="shared" si="149"/>
        <v>-5.5511151231257827E-17</v>
      </c>
      <c r="N402" s="111">
        <v>7871</v>
      </c>
      <c r="O402" s="111">
        <v>5770</v>
      </c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G402" s="7">
        <f>IF(Q402&gt;0,RANK(Q402,(N402:P402,Q402:AE402)),0)</f>
        <v>0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50"/>
        <v>0</v>
      </c>
      <c r="AL402" s="2">
        <f t="shared" si="151"/>
        <v>0</v>
      </c>
      <c r="AM402" s="2">
        <f t="shared" si="152"/>
        <v>0</v>
      </c>
      <c r="AN402" s="2">
        <f t="shared" si="153"/>
        <v>0</v>
      </c>
      <c r="AP402" t="s">
        <v>1552</v>
      </c>
      <c r="AQ402" t="s">
        <v>984</v>
      </c>
      <c r="AR402">
        <v>5</v>
      </c>
      <c r="AT402" s="95">
        <v>12</v>
      </c>
      <c r="AU402" s="97">
        <v>119</v>
      </c>
      <c r="AV402" s="101">
        <f t="shared" si="142"/>
        <v>12119</v>
      </c>
      <c r="AX402" s="7" t="s">
        <v>1006</v>
      </c>
      <c r="BE402" t="s">
        <v>693</v>
      </c>
    </row>
    <row r="403" spans="1:57" hidden="1" outlineLevel="1">
      <c r="A403" t="s">
        <v>1292</v>
      </c>
      <c r="B403" t="s">
        <v>984</v>
      </c>
      <c r="C403" s="1">
        <f t="shared" si="143"/>
        <v>9167</v>
      </c>
      <c r="D403" s="7">
        <f>IF(N403&gt;0, RANK(N403,(N403:P403,Q403:AE403)),0)</f>
        <v>1</v>
      </c>
      <c r="E403" s="7">
        <f>IF(O403&gt;0,RANK(O403,(N403:P403,Q403:AE403)),0)</f>
        <v>2</v>
      </c>
      <c r="F403" s="7">
        <f>IF(P403&gt;0,RANK(P403,(N403:P403,Q403:AE403)),0)</f>
        <v>0</v>
      </c>
      <c r="G403" s="1">
        <f t="shared" si="144"/>
        <v>2115</v>
      </c>
      <c r="H403" s="2">
        <f t="shared" si="145"/>
        <v>0.23071888294971091</v>
      </c>
      <c r="I403" s="2"/>
      <c r="J403" s="2">
        <f t="shared" si="146"/>
        <v>0.61535944147485544</v>
      </c>
      <c r="K403" s="2">
        <f t="shared" si="147"/>
        <v>0.38464055852514456</v>
      </c>
      <c r="L403" s="2">
        <f t="shared" si="148"/>
        <v>0</v>
      </c>
      <c r="M403" s="2">
        <f t="shared" si="149"/>
        <v>0</v>
      </c>
      <c r="N403" s="111">
        <v>5641</v>
      </c>
      <c r="O403" s="111">
        <v>3526</v>
      </c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G403" s="7">
        <f>IF(Q403&gt;0,RANK(Q403,(N403:P403,Q403:AE403)),0)</f>
        <v>0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50"/>
        <v>0</v>
      </c>
      <c r="AL403" s="2">
        <f t="shared" si="151"/>
        <v>0</v>
      </c>
      <c r="AM403" s="2">
        <f t="shared" si="152"/>
        <v>0</v>
      </c>
      <c r="AN403" s="2">
        <f t="shared" si="153"/>
        <v>0</v>
      </c>
      <c r="AP403" t="s">
        <v>1292</v>
      </c>
      <c r="AQ403" t="s">
        <v>984</v>
      </c>
      <c r="AR403">
        <v>2</v>
      </c>
      <c r="AT403" s="95">
        <v>12</v>
      </c>
      <c r="AU403" s="97">
        <v>121</v>
      </c>
      <c r="AV403" s="101">
        <f t="shared" si="142"/>
        <v>12121</v>
      </c>
      <c r="AX403" s="7" t="s">
        <v>1006</v>
      </c>
      <c r="BE403" t="s">
        <v>692</v>
      </c>
    </row>
    <row r="404" spans="1:57" hidden="1" outlineLevel="1">
      <c r="A404" t="s">
        <v>1293</v>
      </c>
      <c r="B404" t="s">
        <v>984</v>
      </c>
      <c r="C404" s="1">
        <f t="shared" si="143"/>
        <v>5023</v>
      </c>
      <c r="D404" s="7">
        <f>IF(N404&gt;0, RANK(N404,(N404:P404,Q404:AE404)),0)</f>
        <v>1</v>
      </c>
      <c r="E404" s="7">
        <f>IF(O404&gt;0,RANK(O404,(N404:P404,Q404:AE404)),0)</f>
        <v>2</v>
      </c>
      <c r="F404" s="7">
        <f>IF(P404&gt;0,RANK(P404,(N404:P404,Q404:AE404)),0)</f>
        <v>0</v>
      </c>
      <c r="G404" s="1">
        <f t="shared" si="144"/>
        <v>1825</v>
      </c>
      <c r="H404" s="2">
        <f t="shared" si="145"/>
        <v>0.36332868803503882</v>
      </c>
      <c r="I404" s="2"/>
      <c r="J404" s="2">
        <f t="shared" si="146"/>
        <v>0.68166434401751941</v>
      </c>
      <c r="K404" s="2">
        <f t="shared" si="147"/>
        <v>0.31833565598248059</v>
      </c>
      <c r="L404" s="2">
        <f t="shared" si="148"/>
        <v>0</v>
      </c>
      <c r="M404" s="2">
        <f t="shared" si="149"/>
        <v>0</v>
      </c>
      <c r="N404" s="111">
        <v>3424</v>
      </c>
      <c r="O404" s="111">
        <v>1599</v>
      </c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G404" s="7">
        <f>IF(Q404&gt;0,RANK(Q404,(N404:P404,Q404:AE404)),0)</f>
        <v>0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50"/>
        <v>0</v>
      </c>
      <c r="AL404" s="2">
        <f t="shared" si="151"/>
        <v>0</v>
      </c>
      <c r="AM404" s="2">
        <f t="shared" si="152"/>
        <v>0</v>
      </c>
      <c r="AN404" s="2">
        <f t="shared" si="153"/>
        <v>0</v>
      </c>
      <c r="AP404" t="s">
        <v>1293</v>
      </c>
      <c r="AQ404" t="s">
        <v>984</v>
      </c>
      <c r="AR404">
        <v>2</v>
      </c>
      <c r="AT404" s="95">
        <v>12</v>
      </c>
      <c r="AU404" s="97">
        <v>123</v>
      </c>
      <c r="AV404" s="101">
        <f t="shared" si="142"/>
        <v>12123</v>
      </c>
      <c r="AX404" s="7" t="s">
        <v>1006</v>
      </c>
      <c r="BE404" t="s">
        <v>692</v>
      </c>
    </row>
    <row r="405" spans="1:57" hidden="1" outlineLevel="1">
      <c r="A405" t="s">
        <v>1368</v>
      </c>
      <c r="B405" t="s">
        <v>984</v>
      </c>
      <c r="C405" s="1">
        <f t="shared" si="143"/>
        <v>2679</v>
      </c>
      <c r="D405" s="7">
        <f>IF(N405&gt;0, RANK(N405,(N405:P405,Q405:AE405)),0)</f>
        <v>1</v>
      </c>
      <c r="E405" s="7">
        <f>IF(O405&gt;0,RANK(O405,(N405:P405,Q405:AE405)),0)</f>
        <v>2</v>
      </c>
      <c r="F405" s="7">
        <f>IF(P405&gt;0,RANK(P405,(N405:P405,Q405:AE405)),0)</f>
        <v>0</v>
      </c>
      <c r="G405" s="1">
        <f t="shared" si="144"/>
        <v>621</v>
      </c>
      <c r="H405" s="2">
        <f t="shared" si="145"/>
        <v>0.23180291153415453</v>
      </c>
      <c r="I405" s="2"/>
      <c r="J405" s="2">
        <f t="shared" si="146"/>
        <v>0.61590145576707722</v>
      </c>
      <c r="K405" s="2">
        <f t="shared" si="147"/>
        <v>0.38409854423292272</v>
      </c>
      <c r="L405" s="2">
        <f t="shared" si="148"/>
        <v>0</v>
      </c>
      <c r="M405" s="2">
        <f t="shared" si="149"/>
        <v>5.5511151231257827E-17</v>
      </c>
      <c r="N405" s="111">
        <v>1650</v>
      </c>
      <c r="O405" s="111">
        <v>1029</v>
      </c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G405" s="7">
        <f>IF(Q405&gt;0,RANK(Q405,(N405:P405,Q405:AE405)),0)</f>
        <v>0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50"/>
        <v>0</v>
      </c>
      <c r="AL405" s="2">
        <f t="shared" si="151"/>
        <v>0</v>
      </c>
      <c r="AM405" s="2">
        <f t="shared" si="152"/>
        <v>0</v>
      </c>
      <c r="AN405" s="2">
        <f t="shared" si="153"/>
        <v>0</v>
      </c>
      <c r="AP405" t="s">
        <v>1368</v>
      </c>
      <c r="AQ405" t="s">
        <v>984</v>
      </c>
      <c r="AR405">
        <v>4</v>
      </c>
      <c r="AT405" s="95">
        <v>12</v>
      </c>
      <c r="AU405" s="97">
        <v>125</v>
      </c>
      <c r="AV405" s="101">
        <f t="shared" si="142"/>
        <v>12125</v>
      </c>
      <c r="AX405" s="7" t="s">
        <v>1006</v>
      </c>
      <c r="BE405" t="s">
        <v>692</v>
      </c>
    </row>
    <row r="406" spans="1:57" hidden="1" outlineLevel="1">
      <c r="A406" t="s">
        <v>432</v>
      </c>
      <c r="B406" t="s">
        <v>984</v>
      </c>
      <c r="C406" s="1">
        <f t="shared" si="143"/>
        <v>121723</v>
      </c>
      <c r="D406" s="7">
        <f>IF(N406&gt;0, RANK(N406,(N406:P406,Q406:AE406)),0)</f>
        <v>1</v>
      </c>
      <c r="E406" s="7">
        <f>IF(O406&gt;0,RANK(O406,(N406:P406,Q406:AE406)),0)</f>
        <v>2</v>
      </c>
      <c r="F406" s="7">
        <f>IF(P406&gt;0,RANK(P406,(N406:P406,Q406:AE406)),0)</f>
        <v>0</v>
      </c>
      <c r="G406" s="1">
        <f t="shared" si="144"/>
        <v>29267</v>
      </c>
      <c r="H406" s="2">
        <f t="shared" si="145"/>
        <v>0.24043935821496348</v>
      </c>
      <c r="I406" s="2"/>
      <c r="J406" s="2">
        <f t="shared" si="146"/>
        <v>0.62021967910748177</v>
      </c>
      <c r="K406" s="2">
        <f t="shared" si="147"/>
        <v>0.37978032089251829</v>
      </c>
      <c r="L406" s="2">
        <f t="shared" si="148"/>
        <v>0</v>
      </c>
      <c r="M406" s="2">
        <f t="shared" si="149"/>
        <v>-5.5511151231257827E-17</v>
      </c>
      <c r="N406" s="111">
        <v>75495</v>
      </c>
      <c r="O406" s="111">
        <v>46228</v>
      </c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G406" s="7">
        <f>IF(Q406&gt;0,RANK(Q406,(N406:P406,Q406:AE406)),0)</f>
        <v>0</v>
      </c>
      <c r="AH406" s="7">
        <f>IF(R406&gt;0,RANK(R406,(N406:P406,Q406:AE406)),0)</f>
        <v>0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50"/>
        <v>0</v>
      </c>
      <c r="AL406" s="2">
        <f t="shared" si="151"/>
        <v>0</v>
      </c>
      <c r="AM406" s="2">
        <f t="shared" si="152"/>
        <v>0</v>
      </c>
      <c r="AN406" s="2">
        <f t="shared" si="153"/>
        <v>0</v>
      </c>
      <c r="AP406" t="s">
        <v>432</v>
      </c>
      <c r="AQ406" t="s">
        <v>984</v>
      </c>
      <c r="AR406">
        <v>0</v>
      </c>
      <c r="AT406" s="95">
        <v>12</v>
      </c>
      <c r="AU406" s="97">
        <v>127</v>
      </c>
      <c r="AV406" s="101">
        <f t="shared" si="142"/>
        <v>12127</v>
      </c>
      <c r="AX406" s="7" t="s">
        <v>1006</v>
      </c>
      <c r="BE406" t="s">
        <v>692</v>
      </c>
    </row>
    <row r="407" spans="1:57" hidden="1" outlineLevel="1">
      <c r="A407" t="s">
        <v>303</v>
      </c>
      <c r="B407" t="s">
        <v>984</v>
      </c>
      <c r="C407" s="1">
        <f t="shared" si="143"/>
        <v>6134</v>
      </c>
      <c r="D407" s="7">
        <f>IF(N407&gt;0, RANK(N407,(N407:P407,Q407:AE407)),0)</f>
        <v>1</v>
      </c>
      <c r="E407" s="7">
        <f>IF(O407&gt;0,RANK(O407,(N407:P407,Q407:AE407)),0)</f>
        <v>2</v>
      </c>
      <c r="F407" s="7">
        <f>IF(P407&gt;0,RANK(P407,(N407:P407,Q407:AE407)),0)</f>
        <v>0</v>
      </c>
      <c r="G407" s="1">
        <f t="shared" si="144"/>
        <v>3052</v>
      </c>
      <c r="H407" s="2">
        <f>IF(C407&gt;0,G407/C407,0)</f>
        <v>0.49755461362895337</v>
      </c>
      <c r="I407" s="2"/>
      <c r="J407" s="2">
        <f t="shared" si="146"/>
        <v>0.74877730681447674</v>
      </c>
      <c r="K407" s="2">
        <f t="shared" si="147"/>
        <v>0.25122269318552332</v>
      </c>
      <c r="L407" s="2">
        <f t="shared" si="148"/>
        <v>0</v>
      </c>
      <c r="M407" s="2">
        <f>IF(C407=0,"-",(1-J407-K407-L407))</f>
        <v>-5.5511151231257827E-17</v>
      </c>
      <c r="N407" s="111">
        <v>4593</v>
      </c>
      <c r="O407" s="111">
        <v>1541</v>
      </c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G407" s="7">
        <f>IF(Q407&gt;0,RANK(Q407,(N407:P407,Q407:AE407)),0)</f>
        <v>0</v>
      </c>
      <c r="AH407" s="7">
        <f>IF(R407&gt;0,RANK(R407,(N407:P407,Q407:AE407)),0)</f>
        <v>0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50"/>
        <v>0</v>
      </c>
      <c r="AL407" s="2">
        <f t="shared" si="151"/>
        <v>0</v>
      </c>
      <c r="AM407" s="2">
        <f t="shared" si="152"/>
        <v>0</v>
      </c>
      <c r="AN407" s="2">
        <f t="shared" si="153"/>
        <v>0</v>
      </c>
      <c r="AP407" t="s">
        <v>303</v>
      </c>
      <c r="AQ407" t="s">
        <v>984</v>
      </c>
      <c r="AR407">
        <v>2</v>
      </c>
      <c r="AT407" s="95">
        <v>12</v>
      </c>
      <c r="AU407" s="97">
        <v>129</v>
      </c>
      <c r="AV407" s="101">
        <f t="shared" si="142"/>
        <v>12129</v>
      </c>
      <c r="AX407" s="7" t="s">
        <v>1006</v>
      </c>
      <c r="BE407" t="s">
        <v>692</v>
      </c>
    </row>
    <row r="408" spans="1:57" hidden="1" outlineLevel="1">
      <c r="A408" t="s">
        <v>403</v>
      </c>
      <c r="B408" t="s">
        <v>984</v>
      </c>
      <c r="C408" s="1">
        <f t="shared" si="143"/>
        <v>12176</v>
      </c>
      <c r="D408" s="7">
        <f>IF(N408&gt;0, RANK(N408,(N408:P408,Q408:AE408)),0)</f>
        <v>1</v>
      </c>
      <c r="E408" s="7">
        <f>IF(O408&gt;0,RANK(O408,(N408:P408,Q408:AE408)),0)</f>
        <v>2</v>
      </c>
      <c r="F408" s="7">
        <f>IF(P408&gt;0,RANK(P408,(N408:P408,Q408:AE408)),0)</f>
        <v>0</v>
      </c>
      <c r="G408" s="1">
        <f t="shared" si="144"/>
        <v>764</v>
      </c>
      <c r="H408" s="2">
        <f>IF(C408&gt;0,G408/C408,0)</f>
        <v>6.2746386333771359E-2</v>
      </c>
      <c r="I408" s="2"/>
      <c r="J408" s="2">
        <f t="shared" si="146"/>
        <v>0.53137319316688569</v>
      </c>
      <c r="K408" s="2">
        <f t="shared" si="147"/>
        <v>0.46862680683311431</v>
      </c>
      <c r="L408" s="2">
        <f t="shared" si="148"/>
        <v>0</v>
      </c>
      <c r="M408" s="2">
        <f>IF(C408=0,"-",(1-J408-K408-L408))</f>
        <v>0</v>
      </c>
      <c r="N408" s="111">
        <v>6470</v>
      </c>
      <c r="O408" s="111">
        <v>5706</v>
      </c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G408" s="7">
        <f>IF(Q408&gt;0,RANK(Q408,(N408:P408,Q408:AE408)),0)</f>
        <v>0</v>
      </c>
      <c r="AH408" s="7">
        <f>IF(R408&gt;0,RANK(R408,(N408:P408,Q408:AE408)),0)</f>
        <v>0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150"/>
        <v>0</v>
      </c>
      <c r="AL408" s="2">
        <f t="shared" si="151"/>
        <v>0</v>
      </c>
      <c r="AM408" s="2">
        <f t="shared" si="152"/>
        <v>0</v>
      </c>
      <c r="AN408" s="2">
        <f t="shared" si="153"/>
        <v>0</v>
      </c>
      <c r="AP408" t="s">
        <v>403</v>
      </c>
      <c r="AQ408" t="s">
        <v>984</v>
      </c>
      <c r="AR408">
        <v>0</v>
      </c>
      <c r="AT408" s="95">
        <v>12</v>
      </c>
      <c r="AU408" s="97">
        <v>131</v>
      </c>
      <c r="AV408" s="101">
        <f t="shared" si="142"/>
        <v>12131</v>
      </c>
      <c r="AX408" s="7" t="s">
        <v>1006</v>
      </c>
      <c r="BE408" t="s">
        <v>692</v>
      </c>
    </row>
    <row r="409" spans="1:57" hidden="1" outlineLevel="1">
      <c r="A409" t="s">
        <v>404</v>
      </c>
      <c r="B409" t="s">
        <v>984</v>
      </c>
      <c r="C409" s="1">
        <f t="shared" si="143"/>
        <v>5577</v>
      </c>
      <c r="D409" s="7">
        <f>IF(N409&gt;0, RANK(N409,(N409:P409,Q409:AE409)),0)</f>
        <v>1</v>
      </c>
      <c r="E409" s="7">
        <f>IF(O409&gt;0,RANK(O409,(N409:P409,Q409:AE409)),0)</f>
        <v>2</v>
      </c>
      <c r="F409" s="7">
        <f>IF(P409&gt;0,RANK(P409,(N409:P409,Q409:AE409)),0)</f>
        <v>0</v>
      </c>
      <c r="G409" s="1">
        <f t="shared" si="144"/>
        <v>1895</v>
      </c>
      <c r="H409" s="2">
        <f>IF(C409&gt;0,G409/C409,0)</f>
        <v>0.33978841671149362</v>
      </c>
      <c r="I409" s="2"/>
      <c r="J409" s="2">
        <f t="shared" si="146"/>
        <v>0.66989420835574687</v>
      </c>
      <c r="K409" s="2">
        <f t="shared" si="147"/>
        <v>0.33010579164425319</v>
      </c>
      <c r="L409" s="2">
        <f t="shared" si="148"/>
        <v>0</v>
      </c>
      <c r="M409" s="2">
        <f>IF(C409=0,"-",(1-J409-K409-L409))</f>
        <v>-5.5511151231257827E-17</v>
      </c>
      <c r="N409" s="111">
        <v>3736</v>
      </c>
      <c r="O409" s="111">
        <v>1841</v>
      </c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G409" s="7">
        <f>IF(Q409&gt;0,RANK(Q409,(N409:P409,Q409:AE409)),0)</f>
        <v>0</v>
      </c>
      <c r="AH409" s="7">
        <f>IF(R409&gt;0,RANK(R409,(N409:P409,Q409:AE409)),0)</f>
        <v>0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si="150"/>
        <v>0</v>
      </c>
      <c r="AL409" s="2">
        <f t="shared" si="151"/>
        <v>0</v>
      </c>
      <c r="AM409" s="2">
        <f t="shared" si="152"/>
        <v>0</v>
      </c>
      <c r="AN409" s="2">
        <f t="shared" si="153"/>
        <v>0</v>
      </c>
      <c r="AP409" t="s">
        <v>404</v>
      </c>
      <c r="AQ409" t="s">
        <v>984</v>
      </c>
      <c r="AR409">
        <v>1</v>
      </c>
      <c r="AT409" s="95">
        <v>12</v>
      </c>
      <c r="AU409" s="97">
        <v>133</v>
      </c>
      <c r="AV409" s="101">
        <f t="shared" si="142"/>
        <v>12133</v>
      </c>
      <c r="AX409" s="7" t="s">
        <v>1006</v>
      </c>
      <c r="BE409" t="s">
        <v>692</v>
      </c>
    </row>
    <row r="410" spans="1:57" collapsed="1">
      <c r="A410" t="s">
        <v>1928</v>
      </c>
      <c r="B410" t="s">
        <v>323</v>
      </c>
      <c r="C410" s="1">
        <f t="shared" si="143"/>
        <v>3900162</v>
      </c>
      <c r="D410" s="7">
        <f>IF(N410&gt;0, RANK(N410,(N410:P410,Q410:AE410)),0)</f>
        <v>1</v>
      </c>
      <c r="E410" s="7">
        <f>IF(O410&gt;0,RANK(O410,(N410:P410,Q410:AE410)),0)</f>
        <v>2</v>
      </c>
      <c r="F410" s="7">
        <f>IF(P410&gt;0,RANK(P410,(N410:P410,Q410:AE410)),0)</f>
        <v>0</v>
      </c>
      <c r="G410" s="1">
        <f t="shared" si="144"/>
        <v>972652</v>
      </c>
      <c r="H410" s="2">
        <f>IF(C410&gt;0,G410/C410,0)</f>
        <v>0.24938758954115239</v>
      </c>
      <c r="I410" s="2"/>
      <c r="J410" s="2">
        <f t="shared" si="146"/>
        <v>0.62469379477057618</v>
      </c>
      <c r="K410" s="2">
        <f t="shared" si="147"/>
        <v>0.37530620522942382</v>
      </c>
      <c r="L410" s="2">
        <f t="shared" si="148"/>
        <v>0</v>
      </c>
      <c r="M410" s="2">
        <f>IF(C410=0,"-",(1-J410-K410-L410))</f>
        <v>0</v>
      </c>
      <c r="N410" s="111">
        <f>SUM(N343:N409)</f>
        <v>2436407</v>
      </c>
      <c r="O410" s="111">
        <f>SUM(O343:O409)</f>
        <v>1463755</v>
      </c>
      <c r="P410" s="111"/>
      <c r="Q410" s="111"/>
      <c r="R410" s="111"/>
      <c r="S410" s="111"/>
      <c r="T410" s="111"/>
      <c r="U410" s="111"/>
      <c r="V410" s="111"/>
      <c r="W410" s="111"/>
      <c r="X410" s="111">
        <f>SUM(X343:X409)</f>
        <v>0</v>
      </c>
      <c r="Y410" s="111"/>
      <c r="Z410" s="111"/>
      <c r="AA410" s="111"/>
      <c r="AB410" s="111"/>
      <c r="AC410" s="111"/>
      <c r="AD410" s="111"/>
      <c r="AE410" s="111"/>
      <c r="AG410" s="7">
        <f>IF(Q410&gt;0,RANK(Q410,(N410:P410,Q410:AE410)),0)</f>
        <v>0</v>
      </c>
      <c r="AH410" s="7">
        <f>IF(R410&gt;0,RANK(R410,(N410:P410,Q410:AE410)),0)</f>
        <v>0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50"/>
        <v>0</v>
      </c>
      <c r="AL410" s="2">
        <f t="shared" si="151"/>
        <v>0</v>
      </c>
      <c r="AM410" s="2">
        <f t="shared" si="152"/>
        <v>0</v>
      </c>
      <c r="AN410" s="2">
        <f t="shared" si="153"/>
        <v>0</v>
      </c>
      <c r="AP410" t="s">
        <v>1928</v>
      </c>
      <c r="AQ410" t="s">
        <v>323</v>
      </c>
      <c r="AT410" s="95">
        <v>12</v>
      </c>
      <c r="AU410" s="97"/>
      <c r="AV410" s="95">
        <v>12</v>
      </c>
      <c r="AX410" s="7" t="s">
        <v>593</v>
      </c>
    </row>
    <row r="411" spans="1:57">
      <c r="C411" s="1"/>
      <c r="E411" s="7"/>
      <c r="F411" s="7"/>
      <c r="I411" s="2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G411" s="7"/>
      <c r="AH411" s="7"/>
      <c r="AI411" s="7"/>
      <c r="AJ411" s="7"/>
      <c r="AT411" s="95"/>
      <c r="AU411" s="97"/>
      <c r="AV411" s="101"/>
    </row>
    <row r="412" spans="1:57" hidden="1" outlineLevel="1">
      <c r="A412" t="s">
        <v>366</v>
      </c>
      <c r="B412" t="s">
        <v>564</v>
      </c>
      <c r="C412" s="1">
        <f t="shared" ref="C412:C443" si="154">SUM(N412:AE412)</f>
        <v>3579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0</v>
      </c>
      <c r="G412" s="1">
        <f t="shared" ref="G412:G443" si="155">IF(C412&gt;0,MAX(N412:P412)-LARGE(N412:P412,2),0)</f>
        <v>747</v>
      </c>
      <c r="H412" s="2">
        <f t="shared" ref="H412:H443" si="156">IF(C412&gt;0,G412/C412,0)</f>
        <v>0.20871751886001677</v>
      </c>
      <c r="I412" s="2"/>
      <c r="J412" s="2">
        <f t="shared" ref="J412:J443" si="157">IF($C412=0,"-",N412/$C412)</f>
        <v>0.38809723386420786</v>
      </c>
      <c r="K412" s="2">
        <f t="shared" ref="K412:K443" si="158">IF($C412=0,"-",O412/$C412)</f>
        <v>0.59681475272422468</v>
      </c>
      <c r="L412" s="2">
        <f t="shared" ref="L412:L443" si="159">IF($C412=0,"-",P412/$C412)</f>
        <v>0</v>
      </c>
      <c r="M412" s="2">
        <f t="shared" ref="M412:M443" si="160">IF(C412=0,"-",(1-J412-K412-L412))</f>
        <v>1.5088013411567402E-2</v>
      </c>
      <c r="N412" s="112">
        <v>1389</v>
      </c>
      <c r="O412" s="112">
        <v>2136</v>
      </c>
      <c r="P412" s="112"/>
      <c r="Q412" s="112">
        <v>54</v>
      </c>
      <c r="R412" s="112"/>
      <c r="S412" s="112"/>
      <c r="T412" s="111"/>
      <c r="U412" s="111"/>
      <c r="V412" s="111"/>
      <c r="W412" s="111"/>
      <c r="X412" s="111">
        <v>0</v>
      </c>
      <c r="Y412" s="111"/>
      <c r="Z412" s="111"/>
      <c r="AA412" s="111"/>
      <c r="AB412" s="111"/>
      <c r="AC412" s="111"/>
      <c r="AD412" s="111"/>
      <c r="AE412" s="111"/>
      <c r="AG412" s="7">
        <f>IF(Q412&gt;0,RANK(Q412,(N412:P412,Q412:AE412)),0)</f>
        <v>3</v>
      </c>
      <c r="AH412" s="7">
        <f>IF(R412&gt;0,RANK(R412,(N412:P412,Q412:AE412)),0)</f>
        <v>0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ref="AK412:AK443" si="161">IF($C412=0,"-",Q412/$C412)</f>
        <v>1.5088013411567477E-2</v>
      </c>
      <c r="AL412" s="2">
        <f t="shared" ref="AL412:AL443" si="162">IF($C412=0,"-",R412/$C412)</f>
        <v>0</v>
      </c>
      <c r="AM412" s="2">
        <f t="shared" ref="AM412:AM443" si="163">IF($C412=0,"-",T412/$C412)</f>
        <v>0</v>
      </c>
      <c r="AN412" s="2">
        <f t="shared" ref="AN412:AN443" si="164">IF($C412=0,"-",S412/$C412)</f>
        <v>0</v>
      </c>
      <c r="AP412" t="s">
        <v>366</v>
      </c>
      <c r="AQ412" t="s">
        <v>564</v>
      </c>
      <c r="AR412">
        <v>1</v>
      </c>
      <c r="AT412" s="95">
        <v>13</v>
      </c>
      <c r="AU412" s="97">
        <v>1</v>
      </c>
      <c r="AV412" s="101">
        <f t="shared" si="142"/>
        <v>13001</v>
      </c>
      <c r="AX412" s="7" t="s">
        <v>1006</v>
      </c>
    </row>
    <row r="413" spans="1:57" hidden="1" outlineLevel="1">
      <c r="A413" t="s">
        <v>1046</v>
      </c>
      <c r="B413" t="s">
        <v>564</v>
      </c>
      <c r="C413" s="1">
        <f t="shared" si="154"/>
        <v>1170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0</v>
      </c>
      <c r="G413" s="1">
        <f t="shared" si="155"/>
        <v>261</v>
      </c>
      <c r="H413" s="2">
        <f t="shared" si="156"/>
        <v>0.22307692307692309</v>
      </c>
      <c r="I413" s="2"/>
      <c r="J413" s="2">
        <f t="shared" si="157"/>
        <v>0.37606837606837606</v>
      </c>
      <c r="K413" s="2">
        <f t="shared" si="158"/>
        <v>0.59914529914529913</v>
      </c>
      <c r="L413" s="2">
        <f t="shared" si="159"/>
        <v>0</v>
      </c>
      <c r="M413" s="2">
        <f t="shared" si="160"/>
        <v>2.4786324786324809E-2</v>
      </c>
      <c r="N413" s="112">
        <v>440</v>
      </c>
      <c r="O413" s="112">
        <v>701</v>
      </c>
      <c r="P413" s="112"/>
      <c r="Q413" s="112">
        <v>29</v>
      </c>
      <c r="R413" s="112"/>
      <c r="S413" s="112"/>
      <c r="T413" s="111"/>
      <c r="U413" s="111"/>
      <c r="V413" s="111"/>
      <c r="W413" s="111"/>
      <c r="X413" s="111">
        <v>0</v>
      </c>
      <c r="Y413" s="111"/>
      <c r="Z413" s="111"/>
      <c r="AA413" s="111"/>
      <c r="AB413" s="111"/>
      <c r="AC413" s="111"/>
      <c r="AD413" s="111"/>
      <c r="AE413" s="111"/>
      <c r="AG413" s="7">
        <f>IF(Q413&gt;0,RANK(Q413,(N413:P413,Q413:AE413)),0)</f>
        <v>3</v>
      </c>
      <c r="AH413" s="7">
        <f>IF(R413&gt;0,RANK(R413,(N413:P413,Q413:AE413)),0)</f>
        <v>0</v>
      </c>
      <c r="AI413" s="7">
        <f>IF(T413&gt;0,RANK(T413,(N413:P413,Q413:AE413)),0)</f>
        <v>0</v>
      </c>
      <c r="AJ413" s="7">
        <f>IF(S413&gt;0,RANK(S413,(N413:P413,Q413:AE413)),0)</f>
        <v>0</v>
      </c>
      <c r="AK413" s="2">
        <f t="shared" si="161"/>
        <v>2.4786324786324785E-2</v>
      </c>
      <c r="AL413" s="2">
        <f t="shared" si="162"/>
        <v>0</v>
      </c>
      <c r="AM413" s="2">
        <f t="shared" si="163"/>
        <v>0</v>
      </c>
      <c r="AN413" s="2">
        <f t="shared" si="164"/>
        <v>0</v>
      </c>
      <c r="AP413" t="s">
        <v>1046</v>
      </c>
      <c r="AQ413" t="s">
        <v>564</v>
      </c>
      <c r="AR413">
        <v>1</v>
      </c>
      <c r="AT413" s="95">
        <v>13</v>
      </c>
      <c r="AU413" s="97">
        <v>3</v>
      </c>
      <c r="AV413" s="101">
        <f t="shared" si="142"/>
        <v>13003</v>
      </c>
      <c r="AX413" s="7" t="s">
        <v>1006</v>
      </c>
    </row>
    <row r="414" spans="1:57" hidden="1" outlineLevel="1">
      <c r="A414" t="s">
        <v>774</v>
      </c>
      <c r="B414" t="s">
        <v>564</v>
      </c>
      <c r="C414" s="1">
        <f t="shared" si="154"/>
        <v>2269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55"/>
        <v>356</v>
      </c>
      <c r="H414" s="2">
        <f t="shared" si="156"/>
        <v>0.15689731159100925</v>
      </c>
      <c r="I414" s="2"/>
      <c r="J414" s="2">
        <f t="shared" si="157"/>
        <v>0.41383869546055529</v>
      </c>
      <c r="K414" s="2">
        <f t="shared" si="158"/>
        <v>0.57073600705156458</v>
      </c>
      <c r="L414" s="2">
        <f t="shared" si="159"/>
        <v>0</v>
      </c>
      <c r="M414" s="2">
        <f t="shared" si="160"/>
        <v>1.542529748788013E-2</v>
      </c>
      <c r="N414" s="112">
        <v>939</v>
      </c>
      <c r="O414" s="112">
        <v>1295</v>
      </c>
      <c r="P414" s="112"/>
      <c r="Q414" s="112">
        <v>35</v>
      </c>
      <c r="R414" s="112"/>
      <c r="S414" s="112"/>
      <c r="T414" s="111"/>
      <c r="U414" s="111"/>
      <c r="V414" s="111"/>
      <c r="W414" s="111"/>
      <c r="X414" s="111">
        <v>0</v>
      </c>
      <c r="Y414" s="111"/>
      <c r="Z414" s="111"/>
      <c r="AA414" s="111"/>
      <c r="AB414" s="111"/>
      <c r="AC414" s="111"/>
      <c r="AD414" s="111"/>
      <c r="AE414" s="111"/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161"/>
        <v>1.5425297487880123E-2</v>
      </c>
      <c r="AL414" s="2">
        <f t="shared" si="162"/>
        <v>0</v>
      </c>
      <c r="AM414" s="2">
        <f t="shared" si="163"/>
        <v>0</v>
      </c>
      <c r="AN414" s="2">
        <f t="shared" si="164"/>
        <v>0</v>
      </c>
      <c r="AP414" t="s">
        <v>774</v>
      </c>
      <c r="AQ414" t="s">
        <v>564</v>
      </c>
      <c r="AR414">
        <v>1</v>
      </c>
      <c r="AT414" s="95">
        <v>13</v>
      </c>
      <c r="AU414" s="97">
        <v>5</v>
      </c>
      <c r="AV414" s="101">
        <f t="shared" si="142"/>
        <v>13005</v>
      </c>
      <c r="AX414" s="7" t="s">
        <v>1006</v>
      </c>
    </row>
    <row r="415" spans="1:57" hidden="1" outlineLevel="1">
      <c r="A415" t="s">
        <v>1157</v>
      </c>
      <c r="B415" t="s">
        <v>564</v>
      </c>
      <c r="C415" s="1">
        <f t="shared" si="154"/>
        <v>1045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>IF(P415&gt;0,RANK(P415,(N415:P415,Q415:AE415)),0)</f>
        <v>0</v>
      </c>
      <c r="G415" s="1">
        <f t="shared" si="155"/>
        <v>133</v>
      </c>
      <c r="H415" s="2">
        <f t="shared" si="156"/>
        <v>0.12727272727272726</v>
      </c>
      <c r="I415" s="2"/>
      <c r="J415" s="2">
        <f t="shared" si="157"/>
        <v>0.54736842105263162</v>
      </c>
      <c r="K415" s="2">
        <f t="shared" si="158"/>
        <v>0.4200956937799043</v>
      </c>
      <c r="L415" s="2">
        <f t="shared" si="159"/>
        <v>0</v>
      </c>
      <c r="M415" s="2">
        <f t="shared" si="160"/>
        <v>3.2535885167464085E-2</v>
      </c>
      <c r="N415" s="112">
        <v>572</v>
      </c>
      <c r="O415" s="112">
        <v>439</v>
      </c>
      <c r="P415" s="112"/>
      <c r="Q415" s="112">
        <v>34</v>
      </c>
      <c r="R415" s="112"/>
      <c r="S415" s="112"/>
      <c r="T415" s="111"/>
      <c r="U415" s="111"/>
      <c r="V415" s="111"/>
      <c r="W415" s="111"/>
      <c r="X415" s="111">
        <v>0</v>
      </c>
      <c r="Y415" s="111"/>
      <c r="Z415" s="111"/>
      <c r="AA415" s="111"/>
      <c r="AB415" s="111"/>
      <c r="AC415" s="111"/>
      <c r="AD415" s="111"/>
      <c r="AE415" s="111"/>
      <c r="AG415" s="7">
        <f>IF(Q415&gt;0,RANK(Q415,(N415:P415,Q415:AE415)),0)</f>
        <v>3</v>
      </c>
      <c r="AH415" s="7">
        <f>IF(R415&gt;0,RANK(R415,(N415:P415,Q415:AE415)),0)</f>
        <v>0</v>
      </c>
      <c r="AI415" s="7">
        <f>IF(T415&gt;0,RANK(T415,(N415:P415,Q415:AE415)),0)</f>
        <v>0</v>
      </c>
      <c r="AJ415" s="7">
        <f>IF(S415&gt;0,RANK(S415,(N415:P415,Q415:AE415)),0)</f>
        <v>0</v>
      </c>
      <c r="AK415" s="2">
        <f t="shared" si="161"/>
        <v>3.2535885167464113E-2</v>
      </c>
      <c r="AL415" s="2">
        <f t="shared" si="162"/>
        <v>0</v>
      </c>
      <c r="AM415" s="2">
        <f t="shared" si="163"/>
        <v>0</v>
      </c>
      <c r="AN415" s="2">
        <f t="shared" si="164"/>
        <v>0</v>
      </c>
      <c r="AP415" t="s">
        <v>1157</v>
      </c>
      <c r="AQ415" t="s">
        <v>564</v>
      </c>
      <c r="AR415">
        <v>2</v>
      </c>
      <c r="AT415" s="95">
        <v>13</v>
      </c>
      <c r="AU415" s="97">
        <v>7</v>
      </c>
      <c r="AV415" s="101">
        <f t="shared" ref="AV415:AV478" si="165">1000*AT415+AU415</f>
        <v>13007</v>
      </c>
      <c r="AX415" s="7" t="s">
        <v>1006</v>
      </c>
    </row>
    <row r="416" spans="1:57" hidden="1" outlineLevel="1">
      <c r="A416" t="s">
        <v>1533</v>
      </c>
      <c r="B416" t="s">
        <v>564</v>
      </c>
      <c r="C416" s="1">
        <f t="shared" si="154"/>
        <v>8638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55"/>
        <v>98</v>
      </c>
      <c r="H416" s="2">
        <f t="shared" si="156"/>
        <v>1.1345218800648298E-2</v>
      </c>
      <c r="I416" s="2"/>
      <c r="J416" s="2">
        <f t="shared" si="157"/>
        <v>0.48610789534614496</v>
      </c>
      <c r="K416" s="2">
        <f t="shared" si="158"/>
        <v>0.49745311414679322</v>
      </c>
      <c r="L416" s="2">
        <f t="shared" si="159"/>
        <v>0</v>
      </c>
      <c r="M416" s="2">
        <f t="shared" si="160"/>
        <v>1.6438990507061824E-2</v>
      </c>
      <c r="N416" s="112">
        <v>4199</v>
      </c>
      <c r="O416" s="112">
        <v>4297</v>
      </c>
      <c r="P416" s="112"/>
      <c r="Q416" s="112">
        <v>142</v>
      </c>
      <c r="R416" s="112"/>
      <c r="S416" s="112"/>
      <c r="T416" s="111"/>
      <c r="U416" s="111"/>
      <c r="V416" s="111"/>
      <c r="W416" s="111"/>
      <c r="X416" s="111">
        <v>0</v>
      </c>
      <c r="Y416" s="111"/>
      <c r="Z416" s="111"/>
      <c r="AA416" s="111"/>
      <c r="AB416" s="111"/>
      <c r="AC416" s="111"/>
      <c r="AD416" s="111"/>
      <c r="AE416" s="111"/>
      <c r="AG416" s="7">
        <f>IF(Q416&gt;0,RANK(Q416,(N416:P416,Q416:AE416)),0)</f>
        <v>3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161"/>
        <v>1.643899050706182E-2</v>
      </c>
      <c r="AL416" s="2">
        <f t="shared" si="162"/>
        <v>0</v>
      </c>
      <c r="AM416" s="2">
        <f t="shared" si="163"/>
        <v>0</v>
      </c>
      <c r="AN416" s="2">
        <f t="shared" si="164"/>
        <v>0</v>
      </c>
      <c r="AP416" t="s">
        <v>1533</v>
      </c>
      <c r="AQ416" t="s">
        <v>564</v>
      </c>
      <c r="AR416">
        <v>3</v>
      </c>
      <c r="AT416" s="95">
        <v>13</v>
      </c>
      <c r="AU416" s="97">
        <v>9</v>
      </c>
      <c r="AV416" s="101">
        <f t="shared" si="165"/>
        <v>13009</v>
      </c>
      <c r="AX416" s="7" t="s">
        <v>1006</v>
      </c>
    </row>
    <row r="417" spans="1:50" hidden="1" outlineLevel="1">
      <c r="A417" t="s">
        <v>2230</v>
      </c>
      <c r="B417" t="s">
        <v>564</v>
      </c>
      <c r="C417" s="1">
        <f t="shared" si="154"/>
        <v>3063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1">
        <f t="shared" si="155"/>
        <v>472</v>
      </c>
      <c r="H417" s="2">
        <f t="shared" si="156"/>
        <v>0.15409729023832844</v>
      </c>
      <c r="I417" s="2"/>
      <c r="J417" s="2">
        <f t="shared" si="157"/>
        <v>0.40744368266405484</v>
      </c>
      <c r="K417" s="2">
        <f t="shared" si="158"/>
        <v>0.56154097290238325</v>
      </c>
      <c r="L417" s="2">
        <f t="shared" si="159"/>
        <v>0</v>
      </c>
      <c r="M417" s="2">
        <f t="shared" si="160"/>
        <v>3.1015344433561909E-2</v>
      </c>
      <c r="N417" s="112">
        <v>1248</v>
      </c>
      <c r="O417" s="112">
        <v>1720</v>
      </c>
      <c r="P417" s="112"/>
      <c r="Q417" s="112">
        <v>95</v>
      </c>
      <c r="R417" s="112"/>
      <c r="S417" s="112"/>
      <c r="T417" s="111"/>
      <c r="U417" s="111"/>
      <c r="V417" s="111"/>
      <c r="W417" s="111"/>
      <c r="X417" s="111">
        <v>0</v>
      </c>
      <c r="Y417" s="111"/>
      <c r="Z417" s="111"/>
      <c r="AA417" s="111"/>
      <c r="AB417" s="111"/>
      <c r="AC417" s="111"/>
      <c r="AD417" s="111"/>
      <c r="AE417" s="111"/>
      <c r="AG417" s="7">
        <f>IF(Q417&gt;0,RANK(Q417,(N417:P417,Q417:AE417)),0)</f>
        <v>3</v>
      </c>
      <c r="AH417" s="7">
        <f>IF(R417&gt;0,RANK(R417,(N417:P417,Q417:AE417)),0)</f>
        <v>0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61"/>
        <v>3.1015344433561867E-2</v>
      </c>
      <c r="AL417" s="2">
        <f t="shared" si="162"/>
        <v>0</v>
      </c>
      <c r="AM417" s="2">
        <f t="shared" si="163"/>
        <v>0</v>
      </c>
      <c r="AN417" s="2">
        <f t="shared" si="164"/>
        <v>0</v>
      </c>
      <c r="AP417" t="s">
        <v>2230</v>
      </c>
      <c r="AQ417" t="s">
        <v>564</v>
      </c>
      <c r="AR417">
        <v>9</v>
      </c>
      <c r="AT417" s="95">
        <v>13</v>
      </c>
      <c r="AU417" s="97">
        <v>11</v>
      </c>
      <c r="AV417" s="101">
        <f t="shared" si="165"/>
        <v>13011</v>
      </c>
      <c r="AX417" s="7" t="s">
        <v>1006</v>
      </c>
    </row>
    <row r="418" spans="1:50" hidden="1" outlineLevel="1">
      <c r="A418" t="s">
        <v>1443</v>
      </c>
      <c r="B418" t="s">
        <v>564</v>
      </c>
      <c r="C418" s="1">
        <f t="shared" si="154"/>
        <v>8077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55"/>
        <v>1688</v>
      </c>
      <c r="H418" s="2">
        <f t="shared" si="156"/>
        <v>0.20898848582394453</v>
      </c>
      <c r="I418" s="2"/>
      <c r="J418" s="2">
        <f t="shared" si="157"/>
        <v>0.37229169246007182</v>
      </c>
      <c r="K418" s="2">
        <f t="shared" si="158"/>
        <v>0.58128017828401635</v>
      </c>
      <c r="L418" s="2">
        <f t="shared" si="159"/>
        <v>0</v>
      </c>
      <c r="M418" s="2">
        <f t="shared" si="160"/>
        <v>4.6428129255911776E-2</v>
      </c>
      <c r="N418" s="112">
        <v>3007</v>
      </c>
      <c r="O418" s="112">
        <v>4695</v>
      </c>
      <c r="P418" s="112"/>
      <c r="Q418" s="112">
        <v>375</v>
      </c>
      <c r="R418" s="112"/>
      <c r="S418" s="112"/>
      <c r="T418" s="111"/>
      <c r="U418" s="111"/>
      <c r="V418" s="111"/>
      <c r="W418" s="111"/>
      <c r="X418" s="111">
        <v>0</v>
      </c>
      <c r="Y418" s="111"/>
      <c r="Z418" s="111"/>
      <c r="AA418" s="111"/>
      <c r="AB418" s="111"/>
      <c r="AC418" s="111"/>
      <c r="AD418" s="111"/>
      <c r="AE418" s="111"/>
      <c r="AG418" s="7">
        <f>IF(Q418&gt;0,RANK(Q418,(N418:P418,Q418:AE418)),0)</f>
        <v>3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61"/>
        <v>4.6428129255911846E-2</v>
      </c>
      <c r="AL418" s="2">
        <f t="shared" si="162"/>
        <v>0</v>
      </c>
      <c r="AM418" s="2">
        <f t="shared" si="163"/>
        <v>0</v>
      </c>
      <c r="AN418" s="2">
        <f t="shared" si="164"/>
        <v>0</v>
      </c>
      <c r="AP418" t="s">
        <v>1443</v>
      </c>
      <c r="AQ418" t="s">
        <v>564</v>
      </c>
      <c r="AR418">
        <v>9</v>
      </c>
      <c r="AT418" s="95">
        <v>13</v>
      </c>
      <c r="AU418" s="97">
        <v>13</v>
      </c>
      <c r="AV418" s="101">
        <f t="shared" si="165"/>
        <v>13013</v>
      </c>
      <c r="AX418" s="7" t="s">
        <v>1006</v>
      </c>
    </row>
    <row r="419" spans="1:50" hidden="1" outlineLevel="1">
      <c r="A419" t="s">
        <v>1298</v>
      </c>
      <c r="B419" t="s">
        <v>564</v>
      </c>
      <c r="C419" s="1">
        <f t="shared" si="154"/>
        <v>14501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55"/>
        <v>2233</v>
      </c>
      <c r="H419" s="2">
        <f t="shared" si="156"/>
        <v>0.15398938004275567</v>
      </c>
      <c r="I419" s="2"/>
      <c r="J419" s="2">
        <f t="shared" si="157"/>
        <v>0.40769602096407143</v>
      </c>
      <c r="K419" s="2">
        <f t="shared" si="158"/>
        <v>0.56168540100682707</v>
      </c>
      <c r="L419" s="2">
        <f t="shared" si="159"/>
        <v>0</v>
      </c>
      <c r="M419" s="2">
        <f t="shared" si="160"/>
        <v>3.0618578029101506E-2</v>
      </c>
      <c r="N419" s="112">
        <v>5912</v>
      </c>
      <c r="O419" s="112">
        <v>8145</v>
      </c>
      <c r="P419" s="112"/>
      <c r="Q419" s="112">
        <v>444</v>
      </c>
      <c r="R419" s="112"/>
      <c r="S419" s="112"/>
      <c r="T419" s="111"/>
      <c r="U419" s="111"/>
      <c r="V419" s="111"/>
      <c r="W419" s="111"/>
      <c r="X419" s="111">
        <v>0</v>
      </c>
      <c r="Y419" s="111"/>
      <c r="Z419" s="111"/>
      <c r="AA419" s="111"/>
      <c r="AB419" s="111"/>
      <c r="AC419" s="111"/>
      <c r="AD419" s="111"/>
      <c r="AE419" s="111"/>
      <c r="AG419" s="7">
        <f>IF(Q419&gt;0,RANK(Q419,(N419:P419,Q419:AE419)),0)</f>
        <v>3</v>
      </c>
      <c r="AH419" s="7">
        <f>IF(R419&gt;0,RANK(R419,(N419:P419,Q419:AE419)),0)</f>
        <v>0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61"/>
        <v>3.061857802910144E-2</v>
      </c>
      <c r="AL419" s="2">
        <f t="shared" si="162"/>
        <v>0</v>
      </c>
      <c r="AM419" s="2">
        <f t="shared" si="163"/>
        <v>0</v>
      </c>
      <c r="AN419" s="2">
        <f t="shared" si="164"/>
        <v>0</v>
      </c>
      <c r="AP419" t="s">
        <v>1298</v>
      </c>
      <c r="AQ419" t="s">
        <v>564</v>
      </c>
      <c r="AR419">
        <v>0</v>
      </c>
      <c r="AT419" s="95">
        <v>13</v>
      </c>
      <c r="AU419" s="97">
        <v>15</v>
      </c>
      <c r="AV419" s="101">
        <f t="shared" si="165"/>
        <v>13015</v>
      </c>
      <c r="AX419" s="7" t="s">
        <v>1006</v>
      </c>
    </row>
    <row r="420" spans="1:50" hidden="1" outlineLevel="1">
      <c r="A420" t="s">
        <v>372</v>
      </c>
      <c r="B420" t="s">
        <v>564</v>
      </c>
      <c r="C420" s="1">
        <f t="shared" si="154"/>
        <v>2967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>IF(P420&gt;0,RANK(P420,(N420:P420,Q420:AE420)),0)</f>
        <v>0</v>
      </c>
      <c r="G420" s="1">
        <f t="shared" si="155"/>
        <v>240</v>
      </c>
      <c r="H420" s="2">
        <f t="shared" si="156"/>
        <v>8.0889787664307378E-2</v>
      </c>
      <c r="I420" s="2"/>
      <c r="J420" s="2">
        <f t="shared" si="157"/>
        <v>0.53656892483990559</v>
      </c>
      <c r="K420" s="2">
        <f t="shared" si="158"/>
        <v>0.45567913717559827</v>
      </c>
      <c r="L420" s="2">
        <f t="shared" si="159"/>
        <v>0</v>
      </c>
      <c r="M420" s="2">
        <f t="shared" si="160"/>
        <v>7.7519379844961378E-3</v>
      </c>
      <c r="N420" s="112">
        <v>1592</v>
      </c>
      <c r="O420" s="112">
        <v>1352</v>
      </c>
      <c r="P420" s="112"/>
      <c r="Q420" s="112">
        <v>23</v>
      </c>
      <c r="R420" s="112"/>
      <c r="S420" s="112"/>
      <c r="T420" s="111"/>
      <c r="U420" s="111"/>
      <c r="V420" s="111"/>
      <c r="W420" s="111"/>
      <c r="X420" s="111">
        <v>0</v>
      </c>
      <c r="Y420" s="111"/>
      <c r="Z420" s="111"/>
      <c r="AA420" s="111"/>
      <c r="AB420" s="111"/>
      <c r="AC420" s="111"/>
      <c r="AD420" s="111"/>
      <c r="AE420" s="111"/>
      <c r="AG420" s="7">
        <f>IF(Q420&gt;0,RANK(Q420,(N420:P420,Q420:AE420)),0)</f>
        <v>3</v>
      </c>
      <c r="AH420" s="7">
        <f>IF(R420&gt;0,RANK(R420,(N420:P420,Q420:AE420)),0)</f>
        <v>0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61"/>
        <v>7.7519379844961239E-3</v>
      </c>
      <c r="AL420" s="2">
        <f t="shared" si="162"/>
        <v>0</v>
      </c>
      <c r="AM420" s="2">
        <f t="shared" si="163"/>
        <v>0</v>
      </c>
      <c r="AN420" s="2">
        <f t="shared" si="164"/>
        <v>0</v>
      </c>
      <c r="AP420" t="s">
        <v>372</v>
      </c>
      <c r="AQ420" t="s">
        <v>564</v>
      </c>
      <c r="AR420">
        <v>1</v>
      </c>
      <c r="AT420" s="95">
        <v>13</v>
      </c>
      <c r="AU420" s="97">
        <v>17</v>
      </c>
      <c r="AV420" s="101">
        <f t="shared" si="165"/>
        <v>13017</v>
      </c>
      <c r="AX420" s="7" t="s">
        <v>1006</v>
      </c>
    </row>
    <row r="421" spans="1:50" hidden="1" outlineLevel="1">
      <c r="A421" t="s">
        <v>745</v>
      </c>
      <c r="B421" t="s">
        <v>564</v>
      </c>
      <c r="C421" s="1">
        <f t="shared" si="154"/>
        <v>3439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55"/>
        <v>532</v>
      </c>
      <c r="H421" s="2">
        <f t="shared" si="156"/>
        <v>0.15469613259668508</v>
      </c>
      <c r="I421" s="2"/>
      <c r="J421" s="2">
        <f t="shared" si="157"/>
        <v>0.41610933410875256</v>
      </c>
      <c r="K421" s="2">
        <f t="shared" si="158"/>
        <v>0.57080546670543764</v>
      </c>
      <c r="L421" s="2">
        <f t="shared" si="159"/>
        <v>0</v>
      </c>
      <c r="M421" s="2">
        <f t="shared" si="160"/>
        <v>1.3085199185809859E-2</v>
      </c>
      <c r="N421" s="112">
        <v>1431</v>
      </c>
      <c r="O421" s="112">
        <v>1963</v>
      </c>
      <c r="P421" s="112"/>
      <c r="Q421" s="112">
        <v>45</v>
      </c>
      <c r="R421" s="112"/>
      <c r="S421" s="112"/>
      <c r="T421" s="111"/>
      <c r="U421" s="111"/>
      <c r="V421" s="111"/>
      <c r="W421" s="111"/>
      <c r="X421" s="111">
        <v>0</v>
      </c>
      <c r="Y421" s="111"/>
      <c r="Z421" s="111"/>
      <c r="AA421" s="111"/>
      <c r="AB421" s="111"/>
      <c r="AC421" s="111"/>
      <c r="AD421" s="111"/>
      <c r="AE421" s="111"/>
      <c r="AG421" s="7">
        <f>IF(Q421&gt;0,RANK(Q421,(N421:P421,Q421:AE421)),0)</f>
        <v>3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61"/>
        <v>1.3085199185809828E-2</v>
      </c>
      <c r="AL421" s="2">
        <f t="shared" si="162"/>
        <v>0</v>
      </c>
      <c r="AM421" s="2">
        <f t="shared" si="163"/>
        <v>0</v>
      </c>
      <c r="AN421" s="2">
        <f t="shared" si="164"/>
        <v>0</v>
      </c>
      <c r="AP421" t="s">
        <v>745</v>
      </c>
      <c r="AQ421" t="s">
        <v>564</v>
      </c>
      <c r="AR421">
        <v>1</v>
      </c>
      <c r="AT421" s="95">
        <v>13</v>
      </c>
      <c r="AU421" s="97">
        <v>19</v>
      </c>
      <c r="AV421" s="101">
        <f t="shared" si="165"/>
        <v>13019</v>
      </c>
      <c r="AX421" s="7" t="s">
        <v>1006</v>
      </c>
    </row>
    <row r="422" spans="1:50" hidden="1" outlineLevel="1">
      <c r="A422" t="s">
        <v>1544</v>
      </c>
      <c r="B422" t="s">
        <v>564</v>
      </c>
      <c r="C422" s="1">
        <f t="shared" si="154"/>
        <v>38194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>IF(P422&gt;0,RANK(P422,(N422:P422,Q422:AE422)),0)</f>
        <v>0</v>
      </c>
      <c r="G422" s="1">
        <f t="shared" si="155"/>
        <v>1588</v>
      </c>
      <c r="H422" s="2">
        <f t="shared" si="156"/>
        <v>4.1577211080274387E-2</v>
      </c>
      <c r="I422" s="2"/>
      <c r="J422" s="2">
        <f t="shared" si="157"/>
        <v>0.5136670681258837</v>
      </c>
      <c r="K422" s="2">
        <f t="shared" si="158"/>
        <v>0.47208985704560924</v>
      </c>
      <c r="L422" s="2">
        <f t="shared" si="159"/>
        <v>0</v>
      </c>
      <c r="M422" s="2">
        <f t="shared" si="160"/>
        <v>1.4243074828507063E-2</v>
      </c>
      <c r="N422" s="112">
        <v>19619</v>
      </c>
      <c r="O422" s="112">
        <v>18031</v>
      </c>
      <c r="P422" s="112"/>
      <c r="Q422" s="112">
        <v>544</v>
      </c>
      <c r="R422" s="112"/>
      <c r="S422" s="112"/>
      <c r="T422" s="111"/>
      <c r="U422" s="111"/>
      <c r="V422" s="111"/>
      <c r="W422" s="111"/>
      <c r="X422" s="111">
        <v>0</v>
      </c>
      <c r="Y422" s="111"/>
      <c r="Z422" s="111"/>
      <c r="AA422" s="111"/>
      <c r="AB422" s="111"/>
      <c r="AC422" s="111"/>
      <c r="AD422" s="111"/>
      <c r="AE422" s="111"/>
      <c r="AG422" s="7">
        <f>IF(Q422&gt;0,RANK(Q422,(N422:P422,Q422:AE422)),0)</f>
        <v>3</v>
      </c>
      <c r="AH422" s="7">
        <f>IF(R422&gt;0,RANK(R422,(N422:P422,Q422:AE422)),0)</f>
        <v>0</v>
      </c>
      <c r="AI422" s="7">
        <f>IF(T422&gt;0,RANK(T422,(N422:P422,Q422:AE422)),0)</f>
        <v>0</v>
      </c>
      <c r="AJ422" s="7">
        <f>IF(S422&gt;0,RANK(S422,(N422:P422,Q422:AE422)),0)</f>
        <v>0</v>
      </c>
      <c r="AK422" s="2">
        <f t="shared" si="161"/>
        <v>1.4243074828507096E-2</v>
      </c>
      <c r="AL422" s="2">
        <f t="shared" si="162"/>
        <v>0</v>
      </c>
      <c r="AM422" s="2">
        <f t="shared" si="163"/>
        <v>0</v>
      </c>
      <c r="AN422" s="2">
        <f t="shared" si="164"/>
        <v>0</v>
      </c>
      <c r="AP422" t="s">
        <v>1544</v>
      </c>
      <c r="AQ422" t="s">
        <v>564</v>
      </c>
      <c r="AR422">
        <v>0</v>
      </c>
      <c r="AT422" s="95">
        <v>13</v>
      </c>
      <c r="AU422" s="97">
        <v>21</v>
      </c>
      <c r="AV422" s="101">
        <f t="shared" si="165"/>
        <v>13021</v>
      </c>
      <c r="AX422" s="7" t="s">
        <v>1006</v>
      </c>
    </row>
    <row r="423" spans="1:50" hidden="1" outlineLevel="1">
      <c r="A423" t="s">
        <v>1564</v>
      </c>
      <c r="B423" t="s">
        <v>564</v>
      </c>
      <c r="C423" s="1">
        <f t="shared" si="154"/>
        <v>2323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1">
        <f t="shared" si="155"/>
        <v>447</v>
      </c>
      <c r="H423" s="2">
        <f t="shared" si="156"/>
        <v>0.19242359018510546</v>
      </c>
      <c r="I423" s="2"/>
      <c r="J423" s="2">
        <f t="shared" si="157"/>
        <v>0.39560912613000432</v>
      </c>
      <c r="K423" s="2">
        <f t="shared" si="158"/>
        <v>0.58803271631510978</v>
      </c>
      <c r="L423" s="2">
        <f t="shared" si="159"/>
        <v>0</v>
      </c>
      <c r="M423" s="2">
        <f t="shared" si="160"/>
        <v>1.6358157554885899E-2</v>
      </c>
      <c r="N423" s="112">
        <v>919</v>
      </c>
      <c r="O423" s="112">
        <v>1366</v>
      </c>
      <c r="P423" s="112"/>
      <c r="Q423" s="112">
        <v>38</v>
      </c>
      <c r="R423" s="112"/>
      <c r="S423" s="112"/>
      <c r="T423" s="111"/>
      <c r="U423" s="111"/>
      <c r="V423" s="111"/>
      <c r="W423" s="111"/>
      <c r="X423" s="111">
        <v>0</v>
      </c>
      <c r="Y423" s="111"/>
      <c r="Z423" s="111"/>
      <c r="AA423" s="111"/>
      <c r="AB423" s="111"/>
      <c r="AC423" s="111"/>
      <c r="AD423" s="111"/>
      <c r="AE423" s="111"/>
      <c r="AG423" s="7">
        <f>IF(Q423&gt;0,RANK(Q423,(N423:P423,Q423:AE423)),0)</f>
        <v>3</v>
      </c>
      <c r="AH423" s="7">
        <f>IF(R423&gt;0,RANK(R423,(N423:P423,Q423:AE423)),0)</f>
        <v>0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si="161"/>
        <v>1.6358157554885924E-2</v>
      </c>
      <c r="AL423" s="2">
        <f t="shared" si="162"/>
        <v>0</v>
      </c>
      <c r="AM423" s="2">
        <f t="shared" si="163"/>
        <v>0</v>
      </c>
      <c r="AN423" s="2">
        <f t="shared" si="164"/>
        <v>0</v>
      </c>
      <c r="AP423" t="s">
        <v>1564</v>
      </c>
      <c r="AQ423" t="s">
        <v>564</v>
      </c>
      <c r="AR423">
        <v>3</v>
      </c>
      <c r="AT423" s="95">
        <v>13</v>
      </c>
      <c r="AU423" s="97">
        <v>23</v>
      </c>
      <c r="AV423" s="101">
        <f t="shared" si="165"/>
        <v>13023</v>
      </c>
      <c r="AX423" s="7" t="s">
        <v>1006</v>
      </c>
    </row>
    <row r="424" spans="1:50" hidden="1" outlineLevel="1">
      <c r="A424" t="s">
        <v>673</v>
      </c>
      <c r="B424" t="s">
        <v>564</v>
      </c>
      <c r="C424" s="1">
        <f t="shared" si="154"/>
        <v>2447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55"/>
        <v>661</v>
      </c>
      <c r="H424" s="2">
        <f t="shared" si="156"/>
        <v>0.27012668573763793</v>
      </c>
      <c r="I424" s="2"/>
      <c r="J424" s="2">
        <f t="shared" si="157"/>
        <v>0.35635472006538621</v>
      </c>
      <c r="K424" s="2">
        <f t="shared" si="158"/>
        <v>0.62648140580302414</v>
      </c>
      <c r="L424" s="2">
        <f t="shared" si="159"/>
        <v>0</v>
      </c>
      <c r="M424" s="2">
        <f t="shared" si="160"/>
        <v>1.7163874131589596E-2</v>
      </c>
      <c r="N424" s="112">
        <v>872</v>
      </c>
      <c r="O424" s="112">
        <v>1533</v>
      </c>
      <c r="P424" s="112"/>
      <c r="Q424" s="112">
        <v>42</v>
      </c>
      <c r="R424" s="112"/>
      <c r="S424" s="112"/>
      <c r="T424" s="111"/>
      <c r="U424" s="111"/>
      <c r="V424" s="111"/>
      <c r="W424" s="111"/>
      <c r="X424" s="111">
        <v>0</v>
      </c>
      <c r="Y424" s="111"/>
      <c r="Z424" s="111"/>
      <c r="AA424" s="111"/>
      <c r="AB424" s="111"/>
      <c r="AC424" s="111"/>
      <c r="AD424" s="111"/>
      <c r="AE424" s="111"/>
      <c r="AG424" s="7">
        <f>IF(Q424&gt;0,RANK(Q424,(N424:P424,Q424:AE424)),0)</f>
        <v>3</v>
      </c>
      <c r="AH424" s="7">
        <f>IF(R424&gt;0,RANK(R424,(N424:P424,Q424:AE424)),0)</f>
        <v>0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161"/>
        <v>1.71638741315897E-2</v>
      </c>
      <c r="AL424" s="2">
        <f t="shared" si="162"/>
        <v>0</v>
      </c>
      <c r="AM424" s="2">
        <f t="shared" si="163"/>
        <v>0</v>
      </c>
      <c r="AN424" s="2">
        <f t="shared" si="164"/>
        <v>0</v>
      </c>
      <c r="AP424" t="s">
        <v>673</v>
      </c>
      <c r="AQ424" t="s">
        <v>564</v>
      </c>
      <c r="AR424">
        <v>1</v>
      </c>
      <c r="AT424" s="95">
        <v>13</v>
      </c>
      <c r="AU424" s="97">
        <v>25</v>
      </c>
      <c r="AV424" s="101">
        <f t="shared" si="165"/>
        <v>13025</v>
      </c>
      <c r="AX424" s="7" t="s">
        <v>1006</v>
      </c>
    </row>
    <row r="425" spans="1:50" hidden="1" outlineLevel="1">
      <c r="A425" t="s">
        <v>674</v>
      </c>
      <c r="B425" t="s">
        <v>564</v>
      </c>
      <c r="C425" s="1">
        <f t="shared" si="154"/>
        <v>3088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55"/>
        <v>413</v>
      </c>
      <c r="H425" s="2">
        <f t="shared" si="156"/>
        <v>0.13374352331606218</v>
      </c>
      <c r="I425" s="2"/>
      <c r="J425" s="2">
        <f t="shared" si="157"/>
        <v>0.42843264248704666</v>
      </c>
      <c r="K425" s="2">
        <f t="shared" si="158"/>
        <v>0.56217616580310881</v>
      </c>
      <c r="L425" s="2">
        <f t="shared" si="159"/>
        <v>0</v>
      </c>
      <c r="M425" s="2">
        <f t="shared" si="160"/>
        <v>9.3911917098445929E-3</v>
      </c>
      <c r="N425" s="112">
        <v>1323</v>
      </c>
      <c r="O425" s="112">
        <v>1736</v>
      </c>
      <c r="P425" s="112"/>
      <c r="Q425" s="112">
        <v>29</v>
      </c>
      <c r="R425" s="112"/>
      <c r="S425" s="112"/>
      <c r="T425" s="111"/>
      <c r="U425" s="111"/>
      <c r="V425" s="111"/>
      <c r="W425" s="111"/>
      <c r="X425" s="111">
        <v>0</v>
      </c>
      <c r="Y425" s="111"/>
      <c r="Z425" s="111"/>
      <c r="AA425" s="111"/>
      <c r="AB425" s="111"/>
      <c r="AC425" s="111"/>
      <c r="AD425" s="111"/>
      <c r="AE425" s="111"/>
      <c r="AG425" s="7">
        <f>IF(Q425&gt;0,RANK(Q425,(N425:P425,Q425:AE425)),0)</f>
        <v>3</v>
      </c>
      <c r="AH425" s="7">
        <f>IF(R425&gt;0,RANK(R425,(N425:P425,Q425:AE425)),0)</f>
        <v>0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161"/>
        <v>9.39119170984456E-3</v>
      </c>
      <c r="AL425" s="2">
        <f t="shared" si="162"/>
        <v>0</v>
      </c>
      <c r="AM425" s="2">
        <f t="shared" si="163"/>
        <v>0</v>
      </c>
      <c r="AN425" s="2">
        <f t="shared" si="164"/>
        <v>0</v>
      </c>
      <c r="AP425" t="s">
        <v>674</v>
      </c>
      <c r="AQ425" t="s">
        <v>564</v>
      </c>
      <c r="AR425">
        <v>2</v>
      </c>
      <c r="AT425" s="95">
        <v>13</v>
      </c>
      <c r="AU425" s="97">
        <v>27</v>
      </c>
      <c r="AV425" s="101">
        <f t="shared" si="165"/>
        <v>13027</v>
      </c>
      <c r="AX425" s="7" t="s">
        <v>1006</v>
      </c>
    </row>
    <row r="426" spans="1:50" hidden="1" outlineLevel="1">
      <c r="A426" t="s">
        <v>675</v>
      </c>
      <c r="B426" t="s">
        <v>564</v>
      </c>
      <c r="C426" s="1">
        <f t="shared" si="154"/>
        <v>4079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55"/>
        <v>1304</v>
      </c>
      <c r="H426" s="2">
        <f t="shared" si="156"/>
        <v>0.31968619759745037</v>
      </c>
      <c r="I426" s="2"/>
      <c r="J426" s="2">
        <f t="shared" si="157"/>
        <v>0.33292473645501347</v>
      </c>
      <c r="K426" s="2">
        <f t="shared" si="158"/>
        <v>0.65261093405246384</v>
      </c>
      <c r="L426" s="2">
        <f t="shared" si="159"/>
        <v>0</v>
      </c>
      <c r="M426" s="2">
        <f t="shared" si="160"/>
        <v>1.4464329492522743E-2</v>
      </c>
      <c r="N426" s="112">
        <v>1358</v>
      </c>
      <c r="O426" s="112">
        <v>2662</v>
      </c>
      <c r="P426" s="112"/>
      <c r="Q426" s="112">
        <v>59</v>
      </c>
      <c r="R426" s="112"/>
      <c r="S426" s="112"/>
      <c r="T426" s="111"/>
      <c r="U426" s="111"/>
      <c r="V426" s="111"/>
      <c r="W426" s="111"/>
      <c r="X426" s="111">
        <v>0</v>
      </c>
      <c r="Y426" s="111"/>
      <c r="Z426" s="111"/>
      <c r="AA426" s="111"/>
      <c r="AB426" s="111"/>
      <c r="AC426" s="111"/>
      <c r="AD426" s="111"/>
      <c r="AE426" s="111"/>
      <c r="AG426" s="7">
        <f>IF(Q426&gt;0,RANK(Q426,(N426:P426,Q426:AE426)),0)</f>
        <v>3</v>
      </c>
      <c r="AH426" s="7">
        <f>IF(R426&gt;0,RANK(R426,(N426:P426,Q426:AE426)),0)</f>
        <v>0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161"/>
        <v>1.4464329492522677E-2</v>
      </c>
      <c r="AL426" s="2">
        <f t="shared" si="162"/>
        <v>0</v>
      </c>
      <c r="AM426" s="2">
        <f t="shared" si="163"/>
        <v>0</v>
      </c>
      <c r="AN426" s="2">
        <f t="shared" si="164"/>
        <v>0</v>
      </c>
      <c r="AP426" t="s">
        <v>675</v>
      </c>
      <c r="AQ426" t="s">
        <v>564</v>
      </c>
      <c r="AR426">
        <v>0</v>
      </c>
      <c r="AT426" s="95">
        <v>13</v>
      </c>
      <c r="AU426" s="97">
        <v>29</v>
      </c>
      <c r="AV426" s="101">
        <f t="shared" si="165"/>
        <v>13029</v>
      </c>
      <c r="AX426" s="7" t="s">
        <v>1006</v>
      </c>
    </row>
    <row r="427" spans="1:50" hidden="1" outlineLevel="1">
      <c r="A427" t="s">
        <v>1390</v>
      </c>
      <c r="B427" t="s">
        <v>564</v>
      </c>
      <c r="C427" s="1">
        <f t="shared" si="154"/>
        <v>9525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55"/>
        <v>1380</v>
      </c>
      <c r="H427" s="2">
        <f t="shared" si="156"/>
        <v>0.14488188976377953</v>
      </c>
      <c r="I427" s="2"/>
      <c r="J427" s="2">
        <f t="shared" si="157"/>
        <v>0.42204724409448818</v>
      </c>
      <c r="K427" s="2">
        <f t="shared" si="158"/>
        <v>0.56692913385826771</v>
      </c>
      <c r="L427" s="2">
        <f t="shared" si="159"/>
        <v>0</v>
      </c>
      <c r="M427" s="2">
        <f t="shared" si="160"/>
        <v>1.1023622047244053E-2</v>
      </c>
      <c r="N427" s="112">
        <v>4020</v>
      </c>
      <c r="O427" s="112">
        <v>5400</v>
      </c>
      <c r="P427" s="112"/>
      <c r="Q427" s="112">
        <v>105</v>
      </c>
      <c r="R427" s="112"/>
      <c r="S427" s="112"/>
      <c r="T427" s="111"/>
      <c r="U427" s="111"/>
      <c r="V427" s="111"/>
      <c r="W427" s="111"/>
      <c r="X427" s="111">
        <v>0</v>
      </c>
      <c r="Y427" s="111"/>
      <c r="Z427" s="111"/>
      <c r="AA427" s="111"/>
      <c r="AB427" s="111"/>
      <c r="AC427" s="111"/>
      <c r="AD427" s="111"/>
      <c r="AE427" s="111"/>
      <c r="AG427" s="7">
        <f>IF(Q427&gt;0,RANK(Q427,(N427:P427,Q427:AE427)),0)</f>
        <v>3</v>
      </c>
      <c r="AH427" s="7">
        <f>IF(R427&gt;0,RANK(R427,(N427:P427,Q427:AE427)),0)</f>
        <v>0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161"/>
        <v>1.1023622047244094E-2</v>
      </c>
      <c r="AL427" s="2">
        <f t="shared" si="162"/>
        <v>0</v>
      </c>
      <c r="AM427" s="2">
        <f t="shared" si="163"/>
        <v>0</v>
      </c>
      <c r="AN427" s="2">
        <f t="shared" si="164"/>
        <v>0</v>
      </c>
      <c r="AP427" t="s">
        <v>1390</v>
      </c>
      <c r="AQ427" t="s">
        <v>564</v>
      </c>
      <c r="AR427">
        <v>12</v>
      </c>
      <c r="AT427" s="95">
        <v>13</v>
      </c>
      <c r="AU427" s="97">
        <v>31</v>
      </c>
      <c r="AV427" s="101">
        <f t="shared" si="165"/>
        <v>13031</v>
      </c>
      <c r="AX427" s="7" t="s">
        <v>1006</v>
      </c>
    </row>
    <row r="428" spans="1:50" hidden="1" outlineLevel="1">
      <c r="A428" t="s">
        <v>1774</v>
      </c>
      <c r="B428" t="s">
        <v>564</v>
      </c>
      <c r="C428" s="1">
        <f t="shared" si="154"/>
        <v>4575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>IF(P428&gt;0,RANK(P428,(N428:P428,Q428:AE428)),0)</f>
        <v>0</v>
      </c>
      <c r="G428" s="1">
        <f t="shared" si="155"/>
        <v>212</v>
      </c>
      <c r="H428" s="2">
        <f t="shared" si="156"/>
        <v>4.6338797814207654E-2</v>
      </c>
      <c r="I428" s="2"/>
      <c r="J428" s="2">
        <f t="shared" si="157"/>
        <v>0.51650273224043719</v>
      </c>
      <c r="K428" s="2">
        <f t="shared" si="158"/>
        <v>0.4701639344262295</v>
      </c>
      <c r="L428" s="2">
        <f t="shared" si="159"/>
        <v>0</v>
      </c>
      <c r="M428" s="2">
        <f t="shared" si="160"/>
        <v>1.3333333333333308E-2</v>
      </c>
      <c r="N428" s="112">
        <v>2363</v>
      </c>
      <c r="O428" s="112">
        <v>2151</v>
      </c>
      <c r="P428" s="112"/>
      <c r="Q428" s="112">
        <v>61</v>
      </c>
      <c r="R428" s="112"/>
      <c r="S428" s="112"/>
      <c r="T428" s="111"/>
      <c r="U428" s="111"/>
      <c r="V428" s="111"/>
      <c r="W428" s="111"/>
      <c r="X428" s="111">
        <v>0</v>
      </c>
      <c r="Y428" s="111"/>
      <c r="Z428" s="111"/>
      <c r="AA428" s="111"/>
      <c r="AB428" s="111"/>
      <c r="AC428" s="111"/>
      <c r="AD428" s="111"/>
      <c r="AE428" s="111"/>
      <c r="AG428" s="7">
        <f>IF(Q428&gt;0,RANK(Q428,(N428:P428,Q428:AE428)),0)</f>
        <v>3</v>
      </c>
      <c r="AH428" s="7">
        <f>IF(R428&gt;0,RANK(R428,(N428:P428,Q428:AE428)),0)</f>
        <v>0</v>
      </c>
      <c r="AI428" s="7">
        <f>IF(T428&gt;0,RANK(T428,(N428:P428,Q428:AE428)),0)</f>
        <v>0</v>
      </c>
      <c r="AJ428" s="7">
        <f>IF(S428&gt;0,RANK(S428,(N428:P428,Q428:AE428)),0)</f>
        <v>0</v>
      </c>
      <c r="AK428" s="2">
        <f t="shared" si="161"/>
        <v>1.3333333333333334E-2</v>
      </c>
      <c r="AL428" s="2">
        <f t="shared" si="162"/>
        <v>0</v>
      </c>
      <c r="AM428" s="2">
        <f t="shared" si="163"/>
        <v>0</v>
      </c>
      <c r="AN428" s="2">
        <f t="shared" si="164"/>
        <v>0</v>
      </c>
      <c r="AP428" t="s">
        <v>1774</v>
      </c>
      <c r="AQ428" t="s">
        <v>564</v>
      </c>
      <c r="AR428">
        <v>12</v>
      </c>
      <c r="AT428" s="95">
        <v>13</v>
      </c>
      <c r="AU428" s="97">
        <v>33</v>
      </c>
      <c r="AV428" s="101">
        <f t="shared" si="165"/>
        <v>13033</v>
      </c>
      <c r="AX428" s="7" t="s">
        <v>1006</v>
      </c>
    </row>
    <row r="429" spans="1:50" hidden="1" outlineLevel="1">
      <c r="A429" t="s">
        <v>964</v>
      </c>
      <c r="B429" t="s">
        <v>564</v>
      </c>
      <c r="C429" s="1">
        <f t="shared" si="154"/>
        <v>3810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>IF(P429&gt;0,RANK(P429,(N429:P429,Q429:AE429)),0)</f>
        <v>0</v>
      </c>
      <c r="G429" s="1">
        <f t="shared" si="155"/>
        <v>63</v>
      </c>
      <c r="H429" s="2">
        <f t="shared" si="156"/>
        <v>1.6535433070866142E-2</v>
      </c>
      <c r="I429" s="2"/>
      <c r="J429" s="2">
        <f t="shared" si="157"/>
        <v>0.49081364829396323</v>
      </c>
      <c r="K429" s="2">
        <f t="shared" si="158"/>
        <v>0.4742782152230971</v>
      </c>
      <c r="L429" s="2">
        <f t="shared" si="159"/>
        <v>0</v>
      </c>
      <c r="M429" s="2">
        <f t="shared" si="160"/>
        <v>3.4908136482939667E-2</v>
      </c>
      <c r="N429" s="112">
        <v>1870</v>
      </c>
      <c r="O429" s="112">
        <v>1807</v>
      </c>
      <c r="P429" s="112"/>
      <c r="Q429" s="112">
        <v>133</v>
      </c>
      <c r="R429" s="112"/>
      <c r="S429" s="112"/>
      <c r="T429" s="111"/>
      <c r="U429" s="111"/>
      <c r="V429" s="111"/>
      <c r="W429" s="111"/>
      <c r="X429" s="111">
        <v>0</v>
      </c>
      <c r="Y429" s="111"/>
      <c r="Z429" s="111"/>
      <c r="AA429" s="111"/>
      <c r="AB429" s="111"/>
      <c r="AC429" s="111"/>
      <c r="AD429" s="111"/>
      <c r="AE429" s="111"/>
      <c r="AG429" s="7">
        <f>IF(Q429&gt;0,RANK(Q429,(N429:P429,Q429:AE429)),0)</f>
        <v>3</v>
      </c>
      <c r="AH429" s="7">
        <f>IF(R429&gt;0,RANK(R429,(N429:P429,Q429:AE429)),0)</f>
        <v>0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161"/>
        <v>3.4908136482939632E-2</v>
      </c>
      <c r="AL429" s="2">
        <f t="shared" si="162"/>
        <v>0</v>
      </c>
      <c r="AM429" s="2">
        <f t="shared" si="163"/>
        <v>0</v>
      </c>
      <c r="AN429" s="2">
        <f t="shared" si="164"/>
        <v>0</v>
      </c>
      <c r="AP429" t="s">
        <v>964</v>
      </c>
      <c r="AQ429" t="s">
        <v>564</v>
      </c>
      <c r="AR429">
        <v>0</v>
      </c>
      <c r="AT429" s="95">
        <v>13</v>
      </c>
      <c r="AU429" s="97">
        <v>35</v>
      </c>
      <c r="AV429" s="101">
        <f t="shared" si="165"/>
        <v>13035</v>
      </c>
      <c r="AX429" s="7" t="s">
        <v>1006</v>
      </c>
    </row>
    <row r="430" spans="1:50" hidden="1" outlineLevel="1">
      <c r="A430" t="s">
        <v>1277</v>
      </c>
      <c r="B430" t="s">
        <v>564</v>
      </c>
      <c r="C430" s="1">
        <f t="shared" si="154"/>
        <v>1578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>IF(P430&gt;0,RANK(P430,(N430:P430,Q430:AE430)),0)</f>
        <v>0</v>
      </c>
      <c r="G430" s="1">
        <f t="shared" si="155"/>
        <v>396</v>
      </c>
      <c r="H430" s="2">
        <f t="shared" si="156"/>
        <v>0.2509505703422053</v>
      </c>
      <c r="I430" s="2"/>
      <c r="J430" s="2">
        <f t="shared" si="157"/>
        <v>0.62357414448669202</v>
      </c>
      <c r="K430" s="2">
        <f t="shared" si="158"/>
        <v>0.37262357414448671</v>
      </c>
      <c r="L430" s="2">
        <f t="shared" si="159"/>
        <v>0</v>
      </c>
      <c r="M430" s="2">
        <f t="shared" si="160"/>
        <v>3.8022813688212698E-3</v>
      </c>
      <c r="N430" s="112">
        <v>984</v>
      </c>
      <c r="O430" s="112">
        <v>588</v>
      </c>
      <c r="P430" s="112"/>
      <c r="Q430" s="112">
        <v>6</v>
      </c>
      <c r="R430" s="112"/>
      <c r="S430" s="112"/>
      <c r="T430" s="111"/>
      <c r="U430" s="111"/>
      <c r="V430" s="111"/>
      <c r="W430" s="111"/>
      <c r="X430" s="111">
        <v>0</v>
      </c>
      <c r="Y430" s="111"/>
      <c r="Z430" s="111"/>
      <c r="AA430" s="111"/>
      <c r="AB430" s="111"/>
      <c r="AC430" s="111"/>
      <c r="AD430" s="111"/>
      <c r="AE430" s="111"/>
      <c r="AG430" s="7">
        <f>IF(Q430&gt;0,RANK(Q430,(N430:P430,Q430:AE430)),0)</f>
        <v>3</v>
      </c>
      <c r="AH430" s="7">
        <f>IF(R430&gt;0,RANK(R430,(N430:P430,Q430:AE430)),0)</f>
        <v>0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161"/>
        <v>3.8022813688212928E-3</v>
      </c>
      <c r="AL430" s="2">
        <f t="shared" si="162"/>
        <v>0</v>
      </c>
      <c r="AM430" s="2">
        <f t="shared" si="163"/>
        <v>0</v>
      </c>
      <c r="AN430" s="2">
        <f t="shared" si="164"/>
        <v>0</v>
      </c>
      <c r="AP430" t="s">
        <v>1277</v>
      </c>
      <c r="AQ430" t="s">
        <v>564</v>
      </c>
      <c r="AR430">
        <v>2</v>
      </c>
      <c r="AT430" s="95">
        <v>13</v>
      </c>
      <c r="AU430" s="97">
        <v>37</v>
      </c>
      <c r="AV430" s="101">
        <f t="shared" si="165"/>
        <v>13037</v>
      </c>
      <c r="AX430" s="7" t="s">
        <v>1006</v>
      </c>
    </row>
    <row r="431" spans="1:50" hidden="1" outlineLevel="1">
      <c r="A431" t="s">
        <v>1253</v>
      </c>
      <c r="B431" t="s">
        <v>564</v>
      </c>
      <c r="C431" s="1">
        <f t="shared" si="154"/>
        <v>5222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1">
        <f t="shared" si="155"/>
        <v>960</v>
      </c>
      <c r="H431" s="2">
        <f t="shared" si="156"/>
        <v>0.18383761011106856</v>
      </c>
      <c r="I431" s="2"/>
      <c r="J431" s="2">
        <f t="shared" si="157"/>
        <v>0.401378782075833</v>
      </c>
      <c r="K431" s="2">
        <f t="shared" si="158"/>
        <v>0.58521639218690158</v>
      </c>
      <c r="L431" s="2">
        <f t="shared" si="159"/>
        <v>0</v>
      </c>
      <c r="M431" s="2">
        <f t="shared" si="160"/>
        <v>1.3404825737265424E-2</v>
      </c>
      <c r="N431" s="112">
        <v>2096</v>
      </c>
      <c r="O431" s="112">
        <v>3056</v>
      </c>
      <c r="P431" s="112"/>
      <c r="Q431" s="112">
        <v>70</v>
      </c>
      <c r="R431" s="112"/>
      <c r="S431" s="112"/>
      <c r="T431" s="111"/>
      <c r="U431" s="111"/>
      <c r="V431" s="111"/>
      <c r="W431" s="111"/>
      <c r="X431" s="111">
        <v>0</v>
      </c>
      <c r="Y431" s="111"/>
      <c r="Z431" s="111"/>
      <c r="AA431" s="111"/>
      <c r="AB431" s="111"/>
      <c r="AC431" s="111"/>
      <c r="AD431" s="111"/>
      <c r="AE431" s="111"/>
      <c r="AG431" s="7">
        <f>IF(Q431&gt;0,RANK(Q431,(N431:P431,Q431:AE431)),0)</f>
        <v>3</v>
      </c>
      <c r="AH431" s="7">
        <f>IF(R431&gt;0,RANK(R431,(N431:P431,Q431:AE431)),0)</f>
        <v>0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161"/>
        <v>1.3404825737265416E-2</v>
      </c>
      <c r="AL431" s="2">
        <f t="shared" si="162"/>
        <v>0</v>
      </c>
      <c r="AM431" s="2">
        <f t="shared" si="163"/>
        <v>0</v>
      </c>
      <c r="AN431" s="2">
        <f t="shared" si="164"/>
        <v>0</v>
      </c>
      <c r="AP431" t="s">
        <v>1253</v>
      </c>
      <c r="AQ431" t="s">
        <v>564</v>
      </c>
      <c r="AR431">
        <v>1</v>
      </c>
      <c r="AT431" s="95">
        <v>13</v>
      </c>
      <c r="AU431" s="97">
        <v>39</v>
      </c>
      <c r="AV431" s="101">
        <f t="shared" si="165"/>
        <v>13039</v>
      </c>
      <c r="AX431" s="7" t="s">
        <v>1006</v>
      </c>
    </row>
    <row r="432" spans="1:50" hidden="1" outlineLevel="1">
      <c r="A432" t="s">
        <v>1264</v>
      </c>
      <c r="B432" t="s">
        <v>564</v>
      </c>
      <c r="C432" s="1">
        <f t="shared" si="154"/>
        <v>1612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55"/>
        <v>154</v>
      </c>
      <c r="H432" s="2">
        <f t="shared" si="156"/>
        <v>9.553349875930521E-2</v>
      </c>
      <c r="I432" s="2"/>
      <c r="J432" s="2">
        <f t="shared" si="157"/>
        <v>0.44354838709677419</v>
      </c>
      <c r="K432" s="2">
        <f t="shared" si="158"/>
        <v>0.53908188585607941</v>
      </c>
      <c r="L432" s="2">
        <f t="shared" si="159"/>
        <v>0</v>
      </c>
      <c r="M432" s="2">
        <f t="shared" si="160"/>
        <v>1.7369727047146344E-2</v>
      </c>
      <c r="N432" s="112">
        <v>715</v>
      </c>
      <c r="O432" s="112">
        <v>869</v>
      </c>
      <c r="P432" s="112"/>
      <c r="Q432" s="112">
        <v>28</v>
      </c>
      <c r="R432" s="112"/>
      <c r="S432" s="112"/>
      <c r="T432" s="111"/>
      <c r="U432" s="111"/>
      <c r="V432" s="111"/>
      <c r="W432" s="111"/>
      <c r="X432" s="111">
        <v>0</v>
      </c>
      <c r="Y432" s="111"/>
      <c r="Z432" s="111"/>
      <c r="AA432" s="111"/>
      <c r="AB432" s="111"/>
      <c r="AC432" s="111"/>
      <c r="AD432" s="111"/>
      <c r="AE432" s="111"/>
      <c r="AG432" s="7">
        <f>IF(Q432&gt;0,RANK(Q432,(N432:P432,Q432:AE432)),0)</f>
        <v>3</v>
      </c>
      <c r="AH432" s="7">
        <f>IF(R432&gt;0,RANK(R432,(N432:P432,Q432:AE432)),0)</f>
        <v>0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161"/>
        <v>1.7369727047146403E-2</v>
      </c>
      <c r="AL432" s="2">
        <f t="shared" si="162"/>
        <v>0</v>
      </c>
      <c r="AM432" s="2">
        <f t="shared" si="163"/>
        <v>0</v>
      </c>
      <c r="AN432" s="2">
        <f t="shared" si="164"/>
        <v>0</v>
      </c>
      <c r="AP432" t="s">
        <v>1264</v>
      </c>
      <c r="AQ432" t="s">
        <v>564</v>
      </c>
      <c r="AR432">
        <v>3</v>
      </c>
      <c r="AT432" s="95">
        <v>13</v>
      </c>
      <c r="AU432" s="97">
        <v>43</v>
      </c>
      <c r="AV432" s="101">
        <f t="shared" si="165"/>
        <v>13043</v>
      </c>
      <c r="AX432" s="7" t="s">
        <v>1006</v>
      </c>
    </row>
    <row r="433" spans="1:50" hidden="1" outlineLevel="1">
      <c r="A433" t="s">
        <v>1265</v>
      </c>
      <c r="B433" t="s">
        <v>564</v>
      </c>
      <c r="C433" s="1">
        <f t="shared" si="154"/>
        <v>18188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55"/>
        <v>2470</v>
      </c>
      <c r="H433" s="2">
        <f t="shared" si="156"/>
        <v>0.13580382669892235</v>
      </c>
      <c r="I433" s="2"/>
      <c r="J433" s="2">
        <f t="shared" si="157"/>
        <v>0.41620848911370134</v>
      </c>
      <c r="K433" s="2">
        <f t="shared" si="158"/>
        <v>0.55201231581262367</v>
      </c>
      <c r="L433" s="2">
        <f t="shared" si="159"/>
        <v>0</v>
      </c>
      <c r="M433" s="2">
        <f t="shared" si="160"/>
        <v>3.1779195073674993E-2</v>
      </c>
      <c r="N433" s="112">
        <v>7570</v>
      </c>
      <c r="O433" s="112">
        <v>10040</v>
      </c>
      <c r="P433" s="112"/>
      <c r="Q433" s="112">
        <v>578</v>
      </c>
      <c r="R433" s="112"/>
      <c r="S433" s="112"/>
      <c r="T433" s="111"/>
      <c r="U433" s="111"/>
      <c r="V433" s="111"/>
      <c r="W433" s="111"/>
      <c r="X433" s="111">
        <v>0</v>
      </c>
      <c r="Y433" s="111"/>
      <c r="Z433" s="111"/>
      <c r="AA433" s="111"/>
      <c r="AB433" s="111"/>
      <c r="AC433" s="111"/>
      <c r="AD433" s="111"/>
      <c r="AE433" s="111"/>
      <c r="AG433" s="7">
        <f>IF(Q433&gt;0,RANK(Q433,(N433:P433,Q433:AE433)),0)</f>
        <v>3</v>
      </c>
      <c r="AH433" s="7">
        <f>IF(R433&gt;0,RANK(R433,(N433:P433,Q433:AE433)),0)</f>
        <v>0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161"/>
        <v>3.1779195073674951E-2</v>
      </c>
      <c r="AL433" s="2">
        <f t="shared" si="162"/>
        <v>0</v>
      </c>
      <c r="AM433" s="2">
        <f t="shared" si="163"/>
        <v>0</v>
      </c>
      <c r="AN433" s="2">
        <f t="shared" si="164"/>
        <v>0</v>
      </c>
      <c r="AP433" t="s">
        <v>1265</v>
      </c>
      <c r="AQ433" t="s">
        <v>564</v>
      </c>
      <c r="AR433">
        <v>0</v>
      </c>
      <c r="AT433" s="95">
        <v>13</v>
      </c>
      <c r="AU433" s="97">
        <v>45</v>
      </c>
      <c r="AV433" s="101">
        <f t="shared" si="165"/>
        <v>13045</v>
      </c>
      <c r="AX433" s="7" t="s">
        <v>1006</v>
      </c>
    </row>
    <row r="434" spans="1:50" hidden="1" outlineLevel="1">
      <c r="A434" t="s">
        <v>1259</v>
      </c>
      <c r="B434" t="s">
        <v>564</v>
      </c>
      <c r="C434" s="1">
        <f t="shared" si="154"/>
        <v>10348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55"/>
        <v>4473</v>
      </c>
      <c r="H434" s="2">
        <f t="shared" si="156"/>
        <v>0.4322574410514109</v>
      </c>
      <c r="I434" s="2"/>
      <c r="J434" s="2">
        <f t="shared" si="157"/>
        <v>0.27792810204870505</v>
      </c>
      <c r="K434" s="2">
        <f t="shared" si="158"/>
        <v>0.71018554310011595</v>
      </c>
      <c r="L434" s="2">
        <f t="shared" si="159"/>
        <v>0</v>
      </c>
      <c r="M434" s="2">
        <f t="shared" si="160"/>
        <v>1.188635485117906E-2</v>
      </c>
      <c r="N434" s="112">
        <v>2876</v>
      </c>
      <c r="O434" s="112">
        <v>7349</v>
      </c>
      <c r="P434" s="112"/>
      <c r="Q434" s="112">
        <v>123</v>
      </c>
      <c r="R434" s="112"/>
      <c r="S434" s="112"/>
      <c r="T434" s="111"/>
      <c r="U434" s="111"/>
      <c r="V434" s="111"/>
      <c r="W434" s="111"/>
      <c r="X434" s="111">
        <v>0</v>
      </c>
      <c r="Y434" s="111"/>
      <c r="Z434" s="111"/>
      <c r="AA434" s="111"/>
      <c r="AB434" s="111"/>
      <c r="AC434" s="111"/>
      <c r="AD434" s="111"/>
      <c r="AE434" s="111"/>
      <c r="AG434" s="7">
        <f>IF(Q434&gt;0,RANK(Q434,(N434:P434,Q434:AE434)),0)</f>
        <v>3</v>
      </c>
      <c r="AH434" s="7">
        <f>IF(R434&gt;0,RANK(R434,(N434:P434,Q434:AE434)),0)</f>
        <v>0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161"/>
        <v>1.1886354851178971E-2</v>
      </c>
      <c r="AL434" s="2">
        <f t="shared" si="162"/>
        <v>0</v>
      </c>
      <c r="AM434" s="2">
        <f t="shared" si="163"/>
        <v>0</v>
      </c>
      <c r="AN434" s="2">
        <f t="shared" si="164"/>
        <v>0</v>
      </c>
      <c r="AP434" t="s">
        <v>1259</v>
      </c>
      <c r="AQ434" t="s">
        <v>564</v>
      </c>
      <c r="AR434">
        <v>10</v>
      </c>
      <c r="AT434" s="95">
        <v>13</v>
      </c>
      <c r="AU434" s="97">
        <v>47</v>
      </c>
      <c r="AV434" s="101">
        <f t="shared" si="165"/>
        <v>13047</v>
      </c>
      <c r="AX434" s="7" t="s">
        <v>1006</v>
      </c>
    </row>
    <row r="435" spans="1:50" hidden="1" outlineLevel="1">
      <c r="A435" t="s">
        <v>369</v>
      </c>
      <c r="B435" t="s">
        <v>564</v>
      </c>
      <c r="C435" s="1">
        <f t="shared" si="154"/>
        <v>1380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55"/>
        <v>315</v>
      </c>
      <c r="H435" s="2">
        <f t="shared" si="156"/>
        <v>0.22826086956521738</v>
      </c>
      <c r="I435" s="2"/>
      <c r="J435" s="2">
        <f t="shared" si="157"/>
        <v>0.37681159420289856</v>
      </c>
      <c r="K435" s="2">
        <f t="shared" si="158"/>
        <v>0.60507246376811596</v>
      </c>
      <c r="L435" s="2">
        <f t="shared" si="159"/>
        <v>0</v>
      </c>
      <c r="M435" s="2">
        <f t="shared" si="160"/>
        <v>1.8115942028985477E-2</v>
      </c>
      <c r="N435" s="112">
        <v>520</v>
      </c>
      <c r="O435" s="112">
        <v>835</v>
      </c>
      <c r="P435" s="112"/>
      <c r="Q435" s="112">
        <v>25</v>
      </c>
      <c r="R435" s="112"/>
      <c r="S435" s="112"/>
      <c r="T435" s="111"/>
      <c r="U435" s="111"/>
      <c r="V435" s="111"/>
      <c r="W435" s="111"/>
      <c r="X435" s="111">
        <v>0</v>
      </c>
      <c r="Y435" s="111"/>
      <c r="Z435" s="111"/>
      <c r="AA435" s="111"/>
      <c r="AB435" s="111"/>
      <c r="AC435" s="111"/>
      <c r="AD435" s="111"/>
      <c r="AE435" s="111"/>
      <c r="AG435" s="7">
        <f>IF(Q435&gt;0,RANK(Q435,(N435:P435,Q435:AE435)),0)</f>
        <v>3</v>
      </c>
      <c r="AH435" s="7">
        <f>IF(R435&gt;0,RANK(R435,(N435:P435,Q435:AE435)),0)</f>
        <v>0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161"/>
        <v>1.8115942028985508E-2</v>
      </c>
      <c r="AL435" s="2">
        <f t="shared" si="162"/>
        <v>0</v>
      </c>
      <c r="AM435" s="2">
        <f t="shared" si="163"/>
        <v>0</v>
      </c>
      <c r="AN435" s="2">
        <f t="shared" si="164"/>
        <v>0</v>
      </c>
      <c r="AP435" t="s">
        <v>369</v>
      </c>
      <c r="AQ435" t="s">
        <v>564</v>
      </c>
      <c r="AR435">
        <v>1</v>
      </c>
      <c r="AT435" s="95">
        <v>13</v>
      </c>
      <c r="AU435" s="97">
        <v>49</v>
      </c>
      <c r="AV435" s="101">
        <f t="shared" si="165"/>
        <v>13049</v>
      </c>
      <c r="AX435" s="7" t="s">
        <v>1006</v>
      </c>
    </row>
    <row r="436" spans="1:50" hidden="1" outlineLevel="1">
      <c r="A436" t="s">
        <v>1139</v>
      </c>
      <c r="B436" t="s">
        <v>564</v>
      </c>
      <c r="C436" s="1">
        <f t="shared" si="154"/>
        <v>52286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>IF(P436&gt;0,RANK(P436,(N436:P436,Q436:AE436)),0)</f>
        <v>0</v>
      </c>
      <c r="G436" s="1">
        <f t="shared" si="155"/>
        <v>454</v>
      </c>
      <c r="H436" s="2">
        <f t="shared" si="156"/>
        <v>8.6830126611329994E-3</v>
      </c>
      <c r="I436" s="2"/>
      <c r="J436" s="2">
        <f t="shared" si="157"/>
        <v>0.49936885590789121</v>
      </c>
      <c r="K436" s="2">
        <f t="shared" si="158"/>
        <v>0.49068584324675824</v>
      </c>
      <c r="L436" s="2">
        <f t="shared" si="159"/>
        <v>0</v>
      </c>
      <c r="M436" s="2">
        <f t="shared" si="160"/>
        <v>9.9453008453505021E-3</v>
      </c>
      <c r="N436" s="112">
        <v>26110</v>
      </c>
      <c r="O436" s="112">
        <v>25656</v>
      </c>
      <c r="P436" s="112"/>
      <c r="Q436" s="112">
        <v>517</v>
      </c>
      <c r="R436" s="112"/>
      <c r="S436" s="112"/>
      <c r="T436" s="111"/>
      <c r="U436" s="111"/>
      <c r="V436" s="111"/>
      <c r="W436" s="111"/>
      <c r="X436" s="111">
        <v>3</v>
      </c>
      <c r="Y436" s="111"/>
      <c r="Z436" s="111"/>
      <c r="AA436" s="111"/>
      <c r="AB436" s="111"/>
      <c r="AC436" s="111"/>
      <c r="AD436" s="111"/>
      <c r="AE436" s="111"/>
      <c r="AG436" s="7">
        <f>IF(Q436&gt;0,RANK(Q436,(N436:P436,Q436:AE436)),0)</f>
        <v>3</v>
      </c>
      <c r="AH436" s="7">
        <f>IF(R436&gt;0,RANK(R436,(N436:P436,Q436:AE436)),0)</f>
        <v>0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161"/>
        <v>9.8879241097043179E-3</v>
      </c>
      <c r="AL436" s="2">
        <f t="shared" si="162"/>
        <v>0</v>
      </c>
      <c r="AM436" s="2">
        <f t="shared" si="163"/>
        <v>0</v>
      </c>
      <c r="AN436" s="2">
        <f t="shared" si="164"/>
        <v>0</v>
      </c>
      <c r="AP436" t="s">
        <v>1139</v>
      </c>
      <c r="AQ436" t="s">
        <v>564</v>
      </c>
      <c r="AR436">
        <v>0</v>
      </c>
      <c r="AT436" s="95">
        <v>13</v>
      </c>
      <c r="AU436" s="97">
        <v>51</v>
      </c>
      <c r="AV436" s="101">
        <f t="shared" si="165"/>
        <v>13051</v>
      </c>
      <c r="AX436" s="7" t="s">
        <v>1006</v>
      </c>
    </row>
    <row r="437" spans="1:50" hidden="1" outlineLevel="1">
      <c r="A437" t="s">
        <v>1362</v>
      </c>
      <c r="B437" t="s">
        <v>564</v>
      </c>
      <c r="C437" s="1">
        <f t="shared" si="154"/>
        <v>513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>IF(P437&gt;0,RANK(P437,(N437:P437,Q437:AE437)),0)</f>
        <v>0</v>
      </c>
      <c r="G437" s="1">
        <f t="shared" si="155"/>
        <v>71</v>
      </c>
      <c r="H437" s="2">
        <f t="shared" si="156"/>
        <v>0.13840155945419103</v>
      </c>
      <c r="I437" s="2"/>
      <c r="J437" s="2">
        <f t="shared" si="157"/>
        <v>0.55945419103313843</v>
      </c>
      <c r="K437" s="2">
        <f t="shared" si="158"/>
        <v>0.42105263157894735</v>
      </c>
      <c r="L437" s="2">
        <f t="shared" si="159"/>
        <v>0</v>
      </c>
      <c r="M437" s="2">
        <f t="shared" si="160"/>
        <v>1.9493177387914229E-2</v>
      </c>
      <c r="N437" s="112">
        <v>287</v>
      </c>
      <c r="O437" s="112">
        <v>216</v>
      </c>
      <c r="P437" s="112"/>
      <c r="Q437" s="112">
        <v>10</v>
      </c>
      <c r="R437" s="112"/>
      <c r="S437" s="112"/>
      <c r="T437" s="111"/>
      <c r="U437" s="111"/>
      <c r="V437" s="111"/>
      <c r="W437" s="111"/>
      <c r="X437" s="111">
        <v>0</v>
      </c>
      <c r="Y437" s="111"/>
      <c r="Z437" s="111"/>
      <c r="AA437" s="111"/>
      <c r="AB437" s="111"/>
      <c r="AC437" s="111"/>
      <c r="AD437" s="111"/>
      <c r="AE437" s="111"/>
      <c r="AG437" s="7">
        <f>IF(Q437&gt;0,RANK(Q437,(N437:P437,Q437:AE437)),0)</f>
        <v>3</v>
      </c>
      <c r="AH437" s="7">
        <f>IF(R437&gt;0,RANK(R437,(N437:P437,Q437:AE437)),0)</f>
        <v>0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161"/>
        <v>1.9493177387914229E-2</v>
      </c>
      <c r="AL437" s="2">
        <f t="shared" si="162"/>
        <v>0</v>
      </c>
      <c r="AM437" s="2">
        <f t="shared" si="163"/>
        <v>0</v>
      </c>
      <c r="AN437" s="2">
        <f t="shared" si="164"/>
        <v>0</v>
      </c>
      <c r="AP437" t="s">
        <v>1362</v>
      </c>
      <c r="AQ437" t="s">
        <v>564</v>
      </c>
      <c r="AR437">
        <v>2</v>
      </c>
      <c r="AT437" s="95">
        <v>13</v>
      </c>
      <c r="AU437" s="97">
        <v>53</v>
      </c>
      <c r="AV437" s="101">
        <f t="shared" si="165"/>
        <v>13053</v>
      </c>
      <c r="AX437" s="7" t="s">
        <v>1006</v>
      </c>
    </row>
    <row r="438" spans="1:50" hidden="1" outlineLevel="1">
      <c r="A438" t="s">
        <v>388</v>
      </c>
      <c r="B438" t="s">
        <v>564</v>
      </c>
      <c r="C438" s="1">
        <f t="shared" si="154"/>
        <v>4870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55"/>
        <v>117</v>
      </c>
      <c r="H438" s="2">
        <f t="shared" si="156"/>
        <v>2.4024640657084189E-2</v>
      </c>
      <c r="I438" s="2"/>
      <c r="J438" s="2">
        <f t="shared" si="157"/>
        <v>0.47864476386036964</v>
      </c>
      <c r="K438" s="2">
        <f t="shared" si="158"/>
        <v>0.50266940451745379</v>
      </c>
      <c r="L438" s="2">
        <f t="shared" si="159"/>
        <v>0</v>
      </c>
      <c r="M438" s="2">
        <f t="shared" si="160"/>
        <v>1.8685831622176519E-2</v>
      </c>
      <c r="N438" s="112">
        <v>2331</v>
      </c>
      <c r="O438" s="112">
        <v>2448</v>
      </c>
      <c r="P438" s="112"/>
      <c r="Q438" s="112">
        <v>91</v>
      </c>
      <c r="R438" s="112"/>
      <c r="S438" s="112"/>
      <c r="T438" s="111"/>
      <c r="U438" s="111"/>
      <c r="V438" s="111"/>
      <c r="W438" s="111"/>
      <c r="X438" s="111">
        <v>0</v>
      </c>
      <c r="Y438" s="111"/>
      <c r="Z438" s="111"/>
      <c r="AA438" s="111"/>
      <c r="AB438" s="111"/>
      <c r="AC438" s="111"/>
      <c r="AD438" s="111"/>
      <c r="AE438" s="111"/>
      <c r="AG438" s="7">
        <f>IF(Q438&gt;0,RANK(Q438,(N438:P438,Q438:AE438)),0)</f>
        <v>3</v>
      </c>
      <c r="AH438" s="7">
        <f>IF(R438&gt;0,RANK(R438,(N438:P438,Q438:AE438)),0)</f>
        <v>0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161"/>
        <v>1.8685831622176591E-2</v>
      </c>
      <c r="AL438" s="2">
        <f t="shared" si="162"/>
        <v>0</v>
      </c>
      <c r="AM438" s="2">
        <f t="shared" si="163"/>
        <v>0</v>
      </c>
      <c r="AN438" s="2">
        <f t="shared" si="164"/>
        <v>0</v>
      </c>
      <c r="AP438" t="s">
        <v>388</v>
      </c>
      <c r="AQ438" t="s">
        <v>564</v>
      </c>
      <c r="AR438">
        <v>11</v>
      </c>
      <c r="AT438" s="95">
        <v>13</v>
      </c>
      <c r="AU438" s="97">
        <v>55</v>
      </c>
      <c r="AV438" s="101">
        <f t="shared" si="165"/>
        <v>13055</v>
      </c>
      <c r="AX438" s="7" t="s">
        <v>1006</v>
      </c>
    </row>
    <row r="439" spans="1:50" hidden="1" outlineLevel="1">
      <c r="A439" t="s">
        <v>725</v>
      </c>
      <c r="B439" t="s">
        <v>564</v>
      </c>
      <c r="C439" s="1">
        <f t="shared" si="154"/>
        <v>30980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55"/>
        <v>12716</v>
      </c>
      <c r="H439" s="2">
        <f t="shared" si="156"/>
        <v>0.410458360232408</v>
      </c>
      <c r="I439" s="2"/>
      <c r="J439" s="2">
        <f t="shared" si="157"/>
        <v>0.27404777275661718</v>
      </c>
      <c r="K439" s="2">
        <f t="shared" si="158"/>
        <v>0.68450613298902518</v>
      </c>
      <c r="L439" s="2">
        <f t="shared" si="159"/>
        <v>0</v>
      </c>
      <c r="M439" s="2">
        <f t="shared" si="160"/>
        <v>4.1446094254357635E-2</v>
      </c>
      <c r="N439" s="112">
        <v>8490</v>
      </c>
      <c r="O439" s="112">
        <v>21206</v>
      </c>
      <c r="P439" s="112"/>
      <c r="Q439" s="112">
        <v>1284</v>
      </c>
      <c r="R439" s="112"/>
      <c r="S439" s="112"/>
      <c r="T439" s="111"/>
      <c r="U439" s="111"/>
      <c r="V439" s="111"/>
      <c r="W439" s="111"/>
      <c r="X439" s="111">
        <v>0</v>
      </c>
      <c r="Y439" s="111"/>
      <c r="Z439" s="111"/>
      <c r="AA439" s="111"/>
      <c r="AB439" s="111"/>
      <c r="AC439" s="111"/>
      <c r="AD439" s="111"/>
      <c r="AE439" s="111"/>
      <c r="AG439" s="7">
        <f>IF(Q439&gt;0,RANK(Q439,(N439:P439,Q439:AE439)),0)</f>
        <v>3</v>
      </c>
      <c r="AH439" s="7">
        <f>IF(R439&gt;0,RANK(R439,(N439:P439,Q439:AE439)),0)</f>
        <v>0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161"/>
        <v>4.1446094254357649E-2</v>
      </c>
      <c r="AL439" s="2">
        <f t="shared" si="162"/>
        <v>0</v>
      </c>
      <c r="AM439" s="2">
        <f t="shared" si="163"/>
        <v>0</v>
      </c>
      <c r="AN439" s="2">
        <f t="shared" si="164"/>
        <v>0</v>
      </c>
      <c r="AP439" t="s">
        <v>725</v>
      </c>
      <c r="AQ439" t="s">
        <v>564</v>
      </c>
      <c r="AR439">
        <v>0</v>
      </c>
      <c r="AT439" s="95">
        <v>13</v>
      </c>
      <c r="AU439" s="97">
        <v>57</v>
      </c>
      <c r="AV439" s="101">
        <f t="shared" si="165"/>
        <v>13057</v>
      </c>
      <c r="AX439" s="7" t="s">
        <v>1006</v>
      </c>
    </row>
    <row r="440" spans="1:50" hidden="1" outlineLevel="1">
      <c r="A440" t="s">
        <v>1910</v>
      </c>
      <c r="B440" t="s">
        <v>564</v>
      </c>
      <c r="C440" s="1">
        <f t="shared" si="154"/>
        <v>19317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>IF(P440&gt;0,RANK(P440,(N440:P440,Q440:AE440)),0)</f>
        <v>0</v>
      </c>
      <c r="G440" s="1">
        <f t="shared" si="155"/>
        <v>2077</v>
      </c>
      <c r="H440" s="2">
        <f t="shared" si="156"/>
        <v>0.10752187192628256</v>
      </c>
      <c r="I440" s="2"/>
      <c r="J440" s="2">
        <f t="shared" si="157"/>
        <v>0.54102603924004766</v>
      </c>
      <c r="K440" s="2">
        <f t="shared" si="158"/>
        <v>0.43350416731376507</v>
      </c>
      <c r="L440" s="2">
        <f t="shared" si="159"/>
        <v>0</v>
      </c>
      <c r="M440" s="2">
        <f t="shared" si="160"/>
        <v>2.5469793446187272E-2</v>
      </c>
      <c r="N440" s="112">
        <v>10451</v>
      </c>
      <c r="O440" s="112">
        <v>8374</v>
      </c>
      <c r="P440" s="112"/>
      <c r="Q440" s="112">
        <v>491</v>
      </c>
      <c r="R440" s="112"/>
      <c r="S440" s="112"/>
      <c r="T440" s="111"/>
      <c r="U440" s="111"/>
      <c r="V440" s="111"/>
      <c r="W440" s="111"/>
      <c r="X440" s="111">
        <v>1</v>
      </c>
      <c r="Y440" s="111"/>
      <c r="Z440" s="111"/>
      <c r="AA440" s="111"/>
      <c r="AB440" s="111"/>
      <c r="AC440" s="111"/>
      <c r="AD440" s="111"/>
      <c r="AE440" s="111"/>
      <c r="AG440" s="7">
        <f>IF(Q440&gt;0,RANK(Q440,(N440:P440,Q440:AE440)),0)</f>
        <v>3</v>
      </c>
      <c r="AH440" s="7">
        <f>IF(R440&gt;0,RANK(R440,(N440:P440,Q440:AE440)),0)</f>
        <v>0</v>
      </c>
      <c r="AI440" s="7">
        <f>IF(T440&gt;0,RANK(T440,(N440:P440,Q440:AE440)),0)</f>
        <v>0</v>
      </c>
      <c r="AJ440" s="7">
        <f>IF(S440&gt;0,RANK(S440,(N440:P440,Q440:AE440)),0)</f>
        <v>0</v>
      </c>
      <c r="AK440" s="2">
        <f t="shared" si="161"/>
        <v>2.5418025573329193E-2</v>
      </c>
      <c r="AL440" s="2">
        <f t="shared" si="162"/>
        <v>0</v>
      </c>
      <c r="AM440" s="2">
        <f t="shared" si="163"/>
        <v>0</v>
      </c>
      <c r="AN440" s="2">
        <f t="shared" si="164"/>
        <v>0</v>
      </c>
      <c r="AP440" t="s">
        <v>1910</v>
      </c>
      <c r="AQ440" t="s">
        <v>564</v>
      </c>
      <c r="AR440">
        <v>12</v>
      </c>
      <c r="AT440" s="95">
        <v>13</v>
      </c>
      <c r="AU440" s="97">
        <v>59</v>
      </c>
      <c r="AV440" s="101">
        <f t="shared" si="165"/>
        <v>13059</v>
      </c>
      <c r="AX440" s="7" t="s">
        <v>1006</v>
      </c>
    </row>
    <row r="441" spans="1:50" hidden="1" outlineLevel="1">
      <c r="A441" t="s">
        <v>1911</v>
      </c>
      <c r="B441" t="s">
        <v>564</v>
      </c>
      <c r="C441" s="1">
        <f t="shared" si="154"/>
        <v>804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>IF(P441&gt;0,RANK(P441,(N441:P441,Q441:AE441)),0)</f>
        <v>0</v>
      </c>
      <c r="G441" s="1">
        <f t="shared" si="155"/>
        <v>248</v>
      </c>
      <c r="H441" s="2">
        <f t="shared" si="156"/>
        <v>0.30845771144278605</v>
      </c>
      <c r="I441" s="2"/>
      <c r="J441" s="2">
        <f t="shared" si="157"/>
        <v>0.65049751243781095</v>
      </c>
      <c r="K441" s="2">
        <f t="shared" si="158"/>
        <v>0.3420398009950249</v>
      </c>
      <c r="L441" s="2">
        <f t="shared" si="159"/>
        <v>0</v>
      </c>
      <c r="M441" s="2">
        <f t="shared" si="160"/>
        <v>7.4626865671641451E-3</v>
      </c>
      <c r="N441" s="112">
        <v>523</v>
      </c>
      <c r="O441" s="112">
        <v>275</v>
      </c>
      <c r="P441" s="112"/>
      <c r="Q441" s="112">
        <v>6</v>
      </c>
      <c r="R441" s="112"/>
      <c r="S441" s="112"/>
      <c r="T441" s="111"/>
      <c r="U441" s="111"/>
      <c r="V441" s="111"/>
      <c r="W441" s="111"/>
      <c r="X441" s="111">
        <v>0</v>
      </c>
      <c r="Y441" s="111"/>
      <c r="Z441" s="111"/>
      <c r="AA441" s="111"/>
      <c r="AB441" s="111"/>
      <c r="AC441" s="111"/>
      <c r="AD441" s="111"/>
      <c r="AE441" s="111"/>
      <c r="AG441" s="7">
        <f>IF(Q441&gt;0,RANK(Q441,(N441:P441,Q441:AE441)),0)</f>
        <v>3</v>
      </c>
      <c r="AH441" s="7">
        <f>IF(R441&gt;0,RANK(R441,(N441:P441,Q441:AE441)),0)</f>
        <v>0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si="161"/>
        <v>7.462686567164179E-3</v>
      </c>
      <c r="AL441" s="2">
        <f t="shared" si="162"/>
        <v>0</v>
      </c>
      <c r="AM441" s="2">
        <f t="shared" si="163"/>
        <v>0</v>
      </c>
      <c r="AN441" s="2">
        <f t="shared" si="164"/>
        <v>0</v>
      </c>
      <c r="AP441" t="s">
        <v>1911</v>
      </c>
      <c r="AQ441" t="s">
        <v>564</v>
      </c>
      <c r="AR441">
        <v>2</v>
      </c>
      <c r="AT441" s="95">
        <v>13</v>
      </c>
      <c r="AU441" s="97">
        <v>61</v>
      </c>
      <c r="AV441" s="101">
        <f t="shared" si="165"/>
        <v>13061</v>
      </c>
      <c r="AX441" s="7" t="s">
        <v>1006</v>
      </c>
    </row>
    <row r="442" spans="1:50" hidden="1" outlineLevel="1">
      <c r="A442" t="s">
        <v>2020</v>
      </c>
      <c r="B442" t="s">
        <v>564</v>
      </c>
      <c r="C442" s="1">
        <f t="shared" si="154"/>
        <v>40486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>IF(P442&gt;0,RANK(P442,(N442:P442,Q442:AE442)),0)</f>
        <v>0</v>
      </c>
      <c r="G442" s="1">
        <f t="shared" si="155"/>
        <v>9423</v>
      </c>
      <c r="H442" s="2">
        <f t="shared" si="156"/>
        <v>0.23274712246208565</v>
      </c>
      <c r="I442" s="2"/>
      <c r="J442" s="2">
        <f t="shared" si="157"/>
        <v>0.60109667539396339</v>
      </c>
      <c r="K442" s="2">
        <f t="shared" si="158"/>
        <v>0.36834955293187771</v>
      </c>
      <c r="L442" s="2">
        <f t="shared" si="159"/>
        <v>0</v>
      </c>
      <c r="M442" s="2">
        <f t="shared" si="160"/>
        <v>3.0553771674158903E-2</v>
      </c>
      <c r="N442" s="112">
        <v>24336</v>
      </c>
      <c r="O442" s="112">
        <v>14913</v>
      </c>
      <c r="P442" s="112"/>
      <c r="Q442" s="112">
        <v>1237</v>
      </c>
      <c r="R442" s="112"/>
      <c r="S442" s="112"/>
      <c r="T442" s="111"/>
      <c r="U442" s="111"/>
      <c r="V442" s="111"/>
      <c r="W442" s="111"/>
      <c r="X442" s="111">
        <v>0</v>
      </c>
      <c r="Y442" s="111"/>
      <c r="Z442" s="111"/>
      <c r="AA442" s="111"/>
      <c r="AB442" s="111"/>
      <c r="AC442" s="111"/>
      <c r="AD442" s="111"/>
      <c r="AE442" s="111"/>
      <c r="AG442" s="7">
        <f>IF(Q442&gt;0,RANK(Q442,(N442:P442,Q442:AE442)),0)</f>
        <v>3</v>
      </c>
      <c r="AH442" s="7">
        <f>IF(R442&gt;0,RANK(R442,(N442:P442,Q442:AE442)),0)</f>
        <v>0</v>
      </c>
      <c r="AI442" s="7">
        <f>IF(T442&gt;0,RANK(T442,(N442:P442,Q442:AE442)),0)</f>
        <v>0</v>
      </c>
      <c r="AJ442" s="7">
        <f>IF(S442&gt;0,RANK(S442,(N442:P442,Q442:AE442)),0)</f>
        <v>0</v>
      </c>
      <c r="AK442" s="2">
        <f t="shared" si="161"/>
        <v>3.0553771674158969E-2</v>
      </c>
      <c r="AL442" s="2">
        <f t="shared" si="162"/>
        <v>0</v>
      </c>
      <c r="AM442" s="2">
        <f t="shared" si="163"/>
        <v>0</v>
      </c>
      <c r="AN442" s="2">
        <f t="shared" si="164"/>
        <v>0</v>
      </c>
      <c r="AP442" t="s">
        <v>2020</v>
      </c>
      <c r="AQ442" t="s">
        <v>564</v>
      </c>
      <c r="AR442">
        <v>0</v>
      </c>
      <c r="AT442" s="95">
        <v>13</v>
      </c>
      <c r="AU442" s="97">
        <v>63</v>
      </c>
      <c r="AV442" s="101">
        <f t="shared" si="165"/>
        <v>13063</v>
      </c>
      <c r="AX442" s="7" t="s">
        <v>1006</v>
      </c>
    </row>
    <row r="443" spans="1:50" hidden="1" outlineLevel="1">
      <c r="A443" t="s">
        <v>1758</v>
      </c>
      <c r="B443" t="s">
        <v>564</v>
      </c>
      <c r="C443" s="1">
        <f t="shared" si="154"/>
        <v>870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0</v>
      </c>
      <c r="G443" s="1">
        <f t="shared" si="155"/>
        <v>48</v>
      </c>
      <c r="H443" s="2">
        <f t="shared" si="156"/>
        <v>5.5172413793103448E-2</v>
      </c>
      <c r="I443" s="2"/>
      <c r="J443" s="2">
        <f t="shared" si="157"/>
        <v>0.46436781609195404</v>
      </c>
      <c r="K443" s="2">
        <f t="shared" si="158"/>
        <v>0.51954022988505744</v>
      </c>
      <c r="L443" s="2">
        <f t="shared" si="159"/>
        <v>0</v>
      </c>
      <c r="M443" s="2">
        <f t="shared" si="160"/>
        <v>1.6091954022988575E-2</v>
      </c>
      <c r="N443" s="112">
        <v>404</v>
      </c>
      <c r="O443" s="112">
        <v>452</v>
      </c>
      <c r="P443" s="112"/>
      <c r="Q443" s="112">
        <v>14</v>
      </c>
      <c r="R443" s="112"/>
      <c r="S443" s="112"/>
      <c r="T443" s="111"/>
      <c r="U443" s="111"/>
      <c r="V443" s="111"/>
      <c r="W443" s="111"/>
      <c r="X443" s="111">
        <v>0</v>
      </c>
      <c r="Y443" s="111"/>
      <c r="Z443" s="111"/>
      <c r="AA443" s="111"/>
      <c r="AB443" s="111"/>
      <c r="AC443" s="111"/>
      <c r="AD443" s="111"/>
      <c r="AE443" s="111"/>
      <c r="AG443" s="7">
        <f>IF(Q443&gt;0,RANK(Q443,(N443:P443,Q443:AE443)),0)</f>
        <v>3</v>
      </c>
      <c r="AH443" s="7">
        <f>IF(R443&gt;0,RANK(R443,(N443:P443,Q443:AE443)),0)</f>
        <v>0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161"/>
        <v>1.6091954022988506E-2</v>
      </c>
      <c r="AL443" s="2">
        <f t="shared" si="162"/>
        <v>0</v>
      </c>
      <c r="AM443" s="2">
        <f t="shared" si="163"/>
        <v>0</v>
      </c>
      <c r="AN443" s="2">
        <f t="shared" si="164"/>
        <v>0</v>
      </c>
      <c r="AP443" t="s">
        <v>1758</v>
      </c>
      <c r="AQ443" t="s">
        <v>564</v>
      </c>
      <c r="AR443">
        <v>1</v>
      </c>
      <c r="AT443" s="95">
        <v>13</v>
      </c>
      <c r="AU443" s="97">
        <v>65</v>
      </c>
      <c r="AV443" s="101">
        <f t="shared" si="165"/>
        <v>13065</v>
      </c>
      <c r="AX443" s="7" t="s">
        <v>1006</v>
      </c>
    </row>
    <row r="444" spans="1:50" hidden="1" outlineLevel="1">
      <c r="A444" t="s">
        <v>1759</v>
      </c>
      <c r="B444" t="s">
        <v>564</v>
      </c>
      <c r="C444" s="1">
        <f t="shared" ref="C444:C475" si="166">SUM(N444:AE444)</f>
        <v>156674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ref="G444:G475" si="167">IF(C444&gt;0,MAX(N444:P444)-LARGE(N444:P444,2),0)</f>
        <v>36232</v>
      </c>
      <c r="H444" s="2">
        <f t="shared" ref="H444:H475" si="168">IF(C444&gt;0,G444/C444,0)</f>
        <v>0.23125726029845411</v>
      </c>
      <c r="I444" s="2"/>
      <c r="J444" s="2">
        <f t="shared" ref="J444:J475" si="169">IF($C444=0,"-",N444/$C444)</f>
        <v>0.36865721179008643</v>
      </c>
      <c r="K444" s="2">
        <f t="shared" ref="K444:K475" si="170">IF($C444=0,"-",O444/$C444)</f>
        <v>0.59991447208854054</v>
      </c>
      <c r="L444" s="2">
        <f t="shared" ref="L444:L475" si="171">IF($C444=0,"-",P444/$C444)</f>
        <v>0</v>
      </c>
      <c r="M444" s="2">
        <f t="shared" ref="M444:M475" si="172">IF(C444=0,"-",(1-J444-K444-L444))</f>
        <v>3.142831612137309E-2</v>
      </c>
      <c r="N444" s="112">
        <v>57759</v>
      </c>
      <c r="O444" s="112">
        <v>93991</v>
      </c>
      <c r="P444" s="112"/>
      <c r="Q444" s="112">
        <v>4924</v>
      </c>
      <c r="R444" s="112"/>
      <c r="S444" s="112"/>
      <c r="T444" s="111"/>
      <c r="U444" s="111"/>
      <c r="V444" s="111"/>
      <c r="W444" s="111"/>
      <c r="X444" s="111">
        <v>0</v>
      </c>
      <c r="Y444" s="111"/>
      <c r="Z444" s="111"/>
      <c r="AA444" s="111"/>
      <c r="AB444" s="111"/>
      <c r="AC444" s="111"/>
      <c r="AD444" s="111"/>
      <c r="AE444" s="111"/>
      <c r="AG444" s="7">
        <f>IF(Q444&gt;0,RANK(Q444,(N444:P444,Q444:AE444)),0)</f>
        <v>3</v>
      </c>
      <c r="AH444" s="7">
        <f>IF(R444&gt;0,RANK(R444,(N444:P444,Q444:AE444)),0)</f>
        <v>0</v>
      </c>
      <c r="AI444" s="7">
        <f>IF(T444&gt;0,RANK(T444,(N444:P444,Q444:AE444)),0)</f>
        <v>0</v>
      </c>
      <c r="AJ444" s="7">
        <f>IF(S444&gt;0,RANK(S444,(N444:P444,Q444:AE444)),0)</f>
        <v>0</v>
      </c>
      <c r="AK444" s="2">
        <f t="shared" ref="AK444:AK475" si="173">IF($C444=0,"-",Q444/$C444)</f>
        <v>3.1428316121373041E-2</v>
      </c>
      <c r="AL444" s="2">
        <f t="shared" ref="AL444:AL475" si="174">IF($C444=0,"-",R444/$C444)</f>
        <v>0</v>
      </c>
      <c r="AM444" s="2">
        <f t="shared" ref="AM444:AM475" si="175">IF($C444=0,"-",T444/$C444)</f>
        <v>0</v>
      </c>
      <c r="AN444" s="2">
        <f t="shared" ref="AN444:AN475" si="176">IF($C444=0,"-",S444/$C444)</f>
        <v>0</v>
      </c>
      <c r="AP444" t="s">
        <v>1759</v>
      </c>
      <c r="AQ444" t="s">
        <v>564</v>
      </c>
      <c r="AR444">
        <v>0</v>
      </c>
      <c r="AT444" s="95">
        <v>13</v>
      </c>
      <c r="AU444" s="97">
        <v>67</v>
      </c>
      <c r="AV444" s="101">
        <f t="shared" si="165"/>
        <v>13067</v>
      </c>
      <c r="AX444" s="7" t="s">
        <v>1006</v>
      </c>
    </row>
    <row r="445" spans="1:50" hidden="1" outlineLevel="1">
      <c r="A445" t="s">
        <v>1290</v>
      </c>
      <c r="B445" t="s">
        <v>564</v>
      </c>
      <c r="C445" s="1">
        <f t="shared" si="166"/>
        <v>5546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67"/>
        <v>624</v>
      </c>
      <c r="H445" s="2">
        <f t="shared" si="168"/>
        <v>0.11251352326000721</v>
      </c>
      <c r="I445" s="2"/>
      <c r="J445" s="2">
        <f t="shared" si="169"/>
        <v>0.43869455463397045</v>
      </c>
      <c r="K445" s="2">
        <f t="shared" si="170"/>
        <v>0.55120807789397763</v>
      </c>
      <c r="L445" s="2">
        <f t="shared" si="171"/>
        <v>0</v>
      </c>
      <c r="M445" s="2">
        <f t="shared" si="172"/>
        <v>1.0097367472051921E-2</v>
      </c>
      <c r="N445" s="112">
        <v>2433</v>
      </c>
      <c r="O445" s="112">
        <v>3057</v>
      </c>
      <c r="P445" s="112"/>
      <c r="Q445" s="112">
        <v>56</v>
      </c>
      <c r="R445" s="112"/>
      <c r="S445" s="112"/>
      <c r="T445" s="111"/>
      <c r="U445" s="111"/>
      <c r="V445" s="111"/>
      <c r="W445" s="111"/>
      <c r="X445" s="111">
        <v>0</v>
      </c>
      <c r="Y445" s="111"/>
      <c r="Z445" s="111"/>
      <c r="AA445" s="111"/>
      <c r="AB445" s="111"/>
      <c r="AC445" s="111"/>
      <c r="AD445" s="111"/>
      <c r="AE445" s="111"/>
      <c r="AG445" s="7">
        <f>IF(Q445&gt;0,RANK(Q445,(N445:P445,Q445:AE445)),0)</f>
        <v>3</v>
      </c>
      <c r="AH445" s="7">
        <f>IF(R445&gt;0,RANK(R445,(N445:P445,Q445:AE445)),0)</f>
        <v>0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173"/>
        <v>1.009736747205193E-2</v>
      </c>
      <c r="AL445" s="2">
        <f t="shared" si="174"/>
        <v>0</v>
      </c>
      <c r="AM445" s="2">
        <f t="shared" si="175"/>
        <v>0</v>
      </c>
      <c r="AN445" s="2">
        <f t="shared" si="176"/>
        <v>0</v>
      </c>
      <c r="AP445" t="s">
        <v>1290</v>
      </c>
      <c r="AQ445" t="s">
        <v>564</v>
      </c>
      <c r="AR445">
        <v>1</v>
      </c>
      <c r="AT445" s="95">
        <v>13</v>
      </c>
      <c r="AU445" s="97">
        <v>69</v>
      </c>
      <c r="AV445" s="101">
        <f t="shared" si="165"/>
        <v>13069</v>
      </c>
      <c r="AX445" s="7" t="s">
        <v>1006</v>
      </c>
    </row>
    <row r="446" spans="1:50" hidden="1" outlineLevel="1">
      <c r="A446" t="s">
        <v>2265</v>
      </c>
      <c r="B446" t="s">
        <v>564</v>
      </c>
      <c r="C446" s="1">
        <f t="shared" si="166"/>
        <v>6799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167"/>
        <v>1520</v>
      </c>
      <c r="H446" s="2">
        <f t="shared" si="168"/>
        <v>0.22356228857184879</v>
      </c>
      <c r="I446" s="2"/>
      <c r="J446" s="2">
        <f t="shared" si="169"/>
        <v>0.38137961464921311</v>
      </c>
      <c r="K446" s="2">
        <f t="shared" si="170"/>
        <v>0.60494190322106189</v>
      </c>
      <c r="L446" s="2">
        <f t="shared" si="171"/>
        <v>0</v>
      </c>
      <c r="M446" s="2">
        <f t="shared" si="172"/>
        <v>1.3678482129725E-2</v>
      </c>
      <c r="N446" s="112">
        <v>2593</v>
      </c>
      <c r="O446" s="112">
        <v>4113</v>
      </c>
      <c r="P446" s="112"/>
      <c r="Q446" s="112">
        <v>93</v>
      </c>
      <c r="R446" s="112"/>
      <c r="S446" s="112"/>
      <c r="T446" s="111"/>
      <c r="U446" s="111"/>
      <c r="V446" s="111"/>
      <c r="W446" s="111"/>
      <c r="X446" s="111">
        <v>0</v>
      </c>
      <c r="Y446" s="111"/>
      <c r="Z446" s="111"/>
      <c r="AA446" s="111"/>
      <c r="AB446" s="111"/>
      <c r="AC446" s="111"/>
      <c r="AD446" s="111"/>
      <c r="AE446" s="111"/>
      <c r="AG446" s="7">
        <f>IF(Q446&gt;0,RANK(Q446,(N446:P446,Q446:AE446)),0)</f>
        <v>3</v>
      </c>
      <c r="AH446" s="7">
        <f>IF(R446&gt;0,RANK(R446,(N446:P446,Q446:AE446)),0)</f>
        <v>0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173"/>
        <v>1.3678482129724959E-2</v>
      </c>
      <c r="AL446" s="2">
        <f t="shared" si="174"/>
        <v>0</v>
      </c>
      <c r="AM446" s="2">
        <f t="shared" si="175"/>
        <v>0</v>
      </c>
      <c r="AN446" s="2">
        <f t="shared" si="176"/>
        <v>0</v>
      </c>
      <c r="AP446" t="s">
        <v>2265</v>
      </c>
      <c r="AQ446" t="s">
        <v>564</v>
      </c>
      <c r="AR446">
        <v>0</v>
      </c>
      <c r="AT446" s="95">
        <v>13</v>
      </c>
      <c r="AU446" s="97">
        <v>71</v>
      </c>
      <c r="AV446" s="101">
        <f t="shared" si="165"/>
        <v>13071</v>
      </c>
      <c r="AX446" s="7" t="s">
        <v>1006</v>
      </c>
    </row>
    <row r="447" spans="1:50" hidden="1" outlineLevel="1">
      <c r="A447" t="s">
        <v>1726</v>
      </c>
      <c r="B447" t="s">
        <v>564</v>
      </c>
      <c r="C447" s="1">
        <f t="shared" si="166"/>
        <v>23098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67"/>
        <v>10475</v>
      </c>
      <c r="H447" s="2">
        <f t="shared" si="168"/>
        <v>0.45350246774612518</v>
      </c>
      <c r="I447" s="2"/>
      <c r="J447" s="2">
        <f t="shared" si="169"/>
        <v>0.26707940081392328</v>
      </c>
      <c r="K447" s="2">
        <f t="shared" si="170"/>
        <v>0.72058186856004847</v>
      </c>
      <c r="L447" s="2">
        <f t="shared" si="171"/>
        <v>0</v>
      </c>
      <c r="M447" s="2">
        <f t="shared" si="172"/>
        <v>1.2338730626028305E-2</v>
      </c>
      <c r="N447" s="112">
        <v>6169</v>
      </c>
      <c r="O447" s="112">
        <v>16644</v>
      </c>
      <c r="P447" s="112"/>
      <c r="Q447" s="112">
        <v>285</v>
      </c>
      <c r="R447" s="112"/>
      <c r="S447" s="112"/>
      <c r="T447" s="111"/>
      <c r="U447" s="111"/>
      <c r="V447" s="111"/>
      <c r="W447" s="111"/>
      <c r="X447" s="111">
        <v>0</v>
      </c>
      <c r="Y447" s="111"/>
      <c r="Z447" s="111"/>
      <c r="AA447" s="111"/>
      <c r="AB447" s="111"/>
      <c r="AC447" s="111"/>
      <c r="AD447" s="111"/>
      <c r="AE447" s="111"/>
      <c r="AG447" s="7">
        <f>IF(Q447&gt;0,RANK(Q447,(N447:P447,Q447:AE447)),0)</f>
        <v>3</v>
      </c>
      <c r="AH447" s="7">
        <f>IF(R447&gt;0,RANK(R447,(N447:P447,Q447:AE447)),0)</f>
        <v>0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173"/>
        <v>1.2338730626028228E-2</v>
      </c>
      <c r="AL447" s="2">
        <f t="shared" si="174"/>
        <v>0</v>
      </c>
      <c r="AM447" s="2">
        <f t="shared" si="175"/>
        <v>0</v>
      </c>
      <c r="AN447" s="2">
        <f t="shared" si="176"/>
        <v>0</v>
      </c>
      <c r="AP447" t="s">
        <v>1726</v>
      </c>
      <c r="AQ447" t="s">
        <v>564</v>
      </c>
      <c r="AR447">
        <v>9</v>
      </c>
      <c r="AT447" s="95">
        <v>13</v>
      </c>
      <c r="AU447" s="97">
        <v>73</v>
      </c>
      <c r="AV447" s="101">
        <f t="shared" si="165"/>
        <v>13073</v>
      </c>
      <c r="AX447" s="7" t="s">
        <v>1006</v>
      </c>
    </row>
    <row r="448" spans="1:50" hidden="1" outlineLevel="1">
      <c r="A448" t="s">
        <v>1519</v>
      </c>
      <c r="B448" t="s">
        <v>564</v>
      </c>
      <c r="C448" s="1">
        <f t="shared" si="166"/>
        <v>2552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67"/>
        <v>154</v>
      </c>
      <c r="H448" s="2">
        <f t="shared" si="168"/>
        <v>6.0344827586206899E-2</v>
      </c>
      <c r="I448" s="2"/>
      <c r="J448" s="2">
        <f t="shared" si="169"/>
        <v>0.46590909090909088</v>
      </c>
      <c r="K448" s="2">
        <f t="shared" si="170"/>
        <v>0.52625391849529779</v>
      </c>
      <c r="L448" s="2">
        <f t="shared" si="171"/>
        <v>0</v>
      </c>
      <c r="M448" s="2">
        <f t="shared" si="172"/>
        <v>7.8369905956113817E-3</v>
      </c>
      <c r="N448" s="112">
        <v>1189</v>
      </c>
      <c r="O448" s="112">
        <v>1343</v>
      </c>
      <c r="P448" s="112"/>
      <c r="Q448" s="112">
        <v>20</v>
      </c>
      <c r="R448" s="112"/>
      <c r="S448" s="112"/>
      <c r="T448" s="111"/>
      <c r="U448" s="111"/>
      <c r="V448" s="111"/>
      <c r="W448" s="111"/>
      <c r="X448" s="111">
        <v>0</v>
      </c>
      <c r="Y448" s="111"/>
      <c r="Z448" s="111"/>
      <c r="AA448" s="111"/>
      <c r="AB448" s="111"/>
      <c r="AC448" s="111"/>
      <c r="AD448" s="111"/>
      <c r="AE448" s="111"/>
      <c r="AG448" s="7">
        <f>IF(Q448&gt;0,RANK(Q448,(N448:P448,Q448:AE448)),0)</f>
        <v>3</v>
      </c>
      <c r="AH448" s="7">
        <f>IF(R448&gt;0,RANK(R448,(N448:P448,Q448:AE448)),0)</f>
        <v>0</v>
      </c>
      <c r="AI448" s="7">
        <f>IF(T448&gt;0,RANK(T448,(N448:P448,Q448:AE448)),0)</f>
        <v>0</v>
      </c>
      <c r="AJ448" s="7">
        <f>IF(S448&gt;0,RANK(S448,(N448:P448,Q448:AE448)),0)</f>
        <v>0</v>
      </c>
      <c r="AK448" s="2">
        <f t="shared" si="173"/>
        <v>7.8369905956112845E-3</v>
      </c>
      <c r="AL448" s="2">
        <f t="shared" si="174"/>
        <v>0</v>
      </c>
      <c r="AM448" s="2">
        <f t="shared" si="175"/>
        <v>0</v>
      </c>
      <c r="AN448" s="2">
        <f t="shared" si="176"/>
        <v>0</v>
      </c>
      <c r="AP448" t="s">
        <v>1519</v>
      </c>
      <c r="AQ448" t="s">
        <v>564</v>
      </c>
      <c r="AR448">
        <v>1</v>
      </c>
      <c r="AT448" s="95">
        <v>13</v>
      </c>
      <c r="AU448" s="97">
        <v>75</v>
      </c>
      <c r="AV448" s="101">
        <f t="shared" si="165"/>
        <v>13075</v>
      </c>
      <c r="AX448" s="7" t="s">
        <v>1006</v>
      </c>
    </row>
    <row r="449" spans="1:50" hidden="1" outlineLevel="1">
      <c r="A449" t="s">
        <v>2198</v>
      </c>
      <c r="B449" t="s">
        <v>564</v>
      </c>
      <c r="C449" s="1">
        <f t="shared" si="166"/>
        <v>18813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67"/>
        <v>5536</v>
      </c>
      <c r="H449" s="2">
        <f t="shared" si="168"/>
        <v>0.2942646042630096</v>
      </c>
      <c r="I449" s="2"/>
      <c r="J449" s="2">
        <f t="shared" si="169"/>
        <v>0.33710731940679317</v>
      </c>
      <c r="K449" s="2">
        <f t="shared" si="170"/>
        <v>0.63137192366980277</v>
      </c>
      <c r="L449" s="2">
        <f t="shared" si="171"/>
        <v>0</v>
      </c>
      <c r="M449" s="2">
        <f t="shared" si="172"/>
        <v>3.1520756923404059E-2</v>
      </c>
      <c r="N449" s="112">
        <v>6342</v>
      </c>
      <c r="O449" s="112">
        <v>11878</v>
      </c>
      <c r="P449" s="112"/>
      <c r="Q449" s="112">
        <v>592</v>
      </c>
      <c r="R449" s="112"/>
      <c r="S449" s="112"/>
      <c r="T449" s="111"/>
      <c r="U449" s="111"/>
      <c r="V449" s="111"/>
      <c r="W449" s="111"/>
      <c r="X449" s="111">
        <v>1</v>
      </c>
      <c r="Y449" s="111"/>
      <c r="Z449" s="111"/>
      <c r="AA449" s="111"/>
      <c r="AB449" s="111"/>
      <c r="AC449" s="111"/>
      <c r="AD449" s="111"/>
      <c r="AE449" s="111"/>
      <c r="AG449" s="7">
        <f>IF(Q449&gt;0,RANK(Q449,(N449:P449,Q449:AE449)),0)</f>
        <v>3</v>
      </c>
      <c r="AH449" s="7">
        <f>IF(R449&gt;0,RANK(R449,(N449:P449,Q449:AE449)),0)</f>
        <v>0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si="173"/>
        <v>3.1467602189975019E-2</v>
      </c>
      <c r="AL449" s="2">
        <f t="shared" si="174"/>
        <v>0</v>
      </c>
      <c r="AM449" s="2">
        <f t="shared" si="175"/>
        <v>0</v>
      </c>
      <c r="AN449" s="2">
        <f t="shared" si="176"/>
        <v>0</v>
      </c>
      <c r="AP449" t="s">
        <v>2198</v>
      </c>
      <c r="AQ449" t="s">
        <v>564</v>
      </c>
      <c r="AR449">
        <v>0</v>
      </c>
      <c r="AT449" s="95">
        <v>13</v>
      </c>
      <c r="AU449" s="97">
        <v>77</v>
      </c>
      <c r="AV449" s="101">
        <f t="shared" si="165"/>
        <v>13077</v>
      </c>
      <c r="AX449" s="7" t="s">
        <v>1006</v>
      </c>
    </row>
    <row r="450" spans="1:50" hidden="1" outlineLevel="1">
      <c r="A450" t="s">
        <v>1925</v>
      </c>
      <c r="B450" t="s">
        <v>564</v>
      </c>
      <c r="C450" s="1">
        <f t="shared" si="166"/>
        <v>2348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si="167"/>
        <v>355</v>
      </c>
      <c r="H450" s="2">
        <f t="shared" si="168"/>
        <v>0.15119250425894379</v>
      </c>
      <c r="I450" s="2"/>
      <c r="J450" s="2">
        <f t="shared" si="169"/>
        <v>0.41098807495741058</v>
      </c>
      <c r="K450" s="2">
        <f t="shared" si="170"/>
        <v>0.56218057921635434</v>
      </c>
      <c r="L450" s="2">
        <f t="shared" si="171"/>
        <v>0</v>
      </c>
      <c r="M450" s="2">
        <f t="shared" si="172"/>
        <v>2.6831345826235031E-2</v>
      </c>
      <c r="N450" s="112">
        <v>965</v>
      </c>
      <c r="O450" s="112">
        <v>1320</v>
      </c>
      <c r="P450" s="112"/>
      <c r="Q450" s="112">
        <v>63</v>
      </c>
      <c r="R450" s="112"/>
      <c r="S450" s="112"/>
      <c r="T450" s="111"/>
      <c r="U450" s="111"/>
      <c r="V450" s="111"/>
      <c r="W450" s="111"/>
      <c r="X450" s="111">
        <v>0</v>
      </c>
      <c r="Y450" s="111"/>
      <c r="Z450" s="111"/>
      <c r="AA450" s="111"/>
      <c r="AB450" s="111"/>
      <c r="AC450" s="111"/>
      <c r="AD450" s="111"/>
      <c r="AE450" s="111"/>
      <c r="AG450" s="7">
        <f>IF(Q450&gt;0,RANK(Q450,(N450:P450,Q450:AE450)),0)</f>
        <v>3</v>
      </c>
      <c r="AH450" s="7">
        <f>IF(R450&gt;0,RANK(R450,(N450:P450,Q450:AE450)),0)</f>
        <v>0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73"/>
        <v>2.6831345826235094E-2</v>
      </c>
      <c r="AL450" s="2">
        <f t="shared" si="174"/>
        <v>0</v>
      </c>
      <c r="AM450" s="2">
        <f t="shared" si="175"/>
        <v>0</v>
      </c>
      <c r="AN450" s="2">
        <f t="shared" si="176"/>
        <v>0</v>
      </c>
      <c r="AP450" t="s">
        <v>1925</v>
      </c>
      <c r="AQ450" t="s">
        <v>564</v>
      </c>
      <c r="AR450">
        <v>3</v>
      </c>
      <c r="AT450" s="95">
        <v>13</v>
      </c>
      <c r="AU450" s="97">
        <v>79</v>
      </c>
      <c r="AV450" s="101">
        <f t="shared" si="165"/>
        <v>13079</v>
      </c>
      <c r="AX450" s="7" t="s">
        <v>1006</v>
      </c>
    </row>
    <row r="451" spans="1:50" hidden="1" outlineLevel="1">
      <c r="A451" t="s">
        <v>1356</v>
      </c>
      <c r="B451" t="s">
        <v>564</v>
      </c>
      <c r="C451" s="1">
        <f t="shared" si="166"/>
        <v>3868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67"/>
        <v>670</v>
      </c>
      <c r="H451" s="2">
        <f t="shared" si="168"/>
        <v>0.17321613236814892</v>
      </c>
      <c r="I451" s="2"/>
      <c r="J451" s="2">
        <f t="shared" si="169"/>
        <v>0.40692864529472594</v>
      </c>
      <c r="K451" s="2">
        <f t="shared" si="170"/>
        <v>0.58014477766287487</v>
      </c>
      <c r="L451" s="2">
        <f t="shared" si="171"/>
        <v>0</v>
      </c>
      <c r="M451" s="2">
        <f t="shared" si="172"/>
        <v>1.292657704239919E-2</v>
      </c>
      <c r="N451" s="112">
        <v>1574</v>
      </c>
      <c r="O451" s="112">
        <v>2244</v>
      </c>
      <c r="P451" s="112"/>
      <c r="Q451" s="112">
        <v>50</v>
      </c>
      <c r="R451" s="112"/>
      <c r="S451" s="112"/>
      <c r="T451" s="111"/>
      <c r="U451" s="111"/>
      <c r="V451" s="111"/>
      <c r="W451" s="111"/>
      <c r="X451" s="111">
        <v>0</v>
      </c>
      <c r="Y451" s="111"/>
      <c r="Z451" s="111"/>
      <c r="AA451" s="111"/>
      <c r="AB451" s="111"/>
      <c r="AC451" s="111"/>
      <c r="AD451" s="111"/>
      <c r="AE451" s="111"/>
      <c r="AG451" s="7">
        <f>IF(Q451&gt;0,RANK(Q451,(N451:P451,Q451:AE451)),0)</f>
        <v>3</v>
      </c>
      <c r="AH451" s="7">
        <f>IF(R451&gt;0,RANK(R451,(N451:P451,Q451:AE451)),0)</f>
        <v>0</v>
      </c>
      <c r="AI451" s="7">
        <f>IF(T451&gt;0,RANK(T451,(N451:P451,Q451:AE451)),0)</f>
        <v>0</v>
      </c>
      <c r="AJ451" s="7">
        <f>IF(S451&gt;0,RANK(S451,(N451:P451,Q451:AE451)),0)</f>
        <v>0</v>
      </c>
      <c r="AK451" s="2">
        <f t="shared" si="173"/>
        <v>1.2926577042399173E-2</v>
      </c>
      <c r="AL451" s="2">
        <f t="shared" si="174"/>
        <v>0</v>
      </c>
      <c r="AM451" s="2">
        <f t="shared" si="175"/>
        <v>0</v>
      </c>
      <c r="AN451" s="2">
        <f t="shared" si="176"/>
        <v>0</v>
      </c>
      <c r="AP451" t="s">
        <v>1356</v>
      </c>
      <c r="AQ451" t="s">
        <v>564</v>
      </c>
      <c r="AR451">
        <v>2</v>
      </c>
      <c r="AT451" s="95">
        <v>13</v>
      </c>
      <c r="AU451" s="97">
        <v>81</v>
      </c>
      <c r="AV451" s="101">
        <f t="shared" si="165"/>
        <v>13081</v>
      </c>
      <c r="AX451" s="7" t="s">
        <v>1006</v>
      </c>
    </row>
    <row r="452" spans="1:50" hidden="1" outlineLevel="1">
      <c r="A452" t="s">
        <v>1627</v>
      </c>
      <c r="B452" t="s">
        <v>564</v>
      </c>
      <c r="C452" s="1">
        <f t="shared" si="166"/>
        <v>2470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67"/>
        <v>1031</v>
      </c>
      <c r="H452" s="2">
        <f t="shared" si="168"/>
        <v>0.41740890688259108</v>
      </c>
      <c r="I452" s="2"/>
      <c r="J452" s="2">
        <f t="shared" si="169"/>
        <v>0.28299595141700407</v>
      </c>
      <c r="K452" s="2">
        <f t="shared" si="170"/>
        <v>0.70040485829959509</v>
      </c>
      <c r="L452" s="2">
        <f t="shared" si="171"/>
        <v>0</v>
      </c>
      <c r="M452" s="2">
        <f t="shared" si="172"/>
        <v>1.6599190283400844E-2</v>
      </c>
      <c r="N452" s="112">
        <v>699</v>
      </c>
      <c r="O452" s="112">
        <v>1730</v>
      </c>
      <c r="P452" s="112"/>
      <c r="Q452" s="112">
        <v>41</v>
      </c>
      <c r="R452" s="112"/>
      <c r="S452" s="112"/>
      <c r="T452" s="111"/>
      <c r="U452" s="111"/>
      <c r="V452" s="111"/>
      <c r="W452" s="111"/>
      <c r="X452" s="111">
        <v>0</v>
      </c>
      <c r="Y452" s="111"/>
      <c r="Z452" s="111"/>
      <c r="AA452" s="111"/>
      <c r="AB452" s="111"/>
      <c r="AC452" s="111"/>
      <c r="AD452" s="111"/>
      <c r="AE452" s="111"/>
      <c r="AG452" s="7">
        <f>IF(Q452&gt;0,RANK(Q452,(N452:P452,Q452:AE452)),0)</f>
        <v>3</v>
      </c>
      <c r="AH452" s="7">
        <f>IF(R452&gt;0,RANK(R452,(N452:P452,Q452:AE452)),0)</f>
        <v>0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73"/>
        <v>1.659919028340081E-2</v>
      </c>
      <c r="AL452" s="2">
        <f t="shared" si="174"/>
        <v>0</v>
      </c>
      <c r="AM452" s="2">
        <f t="shared" si="175"/>
        <v>0</v>
      </c>
      <c r="AN452" s="2">
        <f t="shared" si="176"/>
        <v>0</v>
      </c>
      <c r="AP452" t="s">
        <v>1627</v>
      </c>
      <c r="AQ452" t="s">
        <v>564</v>
      </c>
      <c r="AR452">
        <v>10</v>
      </c>
      <c r="AT452" s="95">
        <v>13</v>
      </c>
      <c r="AU452" s="97">
        <v>83</v>
      </c>
      <c r="AV452" s="101">
        <f t="shared" si="165"/>
        <v>13083</v>
      </c>
      <c r="AX452" s="7" t="s">
        <v>1006</v>
      </c>
    </row>
    <row r="453" spans="1:50" hidden="1" outlineLevel="1">
      <c r="A453" t="s">
        <v>1237</v>
      </c>
      <c r="B453" t="s">
        <v>564</v>
      </c>
      <c r="C453" s="1">
        <f t="shared" si="166"/>
        <v>3498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67"/>
        <v>1149</v>
      </c>
      <c r="H453" s="2">
        <f t="shared" si="168"/>
        <v>0.32847341337907376</v>
      </c>
      <c r="I453" s="2"/>
      <c r="J453" s="2">
        <f t="shared" si="169"/>
        <v>0.31160663236134933</v>
      </c>
      <c r="K453" s="2">
        <f t="shared" si="170"/>
        <v>0.6400800457404231</v>
      </c>
      <c r="L453" s="2">
        <f t="shared" si="171"/>
        <v>0</v>
      </c>
      <c r="M453" s="2">
        <f t="shared" si="172"/>
        <v>4.8313321898227568E-2</v>
      </c>
      <c r="N453" s="112">
        <v>1090</v>
      </c>
      <c r="O453" s="112">
        <v>2239</v>
      </c>
      <c r="P453" s="112"/>
      <c r="Q453" s="112">
        <v>169</v>
      </c>
      <c r="R453" s="112"/>
      <c r="S453" s="112"/>
      <c r="T453" s="111"/>
      <c r="U453" s="111"/>
      <c r="V453" s="111"/>
      <c r="W453" s="111"/>
      <c r="X453" s="111">
        <v>0</v>
      </c>
      <c r="Y453" s="111"/>
      <c r="Z453" s="111"/>
      <c r="AA453" s="111"/>
      <c r="AB453" s="111"/>
      <c r="AC453" s="111"/>
      <c r="AD453" s="111"/>
      <c r="AE453" s="111"/>
      <c r="AG453" s="7">
        <f>IF(Q453&gt;0,RANK(Q453,(N453:P453,Q453:AE453)),0)</f>
        <v>3</v>
      </c>
      <c r="AH453" s="7">
        <f>IF(R453&gt;0,RANK(R453,(N453:P453,Q453:AE453)),0)</f>
        <v>0</v>
      </c>
      <c r="AI453" s="7">
        <f>IF(T453&gt;0,RANK(T453,(N453:P453,Q453:AE453)),0)</f>
        <v>0</v>
      </c>
      <c r="AJ453" s="7">
        <f>IF(S453&gt;0,RANK(S453,(N453:P453,Q453:AE453)),0)</f>
        <v>0</v>
      </c>
      <c r="AK453" s="2">
        <f t="shared" si="173"/>
        <v>4.8313321898227561E-2</v>
      </c>
      <c r="AL453" s="2">
        <f t="shared" si="174"/>
        <v>0</v>
      </c>
      <c r="AM453" s="2">
        <f t="shared" si="175"/>
        <v>0</v>
      </c>
      <c r="AN453" s="2">
        <f t="shared" si="176"/>
        <v>0</v>
      </c>
      <c r="AP453" t="s">
        <v>1237</v>
      </c>
      <c r="AQ453" t="s">
        <v>564</v>
      </c>
      <c r="AR453">
        <v>10</v>
      </c>
      <c r="AT453" s="95">
        <v>13</v>
      </c>
      <c r="AU453" s="97">
        <v>85</v>
      </c>
      <c r="AV453" s="101">
        <f t="shared" si="165"/>
        <v>13085</v>
      </c>
      <c r="AX453" s="7" t="s">
        <v>1006</v>
      </c>
    </row>
    <row r="454" spans="1:50" hidden="1" outlineLevel="1">
      <c r="A454" t="s">
        <v>218</v>
      </c>
      <c r="B454" t="s">
        <v>564</v>
      </c>
      <c r="C454" s="1">
        <f t="shared" si="166"/>
        <v>4927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67"/>
        <v>744</v>
      </c>
      <c r="H454" s="2">
        <f t="shared" si="168"/>
        <v>0.15100466815506394</v>
      </c>
      <c r="I454" s="2"/>
      <c r="J454" s="2">
        <f t="shared" si="169"/>
        <v>0.41810432311751572</v>
      </c>
      <c r="K454" s="2">
        <f t="shared" si="170"/>
        <v>0.56910899127257963</v>
      </c>
      <c r="L454" s="2">
        <f t="shared" si="171"/>
        <v>0</v>
      </c>
      <c r="M454" s="2">
        <f t="shared" si="172"/>
        <v>1.2786685609904702E-2</v>
      </c>
      <c r="N454" s="112">
        <v>2060</v>
      </c>
      <c r="O454" s="112">
        <v>2804</v>
      </c>
      <c r="P454" s="112"/>
      <c r="Q454" s="112">
        <v>63</v>
      </c>
      <c r="R454" s="112"/>
      <c r="S454" s="112"/>
      <c r="T454" s="111"/>
      <c r="U454" s="111"/>
      <c r="V454" s="111"/>
      <c r="W454" s="111"/>
      <c r="X454" s="111">
        <v>0</v>
      </c>
      <c r="Y454" s="111"/>
      <c r="Z454" s="111"/>
      <c r="AA454" s="111"/>
      <c r="AB454" s="111"/>
      <c r="AC454" s="111"/>
      <c r="AD454" s="111"/>
      <c r="AE454" s="111"/>
      <c r="AG454" s="7">
        <f>IF(Q454&gt;0,RANK(Q454,(N454:P454,Q454:AE454)),0)</f>
        <v>3</v>
      </c>
      <c r="AH454" s="7">
        <f>IF(R454&gt;0,RANK(R454,(N454:P454,Q454:AE454)),0)</f>
        <v>0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73"/>
        <v>1.2786685609904607E-2</v>
      </c>
      <c r="AL454" s="2">
        <f t="shared" si="174"/>
        <v>0</v>
      </c>
      <c r="AM454" s="2">
        <f t="shared" si="175"/>
        <v>0</v>
      </c>
      <c r="AN454" s="2">
        <f t="shared" si="176"/>
        <v>0</v>
      </c>
      <c r="AP454" t="s">
        <v>218</v>
      </c>
      <c r="AQ454" t="s">
        <v>564</v>
      </c>
      <c r="AR454">
        <v>2</v>
      </c>
      <c r="AT454" s="95">
        <v>13</v>
      </c>
      <c r="AU454" s="97">
        <v>87</v>
      </c>
      <c r="AV454" s="101">
        <f t="shared" si="165"/>
        <v>13087</v>
      </c>
      <c r="AX454" s="7" t="s">
        <v>1006</v>
      </c>
    </row>
    <row r="455" spans="1:50" hidden="1" outlineLevel="1">
      <c r="A455" t="s">
        <v>204</v>
      </c>
      <c r="B455" t="s">
        <v>564</v>
      </c>
      <c r="C455" s="1">
        <f t="shared" si="166"/>
        <v>158261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>IF(P455&gt;0,RANK(P455,(N455:P455,Q455:AE455)),0)</f>
        <v>0</v>
      </c>
      <c r="G455" s="1">
        <f t="shared" si="167"/>
        <v>57230</v>
      </c>
      <c r="H455" s="2">
        <f t="shared" si="168"/>
        <v>0.36161783383145563</v>
      </c>
      <c r="I455" s="2"/>
      <c r="J455" s="2">
        <f t="shared" si="169"/>
        <v>0.66574203372909313</v>
      </c>
      <c r="K455" s="2">
        <f t="shared" si="170"/>
        <v>0.30412419989763745</v>
      </c>
      <c r="L455" s="2">
        <f t="shared" si="171"/>
        <v>0</v>
      </c>
      <c r="M455" s="2">
        <f t="shared" si="172"/>
        <v>3.0133766373269422E-2</v>
      </c>
      <c r="N455" s="112">
        <v>105361</v>
      </c>
      <c r="O455" s="112">
        <v>48131</v>
      </c>
      <c r="P455" s="112"/>
      <c r="Q455" s="112">
        <v>4768</v>
      </c>
      <c r="R455" s="112"/>
      <c r="S455" s="112"/>
      <c r="T455" s="111"/>
      <c r="U455" s="111"/>
      <c r="V455" s="111"/>
      <c r="W455" s="111"/>
      <c r="X455" s="111">
        <v>1</v>
      </c>
      <c r="Y455" s="111"/>
      <c r="Z455" s="111"/>
      <c r="AA455" s="111"/>
      <c r="AB455" s="111"/>
      <c r="AC455" s="111"/>
      <c r="AD455" s="111"/>
      <c r="AE455" s="111"/>
      <c r="AG455" s="7">
        <f>IF(Q455&gt;0,RANK(Q455,(N455:P455,Q455:AE455)),0)</f>
        <v>3</v>
      </c>
      <c r="AH455" s="7">
        <f>IF(R455&gt;0,RANK(R455,(N455:P455,Q455:AE455)),0)</f>
        <v>0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73"/>
        <v>3.0127447697158492E-2</v>
      </c>
      <c r="AL455" s="2">
        <f t="shared" si="174"/>
        <v>0</v>
      </c>
      <c r="AM455" s="2">
        <f t="shared" si="175"/>
        <v>0</v>
      </c>
      <c r="AN455" s="2">
        <f t="shared" si="176"/>
        <v>0</v>
      </c>
      <c r="AP455" t="s">
        <v>204</v>
      </c>
      <c r="AQ455" t="s">
        <v>564</v>
      </c>
      <c r="AR455">
        <v>0</v>
      </c>
      <c r="AT455" s="95">
        <v>13</v>
      </c>
      <c r="AU455" s="97">
        <v>89</v>
      </c>
      <c r="AV455" s="101">
        <f t="shared" si="165"/>
        <v>13089</v>
      </c>
      <c r="AX455" s="7" t="s">
        <v>1006</v>
      </c>
    </row>
    <row r="456" spans="1:50" hidden="1" outlineLevel="1">
      <c r="A456" t="s">
        <v>1778</v>
      </c>
      <c r="B456" t="s">
        <v>564</v>
      </c>
      <c r="C456" s="1">
        <f t="shared" si="166"/>
        <v>4185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1">
        <f t="shared" si="167"/>
        <v>419</v>
      </c>
      <c r="H456" s="2">
        <f t="shared" si="168"/>
        <v>0.1001194743130227</v>
      </c>
      <c r="I456" s="2"/>
      <c r="J456" s="2">
        <f t="shared" si="169"/>
        <v>0.43966547192353644</v>
      </c>
      <c r="K456" s="2">
        <f t="shared" si="170"/>
        <v>0.53978494623655915</v>
      </c>
      <c r="L456" s="2">
        <f t="shared" si="171"/>
        <v>0</v>
      </c>
      <c r="M456" s="2">
        <f t="shared" si="172"/>
        <v>2.0549581839904407E-2</v>
      </c>
      <c r="N456" s="112">
        <v>1840</v>
      </c>
      <c r="O456" s="112">
        <v>2259</v>
      </c>
      <c r="P456" s="112"/>
      <c r="Q456" s="112">
        <v>86</v>
      </c>
      <c r="R456" s="112"/>
      <c r="S456" s="112"/>
      <c r="T456" s="111"/>
      <c r="U456" s="111"/>
      <c r="V456" s="111"/>
      <c r="W456" s="111"/>
      <c r="X456" s="111">
        <v>0</v>
      </c>
      <c r="Y456" s="111"/>
      <c r="Z456" s="111"/>
      <c r="AA456" s="111"/>
      <c r="AB456" s="111"/>
      <c r="AC456" s="111"/>
      <c r="AD456" s="111"/>
      <c r="AE456" s="111"/>
      <c r="AG456" s="7">
        <f>IF(Q456&gt;0,RANK(Q456,(N456:P456,Q456:AE456)),0)</f>
        <v>3</v>
      </c>
      <c r="AH456" s="7">
        <f>IF(R456&gt;0,RANK(R456,(N456:P456,Q456:AE456)),0)</f>
        <v>0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73"/>
        <v>2.0549581839904421E-2</v>
      </c>
      <c r="AL456" s="2">
        <f t="shared" si="174"/>
        <v>0</v>
      </c>
      <c r="AM456" s="2">
        <f t="shared" si="175"/>
        <v>0</v>
      </c>
      <c r="AN456" s="2">
        <f t="shared" si="176"/>
        <v>0</v>
      </c>
      <c r="AP456" t="s">
        <v>1778</v>
      </c>
      <c r="AQ456" t="s">
        <v>564</v>
      </c>
      <c r="AR456">
        <v>3</v>
      </c>
      <c r="AT456" s="95">
        <v>13</v>
      </c>
      <c r="AU456" s="97">
        <v>91</v>
      </c>
      <c r="AV456" s="101">
        <f t="shared" si="165"/>
        <v>13091</v>
      </c>
      <c r="AX456" s="7" t="s">
        <v>1006</v>
      </c>
    </row>
    <row r="457" spans="1:50" hidden="1" outlineLevel="1">
      <c r="A457" t="s">
        <v>1753</v>
      </c>
      <c r="B457" t="s">
        <v>564</v>
      </c>
      <c r="C457" s="1">
        <f t="shared" si="166"/>
        <v>2262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>IF(P457&gt;0,RANK(P457,(N457:P457,Q457:AE457)),0)</f>
        <v>0</v>
      </c>
      <c r="G457" s="1">
        <f t="shared" si="167"/>
        <v>11</v>
      </c>
      <c r="H457" s="2">
        <f t="shared" si="168"/>
        <v>4.8629531388152082E-3</v>
      </c>
      <c r="I457" s="2"/>
      <c r="J457" s="2">
        <f t="shared" si="169"/>
        <v>0.49602122015915118</v>
      </c>
      <c r="K457" s="2">
        <f t="shared" si="170"/>
        <v>0.49115826702033599</v>
      </c>
      <c r="L457" s="2">
        <f t="shared" si="171"/>
        <v>0</v>
      </c>
      <c r="M457" s="2">
        <f t="shared" si="172"/>
        <v>1.282051282051283E-2</v>
      </c>
      <c r="N457" s="112">
        <v>1122</v>
      </c>
      <c r="O457" s="112">
        <v>1111</v>
      </c>
      <c r="P457" s="112"/>
      <c r="Q457" s="112">
        <v>29</v>
      </c>
      <c r="R457" s="112"/>
      <c r="S457" s="112"/>
      <c r="T457" s="111"/>
      <c r="U457" s="111"/>
      <c r="V457" s="111"/>
      <c r="W457" s="111"/>
      <c r="X457" s="111">
        <v>0</v>
      </c>
      <c r="Y457" s="111"/>
      <c r="Z457" s="111"/>
      <c r="AA457" s="111"/>
      <c r="AB457" s="111"/>
      <c r="AC457" s="111"/>
      <c r="AD457" s="111"/>
      <c r="AE457" s="111"/>
      <c r="AG457" s="7">
        <f>IF(Q457&gt;0,RANK(Q457,(N457:P457,Q457:AE457)),0)</f>
        <v>3</v>
      </c>
      <c r="AH457" s="7">
        <f>IF(R457&gt;0,RANK(R457,(N457:P457,Q457:AE457)),0)</f>
        <v>0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73"/>
        <v>1.282051282051282E-2</v>
      </c>
      <c r="AL457" s="2">
        <f t="shared" si="174"/>
        <v>0</v>
      </c>
      <c r="AM457" s="2">
        <f t="shared" si="175"/>
        <v>0</v>
      </c>
      <c r="AN457" s="2">
        <f t="shared" si="176"/>
        <v>0</v>
      </c>
      <c r="AP457" t="s">
        <v>1753</v>
      </c>
      <c r="AQ457" t="s">
        <v>564</v>
      </c>
      <c r="AR457">
        <v>3</v>
      </c>
      <c r="AT457" s="95">
        <v>13</v>
      </c>
      <c r="AU457" s="97">
        <v>93</v>
      </c>
      <c r="AV457" s="101">
        <f t="shared" si="165"/>
        <v>13093</v>
      </c>
      <c r="AX457" s="7" t="s">
        <v>1006</v>
      </c>
    </row>
    <row r="458" spans="1:50" hidden="1" outlineLevel="1">
      <c r="A458" t="s">
        <v>655</v>
      </c>
      <c r="B458" t="s">
        <v>564</v>
      </c>
      <c r="C458" s="1">
        <f t="shared" si="166"/>
        <v>24285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>IF(P458&gt;0,RANK(P458,(N458:P458,Q458:AE458)),0)</f>
        <v>0</v>
      </c>
      <c r="G458" s="1">
        <f t="shared" si="167"/>
        <v>2662</v>
      </c>
      <c r="H458" s="2">
        <f t="shared" si="168"/>
        <v>0.10961498867613753</v>
      </c>
      <c r="I458" s="2"/>
      <c r="J458" s="2">
        <f t="shared" si="169"/>
        <v>0.55136915791640928</v>
      </c>
      <c r="K458" s="2">
        <f t="shared" si="170"/>
        <v>0.44175416924027178</v>
      </c>
      <c r="L458" s="2">
        <f t="shared" si="171"/>
        <v>0</v>
      </c>
      <c r="M458" s="2">
        <f t="shared" si="172"/>
        <v>6.8766728433189428E-3</v>
      </c>
      <c r="N458" s="112">
        <v>13390</v>
      </c>
      <c r="O458" s="112">
        <v>10728</v>
      </c>
      <c r="P458" s="112"/>
      <c r="Q458" s="112">
        <v>167</v>
      </c>
      <c r="R458" s="112"/>
      <c r="S458" s="112"/>
      <c r="T458" s="111"/>
      <c r="U458" s="111"/>
      <c r="V458" s="111"/>
      <c r="W458" s="111"/>
      <c r="X458" s="111">
        <v>0</v>
      </c>
      <c r="Y458" s="111"/>
      <c r="Z458" s="111"/>
      <c r="AA458" s="111"/>
      <c r="AB458" s="111"/>
      <c r="AC458" s="111"/>
      <c r="AD458" s="111"/>
      <c r="AE458" s="111"/>
      <c r="AG458" s="7">
        <f>IF(Q458&gt;0,RANK(Q458,(N458:P458,Q458:AE458)),0)</f>
        <v>3</v>
      </c>
      <c r="AH458" s="7">
        <f>IF(R458&gt;0,RANK(R458,(N458:P458,Q458:AE458)),0)</f>
        <v>0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73"/>
        <v>6.8766728433189211E-3</v>
      </c>
      <c r="AL458" s="2">
        <f t="shared" si="174"/>
        <v>0</v>
      </c>
      <c r="AM458" s="2">
        <f t="shared" si="175"/>
        <v>0</v>
      </c>
      <c r="AN458" s="2">
        <f t="shared" si="176"/>
        <v>0</v>
      </c>
      <c r="AP458" t="s">
        <v>655</v>
      </c>
      <c r="AQ458" t="s">
        <v>564</v>
      </c>
      <c r="AR458">
        <v>2</v>
      </c>
      <c r="AT458" s="95">
        <v>13</v>
      </c>
      <c r="AU458" s="97">
        <v>95</v>
      </c>
      <c r="AV458" s="101">
        <f t="shared" si="165"/>
        <v>13095</v>
      </c>
      <c r="AX458" s="7" t="s">
        <v>1006</v>
      </c>
    </row>
    <row r="459" spans="1:50" hidden="1" outlineLevel="1">
      <c r="A459" t="s">
        <v>740</v>
      </c>
      <c r="B459" t="s">
        <v>564</v>
      </c>
      <c r="C459" s="1">
        <f t="shared" si="166"/>
        <v>20482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167"/>
        <v>3801</v>
      </c>
      <c r="H459" s="2">
        <f t="shared" si="168"/>
        <v>0.18557758031442242</v>
      </c>
      <c r="I459" s="2"/>
      <c r="J459" s="2">
        <f t="shared" si="169"/>
        <v>0.39009862318132993</v>
      </c>
      <c r="K459" s="2">
        <f t="shared" si="170"/>
        <v>0.57567620349575233</v>
      </c>
      <c r="L459" s="2">
        <f t="shared" si="171"/>
        <v>0</v>
      </c>
      <c r="M459" s="2">
        <f t="shared" si="172"/>
        <v>3.4225173322917746E-2</v>
      </c>
      <c r="N459" s="112">
        <v>7990</v>
      </c>
      <c r="O459" s="112">
        <v>11791</v>
      </c>
      <c r="P459" s="112"/>
      <c r="Q459" s="112">
        <v>701</v>
      </c>
      <c r="R459" s="112"/>
      <c r="S459" s="112"/>
      <c r="T459" s="111"/>
      <c r="U459" s="111"/>
      <c r="V459" s="111"/>
      <c r="W459" s="111"/>
      <c r="X459" s="111">
        <v>0</v>
      </c>
      <c r="Y459" s="111"/>
      <c r="Z459" s="111"/>
      <c r="AA459" s="111"/>
      <c r="AB459" s="111"/>
      <c r="AC459" s="111"/>
      <c r="AD459" s="111"/>
      <c r="AE459" s="111"/>
      <c r="AG459" s="7">
        <f>IF(Q459&gt;0,RANK(Q459,(N459:P459,Q459:AE459)),0)</f>
        <v>3</v>
      </c>
      <c r="AH459" s="7">
        <f>IF(R459&gt;0,RANK(R459,(N459:P459,Q459:AE459)),0)</f>
        <v>0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73"/>
        <v>3.4225173322917683E-2</v>
      </c>
      <c r="AL459" s="2">
        <f t="shared" si="174"/>
        <v>0</v>
      </c>
      <c r="AM459" s="2">
        <f t="shared" si="175"/>
        <v>0</v>
      </c>
      <c r="AN459" s="2">
        <f t="shared" si="176"/>
        <v>0</v>
      </c>
      <c r="AP459" t="s">
        <v>740</v>
      </c>
      <c r="AQ459" t="s">
        <v>564</v>
      </c>
      <c r="AR459">
        <v>0</v>
      </c>
      <c r="AT459" s="95">
        <v>13</v>
      </c>
      <c r="AU459" s="97">
        <v>97</v>
      </c>
      <c r="AV459" s="101">
        <f t="shared" si="165"/>
        <v>13097</v>
      </c>
      <c r="AX459" s="7" t="s">
        <v>1006</v>
      </c>
    </row>
    <row r="460" spans="1:50" hidden="1" outlineLevel="1">
      <c r="A460" t="s">
        <v>1937</v>
      </c>
      <c r="B460" t="s">
        <v>564</v>
      </c>
      <c r="C460" s="1">
        <f t="shared" si="166"/>
        <v>2578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>IF(P460&gt;0,RANK(P460,(N460:P460,Q460:AE460)),0)</f>
        <v>0</v>
      </c>
      <c r="G460" s="1">
        <f t="shared" si="167"/>
        <v>114</v>
      </c>
      <c r="H460" s="2">
        <f t="shared" si="168"/>
        <v>4.4220325833979827E-2</v>
      </c>
      <c r="I460" s="2"/>
      <c r="J460" s="2">
        <f t="shared" si="169"/>
        <v>0.51823118696664083</v>
      </c>
      <c r="K460" s="2">
        <f t="shared" si="170"/>
        <v>0.474010861132661</v>
      </c>
      <c r="L460" s="2">
        <f t="shared" si="171"/>
        <v>0</v>
      </c>
      <c r="M460" s="2">
        <f t="shared" si="172"/>
        <v>7.7579519006981679E-3</v>
      </c>
      <c r="N460" s="112">
        <v>1336</v>
      </c>
      <c r="O460" s="112">
        <v>1222</v>
      </c>
      <c r="P460" s="112"/>
      <c r="Q460" s="112">
        <v>20</v>
      </c>
      <c r="R460" s="112"/>
      <c r="S460" s="112"/>
      <c r="T460" s="111"/>
      <c r="U460" s="111"/>
      <c r="V460" s="111"/>
      <c r="W460" s="111"/>
      <c r="X460" s="111">
        <v>0</v>
      </c>
      <c r="Y460" s="111"/>
      <c r="Z460" s="111"/>
      <c r="AA460" s="111"/>
      <c r="AB460" s="111"/>
      <c r="AC460" s="111"/>
      <c r="AD460" s="111"/>
      <c r="AE460" s="111"/>
      <c r="AG460" s="7">
        <f>IF(Q460&gt;0,RANK(Q460,(N460:P460,Q460:AE460)),0)</f>
        <v>3</v>
      </c>
      <c r="AH460" s="7">
        <f>IF(R460&gt;0,RANK(R460,(N460:P460,Q460:AE460)),0)</f>
        <v>0</v>
      </c>
      <c r="AI460" s="7">
        <f>IF(T460&gt;0,RANK(T460,(N460:P460,Q460:AE460)),0)</f>
        <v>0</v>
      </c>
      <c r="AJ460" s="7">
        <f>IF(S460&gt;0,RANK(S460,(N460:P460,Q460:AE460)),0)</f>
        <v>0</v>
      </c>
      <c r="AK460" s="2">
        <f t="shared" si="173"/>
        <v>7.7579519006982156E-3</v>
      </c>
      <c r="AL460" s="2">
        <f t="shared" si="174"/>
        <v>0</v>
      </c>
      <c r="AM460" s="2">
        <f t="shared" si="175"/>
        <v>0</v>
      </c>
      <c r="AN460" s="2">
        <f t="shared" si="176"/>
        <v>0</v>
      </c>
      <c r="AP460" t="s">
        <v>1937</v>
      </c>
      <c r="AQ460" t="s">
        <v>564</v>
      </c>
      <c r="AR460">
        <v>2</v>
      </c>
      <c r="AT460" s="95">
        <v>13</v>
      </c>
      <c r="AU460" s="97">
        <v>99</v>
      </c>
      <c r="AV460" s="101">
        <f t="shared" si="165"/>
        <v>13099</v>
      </c>
      <c r="AX460" s="7" t="s">
        <v>1006</v>
      </c>
    </row>
    <row r="461" spans="1:50" hidden="1" outlineLevel="1">
      <c r="A461" t="s">
        <v>1701</v>
      </c>
      <c r="B461" t="s">
        <v>564</v>
      </c>
      <c r="C461" s="1">
        <f t="shared" si="166"/>
        <v>440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67"/>
        <v>152</v>
      </c>
      <c r="H461" s="2">
        <f t="shared" si="168"/>
        <v>0.34545454545454546</v>
      </c>
      <c r="I461" s="2"/>
      <c r="J461" s="2">
        <f t="shared" si="169"/>
        <v>0.31818181818181818</v>
      </c>
      <c r="K461" s="2">
        <f t="shared" si="170"/>
        <v>0.66363636363636369</v>
      </c>
      <c r="L461" s="2">
        <f t="shared" si="171"/>
        <v>0</v>
      </c>
      <c r="M461" s="2">
        <f t="shared" si="172"/>
        <v>1.8181818181818188E-2</v>
      </c>
      <c r="N461" s="112">
        <v>140</v>
      </c>
      <c r="O461" s="112">
        <v>292</v>
      </c>
      <c r="P461" s="112"/>
      <c r="Q461" s="112">
        <v>8</v>
      </c>
      <c r="R461" s="112"/>
      <c r="S461" s="112"/>
      <c r="T461" s="111"/>
      <c r="U461" s="111"/>
      <c r="V461" s="111"/>
      <c r="W461" s="111"/>
      <c r="X461" s="111">
        <v>0</v>
      </c>
      <c r="Y461" s="111"/>
      <c r="Z461" s="111"/>
      <c r="AA461" s="111"/>
      <c r="AB461" s="111"/>
      <c r="AC461" s="111"/>
      <c r="AD461" s="111"/>
      <c r="AE461" s="111"/>
      <c r="AG461" s="7">
        <f>IF(Q461&gt;0,RANK(Q461,(N461:P461,Q461:AE461)),0)</f>
        <v>3</v>
      </c>
      <c r="AH461" s="7">
        <f>IF(R461&gt;0,RANK(R461,(N461:P461,Q461:AE461)),0)</f>
        <v>0</v>
      </c>
      <c r="AI461" s="7">
        <f>IF(T461&gt;0,RANK(T461,(N461:P461,Q461:AE461)),0)</f>
        <v>0</v>
      </c>
      <c r="AJ461" s="7">
        <f>IF(S461&gt;0,RANK(S461,(N461:P461,Q461:AE461)),0)</f>
        <v>0</v>
      </c>
      <c r="AK461" s="2">
        <f t="shared" si="173"/>
        <v>1.8181818181818181E-2</v>
      </c>
      <c r="AL461" s="2">
        <f t="shared" si="174"/>
        <v>0</v>
      </c>
      <c r="AM461" s="2">
        <f t="shared" si="175"/>
        <v>0</v>
      </c>
      <c r="AN461" s="2">
        <f t="shared" si="176"/>
        <v>0</v>
      </c>
      <c r="AP461" t="s">
        <v>1701</v>
      </c>
      <c r="AQ461" t="s">
        <v>564</v>
      </c>
      <c r="AR461">
        <v>1</v>
      </c>
      <c r="AT461" s="95">
        <v>13</v>
      </c>
      <c r="AU461" s="97">
        <v>101</v>
      </c>
      <c r="AV461" s="101">
        <f t="shared" si="165"/>
        <v>13101</v>
      </c>
      <c r="AX461" s="7" t="s">
        <v>1006</v>
      </c>
    </row>
    <row r="462" spans="1:50" hidden="1" outlineLevel="1">
      <c r="A462" t="s">
        <v>1461</v>
      </c>
      <c r="B462" t="s">
        <v>564</v>
      </c>
      <c r="C462" s="1">
        <f t="shared" si="166"/>
        <v>6276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67"/>
        <v>1869</v>
      </c>
      <c r="H462" s="2">
        <f t="shared" si="168"/>
        <v>0.29780114722753348</v>
      </c>
      <c r="I462" s="2"/>
      <c r="J462" s="2">
        <f t="shared" si="169"/>
        <v>0.34608030592734224</v>
      </c>
      <c r="K462" s="2">
        <f t="shared" si="170"/>
        <v>0.64388145315487577</v>
      </c>
      <c r="L462" s="2">
        <f t="shared" si="171"/>
        <v>0</v>
      </c>
      <c r="M462" s="2">
        <f t="shared" si="172"/>
        <v>1.0038240917781938E-2</v>
      </c>
      <c r="N462" s="112">
        <v>2172</v>
      </c>
      <c r="O462" s="112">
        <v>4041</v>
      </c>
      <c r="P462" s="112"/>
      <c r="Q462" s="112">
        <v>63</v>
      </c>
      <c r="R462" s="112"/>
      <c r="S462" s="112"/>
      <c r="T462" s="111"/>
      <c r="U462" s="111"/>
      <c r="V462" s="111"/>
      <c r="W462" s="111"/>
      <c r="X462" s="111">
        <v>0</v>
      </c>
      <c r="Y462" s="111"/>
      <c r="Z462" s="111"/>
      <c r="AA462" s="111"/>
      <c r="AB462" s="111"/>
      <c r="AC462" s="111"/>
      <c r="AD462" s="111"/>
      <c r="AE462" s="111"/>
      <c r="AG462" s="7">
        <f>IF(Q462&gt;0,RANK(Q462,(N462:P462,Q462:AE462)),0)</f>
        <v>3</v>
      </c>
      <c r="AH462" s="7">
        <f>IF(R462&gt;0,RANK(R462,(N462:P462,Q462:AE462)),0)</f>
        <v>0</v>
      </c>
      <c r="AI462" s="7">
        <f>IF(T462&gt;0,RANK(T462,(N462:P462,Q462:AE462)),0)</f>
        <v>0</v>
      </c>
      <c r="AJ462" s="7">
        <f>IF(S462&gt;0,RANK(S462,(N462:P462,Q462:AE462)),0)</f>
        <v>0</v>
      </c>
      <c r="AK462" s="2">
        <f t="shared" si="173"/>
        <v>1.0038240917782026E-2</v>
      </c>
      <c r="AL462" s="2">
        <f t="shared" si="174"/>
        <v>0</v>
      </c>
      <c r="AM462" s="2">
        <f t="shared" si="175"/>
        <v>0</v>
      </c>
      <c r="AN462" s="2">
        <f t="shared" si="176"/>
        <v>0</v>
      </c>
      <c r="AP462" t="s">
        <v>1461</v>
      </c>
      <c r="AQ462" t="s">
        <v>564</v>
      </c>
      <c r="AR462">
        <v>12</v>
      </c>
      <c r="AT462" s="95">
        <v>13</v>
      </c>
      <c r="AU462" s="97">
        <v>103</v>
      </c>
      <c r="AV462" s="101">
        <f t="shared" si="165"/>
        <v>13103</v>
      </c>
      <c r="AX462" s="7" t="s">
        <v>1006</v>
      </c>
    </row>
    <row r="463" spans="1:50" hidden="1" outlineLevel="1">
      <c r="A463" t="s">
        <v>622</v>
      </c>
      <c r="B463" t="s">
        <v>564</v>
      </c>
      <c r="C463" s="1">
        <f t="shared" si="166"/>
        <v>4592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>IF(P463&gt;0,RANK(P463,(N463:P463,Q463:AE463)),0)</f>
        <v>0</v>
      </c>
      <c r="G463" s="1">
        <f t="shared" si="167"/>
        <v>45</v>
      </c>
      <c r="H463" s="2">
        <f t="shared" si="168"/>
        <v>9.7996515679442502E-3</v>
      </c>
      <c r="I463" s="2"/>
      <c r="J463" s="2">
        <f t="shared" si="169"/>
        <v>0.49804006968641112</v>
      </c>
      <c r="K463" s="2">
        <f t="shared" si="170"/>
        <v>0.48824041811846691</v>
      </c>
      <c r="L463" s="2">
        <f t="shared" si="171"/>
        <v>0</v>
      </c>
      <c r="M463" s="2">
        <f t="shared" si="172"/>
        <v>1.3719512195121963E-2</v>
      </c>
      <c r="N463" s="112">
        <v>2287</v>
      </c>
      <c r="O463" s="112">
        <v>2242</v>
      </c>
      <c r="P463" s="112"/>
      <c r="Q463" s="112">
        <v>63</v>
      </c>
      <c r="R463" s="112"/>
      <c r="S463" s="112"/>
      <c r="T463" s="111"/>
      <c r="U463" s="111"/>
      <c r="V463" s="111"/>
      <c r="W463" s="111"/>
      <c r="X463" s="111">
        <v>0</v>
      </c>
      <c r="Y463" s="111"/>
      <c r="Z463" s="111"/>
      <c r="AA463" s="111"/>
      <c r="AB463" s="111"/>
      <c r="AC463" s="111"/>
      <c r="AD463" s="111"/>
      <c r="AE463" s="111"/>
      <c r="AG463" s="7">
        <f>IF(Q463&gt;0,RANK(Q463,(N463:P463,Q463:AE463)),0)</f>
        <v>3</v>
      </c>
      <c r="AH463" s="7">
        <f>IF(R463&gt;0,RANK(R463,(N463:P463,Q463:AE463)),0)</f>
        <v>0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73"/>
        <v>1.3719512195121951E-2</v>
      </c>
      <c r="AL463" s="2">
        <f t="shared" si="174"/>
        <v>0</v>
      </c>
      <c r="AM463" s="2">
        <f t="shared" si="175"/>
        <v>0</v>
      </c>
      <c r="AN463" s="2">
        <f t="shared" si="176"/>
        <v>0</v>
      </c>
      <c r="AP463" t="s">
        <v>622</v>
      </c>
      <c r="AQ463" t="s">
        <v>564</v>
      </c>
      <c r="AR463">
        <v>9</v>
      </c>
      <c r="AT463" s="95">
        <v>13</v>
      </c>
      <c r="AU463" s="97">
        <v>105</v>
      </c>
      <c r="AV463" s="101">
        <f t="shared" si="165"/>
        <v>13105</v>
      </c>
      <c r="AX463" s="7" t="s">
        <v>1006</v>
      </c>
    </row>
    <row r="464" spans="1:50" hidden="1" outlineLevel="1">
      <c r="A464" t="s">
        <v>1029</v>
      </c>
      <c r="B464" t="s">
        <v>564</v>
      </c>
      <c r="C464" s="1">
        <f t="shared" si="166"/>
        <v>3781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167"/>
        <v>136</v>
      </c>
      <c r="H464" s="2">
        <f t="shared" si="168"/>
        <v>3.596932028563872E-2</v>
      </c>
      <c r="I464" s="2"/>
      <c r="J464" s="2">
        <f t="shared" si="169"/>
        <v>0.47606453319227715</v>
      </c>
      <c r="K464" s="2">
        <f t="shared" si="170"/>
        <v>0.51203385347791586</v>
      </c>
      <c r="L464" s="2">
        <f t="shared" si="171"/>
        <v>0</v>
      </c>
      <c r="M464" s="2">
        <f t="shared" si="172"/>
        <v>1.1901613329806993E-2</v>
      </c>
      <c r="N464" s="112">
        <v>1800</v>
      </c>
      <c r="O464" s="112">
        <v>1936</v>
      </c>
      <c r="P464" s="112"/>
      <c r="Q464" s="112">
        <v>45</v>
      </c>
      <c r="R464" s="112"/>
      <c r="S464" s="112"/>
      <c r="T464" s="111"/>
      <c r="U464" s="111"/>
      <c r="V464" s="111"/>
      <c r="W464" s="111"/>
      <c r="X464" s="111">
        <v>0</v>
      </c>
      <c r="Y464" s="111"/>
      <c r="Z464" s="111"/>
      <c r="AA464" s="111"/>
      <c r="AB464" s="111"/>
      <c r="AC464" s="111"/>
      <c r="AD464" s="111"/>
      <c r="AE464" s="111"/>
      <c r="AG464" s="7">
        <f>IF(Q464&gt;0,RANK(Q464,(N464:P464,Q464:AE464)),0)</f>
        <v>3</v>
      </c>
      <c r="AH464" s="7">
        <f>IF(R464&gt;0,RANK(R464,(N464:P464,Q464:AE464)),0)</f>
        <v>0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73"/>
        <v>1.190161332980693E-2</v>
      </c>
      <c r="AL464" s="2">
        <f t="shared" si="174"/>
        <v>0</v>
      </c>
      <c r="AM464" s="2">
        <f t="shared" si="175"/>
        <v>0</v>
      </c>
      <c r="AN464" s="2">
        <f t="shared" si="176"/>
        <v>0</v>
      </c>
      <c r="AP464" t="s">
        <v>1029</v>
      </c>
      <c r="AQ464" t="s">
        <v>564</v>
      </c>
      <c r="AR464">
        <v>3</v>
      </c>
      <c r="AT464" s="95">
        <v>13</v>
      </c>
      <c r="AU464" s="97">
        <v>107</v>
      </c>
      <c r="AV464" s="101">
        <f t="shared" si="165"/>
        <v>13107</v>
      </c>
      <c r="AX464" s="7" t="s">
        <v>1006</v>
      </c>
    </row>
    <row r="465" spans="1:50" hidden="1" outlineLevel="1">
      <c r="A465" t="s">
        <v>760</v>
      </c>
      <c r="B465" t="s">
        <v>564</v>
      </c>
      <c r="C465" s="1">
        <f t="shared" si="166"/>
        <v>1807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1">
        <f t="shared" si="167"/>
        <v>153</v>
      </c>
      <c r="H465" s="2">
        <f t="shared" si="168"/>
        <v>8.4670724958494745E-2</v>
      </c>
      <c r="I465" s="2"/>
      <c r="J465" s="2">
        <f t="shared" si="169"/>
        <v>0.45102379634753736</v>
      </c>
      <c r="K465" s="2">
        <f t="shared" si="170"/>
        <v>0.53569452130603212</v>
      </c>
      <c r="L465" s="2">
        <f t="shared" si="171"/>
        <v>0</v>
      </c>
      <c r="M465" s="2">
        <f t="shared" si="172"/>
        <v>1.3281682346430457E-2</v>
      </c>
      <c r="N465" s="112">
        <v>815</v>
      </c>
      <c r="O465" s="112">
        <v>968</v>
      </c>
      <c r="P465" s="112"/>
      <c r="Q465" s="112">
        <v>24</v>
      </c>
      <c r="R465" s="112"/>
      <c r="S465" s="112"/>
      <c r="T465" s="111"/>
      <c r="U465" s="111"/>
      <c r="V465" s="111"/>
      <c r="W465" s="111"/>
      <c r="X465" s="111">
        <v>0</v>
      </c>
      <c r="Y465" s="111"/>
      <c r="Z465" s="111"/>
      <c r="AA465" s="111"/>
      <c r="AB465" s="111"/>
      <c r="AC465" s="111"/>
      <c r="AD465" s="111"/>
      <c r="AE465" s="111"/>
      <c r="AG465" s="7">
        <f>IF(Q465&gt;0,RANK(Q465,(N465:P465,Q465:AE465)),0)</f>
        <v>3</v>
      </c>
      <c r="AH465" s="7">
        <f>IF(R465&gt;0,RANK(R465,(N465:P465,Q465:AE465)),0)</f>
        <v>0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73"/>
        <v>1.3281682346430549E-2</v>
      </c>
      <c r="AL465" s="2">
        <f t="shared" si="174"/>
        <v>0</v>
      </c>
      <c r="AM465" s="2">
        <f t="shared" si="175"/>
        <v>0</v>
      </c>
      <c r="AN465" s="2">
        <f t="shared" si="176"/>
        <v>0</v>
      </c>
      <c r="AP465" t="s">
        <v>760</v>
      </c>
      <c r="AQ465" t="s">
        <v>564</v>
      </c>
      <c r="AR465">
        <v>3</v>
      </c>
      <c r="AT465" s="95">
        <v>13</v>
      </c>
      <c r="AU465" s="97">
        <v>109</v>
      </c>
      <c r="AV465" s="101">
        <f t="shared" si="165"/>
        <v>13109</v>
      </c>
      <c r="AX465" s="7" t="s">
        <v>1006</v>
      </c>
    </row>
    <row r="466" spans="1:50" hidden="1" outlineLevel="1">
      <c r="A466" t="s">
        <v>885</v>
      </c>
      <c r="B466" t="s">
        <v>564</v>
      </c>
      <c r="C466" s="1">
        <f t="shared" si="166"/>
        <v>5686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67"/>
        <v>1622</v>
      </c>
      <c r="H466" s="2">
        <f t="shared" si="168"/>
        <v>0.28526204713330988</v>
      </c>
      <c r="I466" s="2"/>
      <c r="J466" s="2">
        <f t="shared" si="169"/>
        <v>0.34804783679212098</v>
      </c>
      <c r="K466" s="2">
        <f t="shared" si="170"/>
        <v>0.63330988392543086</v>
      </c>
      <c r="L466" s="2">
        <f t="shared" si="171"/>
        <v>0</v>
      </c>
      <c r="M466" s="2">
        <f t="shared" si="172"/>
        <v>1.8642279282448215E-2</v>
      </c>
      <c r="N466" s="112">
        <v>1979</v>
      </c>
      <c r="O466" s="112">
        <v>3601</v>
      </c>
      <c r="P466" s="112"/>
      <c r="Q466" s="112">
        <v>106</v>
      </c>
      <c r="R466" s="112"/>
      <c r="S466" s="112"/>
      <c r="T466" s="111"/>
      <c r="U466" s="111"/>
      <c r="V466" s="111"/>
      <c r="W466" s="111"/>
      <c r="X466" s="111">
        <v>0</v>
      </c>
      <c r="Y466" s="111"/>
      <c r="Z466" s="111"/>
      <c r="AA466" s="111"/>
      <c r="AB466" s="111"/>
      <c r="AC466" s="111"/>
      <c r="AD466" s="111"/>
      <c r="AE466" s="111"/>
      <c r="AG466" s="7">
        <f>IF(Q466&gt;0,RANK(Q466,(N466:P466,Q466:AE466)),0)</f>
        <v>3</v>
      </c>
      <c r="AH466" s="7">
        <f>IF(R466&gt;0,RANK(R466,(N466:P466,Q466:AE466)),0)</f>
        <v>0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73"/>
        <v>1.8642279282448118E-2</v>
      </c>
      <c r="AL466" s="2">
        <f t="shared" si="174"/>
        <v>0</v>
      </c>
      <c r="AM466" s="2">
        <f t="shared" si="175"/>
        <v>0</v>
      </c>
      <c r="AN466" s="2">
        <f t="shared" si="176"/>
        <v>0</v>
      </c>
      <c r="AP466" t="s">
        <v>885</v>
      </c>
      <c r="AQ466" t="s">
        <v>564</v>
      </c>
      <c r="AR466">
        <v>10</v>
      </c>
      <c r="AT466" s="95">
        <v>13</v>
      </c>
      <c r="AU466" s="97">
        <v>111</v>
      </c>
      <c r="AV466" s="101">
        <f t="shared" si="165"/>
        <v>13111</v>
      </c>
      <c r="AX466" s="7" t="s">
        <v>1006</v>
      </c>
    </row>
    <row r="467" spans="1:50" hidden="1" outlineLevel="1">
      <c r="A467" t="s">
        <v>827</v>
      </c>
      <c r="B467" t="s">
        <v>564</v>
      </c>
      <c r="C467" s="1">
        <f t="shared" si="166"/>
        <v>27027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67"/>
        <v>10215</v>
      </c>
      <c r="H467" s="2">
        <f t="shared" si="168"/>
        <v>0.37795537795537798</v>
      </c>
      <c r="I467" s="2"/>
      <c r="J467" s="2">
        <f t="shared" si="169"/>
        <v>0.29633329633329636</v>
      </c>
      <c r="K467" s="2">
        <f t="shared" si="170"/>
        <v>0.67428867428867434</v>
      </c>
      <c r="L467" s="2">
        <f t="shared" si="171"/>
        <v>0</v>
      </c>
      <c r="M467" s="2">
        <f t="shared" si="172"/>
        <v>2.9378029378029358E-2</v>
      </c>
      <c r="N467" s="112">
        <v>8009</v>
      </c>
      <c r="O467" s="112">
        <v>18224</v>
      </c>
      <c r="P467" s="112"/>
      <c r="Q467" s="112">
        <v>794</v>
      </c>
      <c r="R467" s="112"/>
      <c r="S467" s="112"/>
      <c r="T467" s="111"/>
      <c r="U467" s="111"/>
      <c r="V467" s="111"/>
      <c r="W467" s="111"/>
      <c r="X467" s="111">
        <v>0</v>
      </c>
      <c r="Y467" s="111"/>
      <c r="Z467" s="111"/>
      <c r="AA467" s="111"/>
      <c r="AB467" s="111"/>
      <c r="AC467" s="111"/>
      <c r="AD467" s="111"/>
      <c r="AE467" s="111"/>
      <c r="AG467" s="7">
        <f>IF(Q467&gt;0,RANK(Q467,(N467:P467,Q467:AE467)),0)</f>
        <v>3</v>
      </c>
      <c r="AH467" s="7">
        <f>IF(R467&gt;0,RANK(R467,(N467:P467,Q467:AE467)),0)</f>
        <v>0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73"/>
        <v>2.9378029378029379E-2</v>
      </c>
      <c r="AL467" s="2">
        <f t="shared" si="174"/>
        <v>0</v>
      </c>
      <c r="AM467" s="2">
        <f t="shared" si="175"/>
        <v>0</v>
      </c>
      <c r="AN467" s="2">
        <f t="shared" si="176"/>
        <v>0</v>
      </c>
      <c r="AP467" t="s">
        <v>827</v>
      </c>
      <c r="AQ467" t="s">
        <v>564</v>
      </c>
      <c r="AR467">
        <v>0</v>
      </c>
      <c r="AT467" s="95">
        <v>13</v>
      </c>
      <c r="AU467" s="97">
        <v>113</v>
      </c>
      <c r="AV467" s="101">
        <f t="shared" si="165"/>
        <v>13113</v>
      </c>
      <c r="AX467" s="7" t="s">
        <v>1006</v>
      </c>
    </row>
    <row r="468" spans="1:50" hidden="1" outlineLevel="1">
      <c r="A468" t="s">
        <v>670</v>
      </c>
      <c r="B468" t="s">
        <v>564</v>
      </c>
      <c r="C468" s="1">
        <f t="shared" si="166"/>
        <v>21171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67"/>
        <v>1998</v>
      </c>
      <c r="H468" s="2">
        <f t="shared" si="168"/>
        <v>9.4374380048179107E-2</v>
      </c>
      <c r="I468" s="2"/>
      <c r="J468" s="2">
        <f t="shared" si="169"/>
        <v>0.44296443247839024</v>
      </c>
      <c r="K468" s="2">
        <f t="shared" si="170"/>
        <v>0.53733881252656934</v>
      </c>
      <c r="L468" s="2">
        <f t="shared" si="171"/>
        <v>0</v>
      </c>
      <c r="M468" s="2">
        <f t="shared" si="172"/>
        <v>1.9696754995040422E-2</v>
      </c>
      <c r="N468" s="112">
        <v>9378</v>
      </c>
      <c r="O468" s="112">
        <v>11376</v>
      </c>
      <c r="P468" s="112"/>
      <c r="Q468" s="112">
        <v>417</v>
      </c>
      <c r="R468" s="112"/>
      <c r="S468" s="112"/>
      <c r="T468" s="111"/>
      <c r="U468" s="111"/>
      <c r="V468" s="111"/>
      <c r="W468" s="111"/>
      <c r="X468" s="111">
        <v>0</v>
      </c>
      <c r="Y468" s="111"/>
      <c r="Z468" s="111"/>
      <c r="AA468" s="111"/>
      <c r="AB468" s="111"/>
      <c r="AC468" s="111"/>
      <c r="AD468" s="111"/>
      <c r="AE468" s="111"/>
      <c r="AG468" s="7">
        <f>IF(Q468&gt;0,RANK(Q468,(N468:P468,Q468:AE468)),0)</f>
        <v>3</v>
      </c>
      <c r="AH468" s="7">
        <f>IF(R468&gt;0,RANK(R468,(N468:P468,Q468:AE468)),0)</f>
        <v>0</v>
      </c>
      <c r="AI468" s="7">
        <f>IF(T468&gt;0,RANK(T468,(N468:P468,Q468:AE468)),0)</f>
        <v>0</v>
      </c>
      <c r="AJ468" s="7">
        <f>IF(S468&gt;0,RANK(S468,(N468:P468,Q468:AE468)),0)</f>
        <v>0</v>
      </c>
      <c r="AK468" s="2">
        <f t="shared" si="173"/>
        <v>1.9696754995040384E-2</v>
      </c>
      <c r="AL468" s="2">
        <f t="shared" si="174"/>
        <v>0</v>
      </c>
      <c r="AM468" s="2">
        <f t="shared" si="175"/>
        <v>0</v>
      </c>
      <c r="AN468" s="2">
        <f t="shared" si="176"/>
        <v>0</v>
      </c>
      <c r="AP468" t="s">
        <v>670</v>
      </c>
      <c r="AQ468" t="s">
        <v>564</v>
      </c>
      <c r="AR468">
        <v>11</v>
      </c>
      <c r="AT468" s="95">
        <v>13</v>
      </c>
      <c r="AU468" s="97">
        <v>115</v>
      </c>
      <c r="AV468" s="101">
        <f t="shared" si="165"/>
        <v>13115</v>
      </c>
      <c r="AX468" s="7" t="s">
        <v>1006</v>
      </c>
    </row>
    <row r="469" spans="1:50" hidden="1" outlineLevel="1">
      <c r="A469" t="s">
        <v>671</v>
      </c>
      <c r="B469" t="s">
        <v>564</v>
      </c>
      <c r="C469" s="1">
        <f t="shared" si="166"/>
        <v>20178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67"/>
        <v>9907</v>
      </c>
      <c r="H469" s="2">
        <f t="shared" si="168"/>
        <v>0.49098027554762613</v>
      </c>
      <c r="I469" s="2"/>
      <c r="J469" s="2">
        <f t="shared" si="169"/>
        <v>0.23302606799484588</v>
      </c>
      <c r="K469" s="2">
        <f t="shared" si="170"/>
        <v>0.72400634354247195</v>
      </c>
      <c r="L469" s="2">
        <f t="shared" si="171"/>
        <v>0</v>
      </c>
      <c r="M469" s="2">
        <f t="shared" si="172"/>
        <v>4.2967588462682116E-2</v>
      </c>
      <c r="N469" s="112">
        <v>4702</v>
      </c>
      <c r="O469" s="112">
        <v>14609</v>
      </c>
      <c r="P469" s="112"/>
      <c r="Q469" s="112">
        <v>866</v>
      </c>
      <c r="R469" s="112"/>
      <c r="S469" s="112"/>
      <c r="T469" s="111"/>
      <c r="U469" s="111"/>
      <c r="V469" s="111"/>
      <c r="W469" s="111"/>
      <c r="X469" s="111">
        <v>1</v>
      </c>
      <c r="Y469" s="111"/>
      <c r="Z469" s="111"/>
      <c r="AA469" s="111"/>
      <c r="AB469" s="111"/>
      <c r="AC469" s="111"/>
      <c r="AD469" s="111"/>
      <c r="AE469" s="111"/>
      <c r="AG469" s="7">
        <f>IF(Q469&gt;0,RANK(Q469,(N469:P469,Q469:AE469)),0)</f>
        <v>3</v>
      </c>
      <c r="AH469" s="7">
        <f>IF(R469&gt;0,RANK(R469,(N469:P469,Q469:AE469)),0)</f>
        <v>0</v>
      </c>
      <c r="AI469" s="7">
        <f>IF(T469&gt;0,RANK(T469,(N469:P469,Q469:AE469)),0)</f>
        <v>0</v>
      </c>
      <c r="AJ469" s="7">
        <f>IF(S469&gt;0,RANK(S469,(N469:P469,Q469:AE469)),0)</f>
        <v>0</v>
      </c>
      <c r="AK469" s="2">
        <f t="shared" si="173"/>
        <v>4.2918029537119637E-2</v>
      </c>
      <c r="AL469" s="2">
        <f t="shared" si="174"/>
        <v>0</v>
      </c>
      <c r="AM469" s="2">
        <f t="shared" si="175"/>
        <v>0</v>
      </c>
      <c r="AN469" s="2">
        <f t="shared" si="176"/>
        <v>0</v>
      </c>
      <c r="AP469" t="s">
        <v>671</v>
      </c>
      <c r="AQ469" t="s">
        <v>564</v>
      </c>
      <c r="AR469">
        <v>0</v>
      </c>
      <c r="AT469" s="95">
        <v>13</v>
      </c>
      <c r="AU469" s="97">
        <v>117</v>
      </c>
      <c r="AV469" s="101">
        <f t="shared" si="165"/>
        <v>13117</v>
      </c>
      <c r="AX469" s="7" t="s">
        <v>1006</v>
      </c>
    </row>
    <row r="470" spans="1:50" hidden="1" outlineLevel="1">
      <c r="A470" t="s">
        <v>522</v>
      </c>
      <c r="B470" t="s">
        <v>564</v>
      </c>
      <c r="C470" s="1">
        <f t="shared" si="166"/>
        <v>3809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67"/>
        <v>168</v>
      </c>
      <c r="H470" s="2">
        <f t="shared" si="168"/>
        <v>4.4106064583880285E-2</v>
      </c>
      <c r="I470" s="2"/>
      <c r="J470" s="2">
        <f t="shared" si="169"/>
        <v>0.46836440010501446</v>
      </c>
      <c r="K470" s="2">
        <f t="shared" si="170"/>
        <v>0.51247046468889468</v>
      </c>
      <c r="L470" s="2">
        <f t="shared" si="171"/>
        <v>0</v>
      </c>
      <c r="M470" s="2">
        <f t="shared" si="172"/>
        <v>1.9165135206090866E-2</v>
      </c>
      <c r="N470" s="112">
        <v>1784</v>
      </c>
      <c r="O470" s="112">
        <v>1952</v>
      </c>
      <c r="P470" s="112"/>
      <c r="Q470" s="112">
        <v>73</v>
      </c>
      <c r="R470" s="112"/>
      <c r="S470" s="112"/>
      <c r="T470" s="111"/>
      <c r="U470" s="111"/>
      <c r="V470" s="111"/>
      <c r="W470" s="111"/>
      <c r="X470" s="111">
        <v>0</v>
      </c>
      <c r="Y470" s="111"/>
      <c r="Z470" s="111"/>
      <c r="AA470" s="111"/>
      <c r="AB470" s="111"/>
      <c r="AC470" s="111"/>
      <c r="AD470" s="111"/>
      <c r="AE470" s="111"/>
      <c r="AG470" s="7">
        <f>IF(Q470&gt;0,RANK(Q470,(N470:P470,Q470:AE470)),0)</f>
        <v>3</v>
      </c>
      <c r="AH470" s="7">
        <f>IF(R470&gt;0,RANK(R470,(N470:P470,Q470:AE470)),0)</f>
        <v>0</v>
      </c>
      <c r="AI470" s="7">
        <f>IF(T470&gt;0,RANK(T470,(N470:P470,Q470:AE470)),0)</f>
        <v>0</v>
      </c>
      <c r="AJ470" s="7">
        <f>IF(S470&gt;0,RANK(S470,(N470:P470,Q470:AE470)),0)</f>
        <v>0</v>
      </c>
      <c r="AK470" s="2">
        <f t="shared" si="173"/>
        <v>1.9165135206090839E-2</v>
      </c>
      <c r="AL470" s="2">
        <f t="shared" si="174"/>
        <v>0</v>
      </c>
      <c r="AM470" s="2">
        <f t="shared" si="175"/>
        <v>0</v>
      </c>
      <c r="AN470" s="2">
        <f t="shared" si="176"/>
        <v>0</v>
      </c>
      <c r="AP470" t="s">
        <v>522</v>
      </c>
      <c r="AQ470" t="s">
        <v>564</v>
      </c>
      <c r="AR470">
        <v>9</v>
      </c>
      <c r="AT470" s="95">
        <v>13</v>
      </c>
      <c r="AU470" s="97">
        <v>119</v>
      </c>
      <c r="AV470" s="101">
        <f t="shared" si="165"/>
        <v>13119</v>
      </c>
      <c r="AX470" s="7" t="s">
        <v>1006</v>
      </c>
    </row>
    <row r="471" spans="1:50" hidden="1" outlineLevel="1">
      <c r="A471" t="s">
        <v>1411</v>
      </c>
      <c r="B471" t="s">
        <v>564</v>
      </c>
      <c r="C471" s="1">
        <f t="shared" si="166"/>
        <v>189330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IF(P471&gt;0,RANK(P471,(N471:P471,Q471:AE471)),0)</f>
        <v>0</v>
      </c>
      <c r="G471" s="1">
        <f t="shared" si="167"/>
        <v>32453</v>
      </c>
      <c r="H471" s="2">
        <f t="shared" si="168"/>
        <v>0.17140970791739291</v>
      </c>
      <c r="I471" s="2"/>
      <c r="J471" s="2">
        <f t="shared" si="169"/>
        <v>0.57286219827813867</v>
      </c>
      <c r="K471" s="2">
        <f t="shared" si="170"/>
        <v>0.40145249036074576</v>
      </c>
      <c r="L471" s="2">
        <f t="shared" si="171"/>
        <v>0</v>
      </c>
      <c r="M471" s="2">
        <f t="shared" si="172"/>
        <v>2.568531136111557E-2</v>
      </c>
      <c r="N471" s="112">
        <v>108460</v>
      </c>
      <c r="O471" s="112">
        <v>76007</v>
      </c>
      <c r="P471" s="112"/>
      <c r="Q471" s="112">
        <v>4863</v>
      </c>
      <c r="R471" s="112"/>
      <c r="S471" s="112"/>
      <c r="T471" s="111"/>
      <c r="U471" s="111"/>
      <c r="V471" s="111"/>
      <c r="W471" s="111"/>
      <c r="X471" s="111">
        <v>0</v>
      </c>
      <c r="Y471" s="111"/>
      <c r="Z471" s="111"/>
      <c r="AA471" s="111"/>
      <c r="AB471" s="111"/>
      <c r="AC471" s="111"/>
      <c r="AD471" s="111"/>
      <c r="AE471" s="111"/>
      <c r="AG471" s="7">
        <f>IF(Q471&gt;0,RANK(Q471,(N471:P471,Q471:AE471)),0)</f>
        <v>3</v>
      </c>
      <c r="AH471" s="7">
        <f>IF(R471&gt;0,RANK(R471,(N471:P471,Q471:AE471)),0)</f>
        <v>0</v>
      </c>
      <c r="AI471" s="7">
        <f>IF(T471&gt;0,RANK(T471,(N471:P471,Q471:AE471)),0)</f>
        <v>0</v>
      </c>
      <c r="AJ471" s="7">
        <f>IF(S471&gt;0,RANK(S471,(N471:P471,Q471:AE471)),0)</f>
        <v>0</v>
      </c>
      <c r="AK471" s="2">
        <f t="shared" si="173"/>
        <v>2.5685311361115511E-2</v>
      </c>
      <c r="AL471" s="2">
        <f t="shared" si="174"/>
        <v>0</v>
      </c>
      <c r="AM471" s="2">
        <f t="shared" si="175"/>
        <v>0</v>
      </c>
      <c r="AN471" s="2">
        <f t="shared" si="176"/>
        <v>0</v>
      </c>
      <c r="AP471" t="s">
        <v>1411</v>
      </c>
      <c r="AQ471" t="s">
        <v>564</v>
      </c>
      <c r="AR471">
        <v>0</v>
      </c>
      <c r="AT471" s="95">
        <v>13</v>
      </c>
      <c r="AU471" s="97">
        <v>121</v>
      </c>
      <c r="AV471" s="101">
        <f t="shared" si="165"/>
        <v>13121</v>
      </c>
      <c r="AX471" s="7" t="s">
        <v>1006</v>
      </c>
    </row>
    <row r="472" spans="1:50" hidden="1" outlineLevel="1">
      <c r="A472" t="s">
        <v>1224</v>
      </c>
      <c r="B472" t="s">
        <v>564</v>
      </c>
      <c r="C472" s="1">
        <f t="shared" si="166"/>
        <v>4129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0</v>
      </c>
      <c r="G472" s="1">
        <f t="shared" si="167"/>
        <v>1122</v>
      </c>
      <c r="H472" s="2">
        <f t="shared" si="168"/>
        <v>0.27173649794139015</v>
      </c>
      <c r="I472" s="2"/>
      <c r="J472" s="2">
        <f t="shared" si="169"/>
        <v>0.35093242915960282</v>
      </c>
      <c r="K472" s="2">
        <f t="shared" si="170"/>
        <v>0.62266892710099297</v>
      </c>
      <c r="L472" s="2">
        <f t="shared" si="171"/>
        <v>0</v>
      </c>
      <c r="M472" s="2">
        <f t="shared" si="172"/>
        <v>2.6398643739404259E-2</v>
      </c>
      <c r="N472" s="112">
        <v>1449</v>
      </c>
      <c r="O472" s="112">
        <v>2571</v>
      </c>
      <c r="P472" s="112"/>
      <c r="Q472" s="112">
        <v>109</v>
      </c>
      <c r="R472" s="112"/>
      <c r="S472" s="112"/>
      <c r="T472" s="111"/>
      <c r="U472" s="111"/>
      <c r="V472" s="111"/>
      <c r="W472" s="111"/>
      <c r="X472" s="111">
        <v>0</v>
      </c>
      <c r="Y472" s="111"/>
      <c r="Z472" s="111"/>
      <c r="AA472" s="111"/>
      <c r="AB472" s="111"/>
      <c r="AC472" s="111"/>
      <c r="AD472" s="111"/>
      <c r="AE472" s="111"/>
      <c r="AG472" s="7">
        <f>IF(Q472&gt;0,RANK(Q472,(N472:P472,Q472:AE472)),0)</f>
        <v>3</v>
      </c>
      <c r="AH472" s="7">
        <f>IF(R472&gt;0,RANK(R472,(N472:P472,Q472:AE472)),0)</f>
        <v>0</v>
      </c>
      <c r="AI472" s="7">
        <f>IF(T472&gt;0,RANK(T472,(N472:P472,Q472:AE472)),0)</f>
        <v>0</v>
      </c>
      <c r="AJ472" s="7">
        <f>IF(S472&gt;0,RANK(S472,(N472:P472,Q472:AE472)),0)</f>
        <v>0</v>
      </c>
      <c r="AK472" s="2">
        <f t="shared" si="173"/>
        <v>2.6398643739404214E-2</v>
      </c>
      <c r="AL472" s="2">
        <f t="shared" si="174"/>
        <v>0</v>
      </c>
      <c r="AM472" s="2">
        <f t="shared" si="175"/>
        <v>0</v>
      </c>
      <c r="AN472" s="2">
        <f t="shared" si="176"/>
        <v>0</v>
      </c>
      <c r="AP472" t="s">
        <v>1224</v>
      </c>
      <c r="AQ472" t="s">
        <v>564</v>
      </c>
      <c r="AR472">
        <v>10</v>
      </c>
      <c r="AT472" s="95">
        <v>13</v>
      </c>
      <c r="AU472" s="97">
        <v>123</v>
      </c>
      <c r="AV472" s="101">
        <f t="shared" si="165"/>
        <v>13123</v>
      </c>
      <c r="AX472" s="7" t="s">
        <v>1006</v>
      </c>
    </row>
    <row r="473" spans="1:50" hidden="1" outlineLevel="1">
      <c r="A473" t="s">
        <v>1148</v>
      </c>
      <c r="B473" t="s">
        <v>564</v>
      </c>
      <c r="C473" s="1">
        <f t="shared" si="166"/>
        <v>651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si="167"/>
        <v>168</v>
      </c>
      <c r="H473" s="2">
        <f t="shared" si="168"/>
        <v>0.25806451612903225</v>
      </c>
      <c r="I473" s="2"/>
      <c r="J473" s="2">
        <f t="shared" si="169"/>
        <v>0.36405529953917048</v>
      </c>
      <c r="K473" s="2">
        <f t="shared" si="170"/>
        <v>0.62211981566820274</v>
      </c>
      <c r="L473" s="2">
        <f t="shared" si="171"/>
        <v>0</v>
      </c>
      <c r="M473" s="2">
        <f t="shared" si="172"/>
        <v>1.3824884792626779E-2</v>
      </c>
      <c r="N473" s="112">
        <v>237</v>
      </c>
      <c r="O473" s="112">
        <v>405</v>
      </c>
      <c r="P473" s="112"/>
      <c r="Q473" s="112">
        <v>9</v>
      </c>
      <c r="R473" s="112"/>
      <c r="S473" s="112"/>
      <c r="T473" s="111"/>
      <c r="U473" s="111"/>
      <c r="V473" s="111"/>
      <c r="W473" s="111"/>
      <c r="X473" s="111">
        <v>0</v>
      </c>
      <c r="Y473" s="111"/>
      <c r="Z473" s="111"/>
      <c r="AA473" s="111"/>
      <c r="AB473" s="111"/>
      <c r="AC473" s="111"/>
      <c r="AD473" s="111"/>
      <c r="AE473" s="111"/>
      <c r="AG473" s="7">
        <f>IF(Q473&gt;0,RANK(Q473,(N473:P473,Q473:AE473)),0)</f>
        <v>3</v>
      </c>
      <c r="AH473" s="7">
        <f>IF(R473&gt;0,RANK(R473,(N473:P473,Q473:AE473)),0)</f>
        <v>0</v>
      </c>
      <c r="AI473" s="7">
        <f>IF(T473&gt;0,RANK(T473,(N473:P473,Q473:AE473)),0)</f>
        <v>0</v>
      </c>
      <c r="AJ473" s="7">
        <f>IF(S473&gt;0,RANK(S473,(N473:P473,Q473:AE473)),0)</f>
        <v>0</v>
      </c>
      <c r="AK473" s="2">
        <f t="shared" si="173"/>
        <v>1.3824884792626729E-2</v>
      </c>
      <c r="AL473" s="2">
        <f t="shared" si="174"/>
        <v>0</v>
      </c>
      <c r="AM473" s="2">
        <f t="shared" si="175"/>
        <v>0</v>
      </c>
      <c r="AN473" s="2">
        <f t="shared" si="176"/>
        <v>0</v>
      </c>
      <c r="AP473" t="s">
        <v>1148</v>
      </c>
      <c r="AQ473" t="s">
        <v>564</v>
      </c>
      <c r="AR473">
        <v>12</v>
      </c>
      <c r="AT473" s="95">
        <v>13</v>
      </c>
      <c r="AU473" s="97">
        <v>125</v>
      </c>
      <c r="AV473" s="101">
        <f t="shared" si="165"/>
        <v>13125</v>
      </c>
      <c r="AX473" s="7" t="s">
        <v>1006</v>
      </c>
    </row>
    <row r="474" spans="1:50" hidden="1" outlineLevel="1">
      <c r="A474" t="s">
        <v>516</v>
      </c>
      <c r="B474" t="s">
        <v>564</v>
      </c>
      <c r="C474" s="1">
        <f t="shared" si="166"/>
        <v>15777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67"/>
        <v>4132</v>
      </c>
      <c r="H474" s="2">
        <f t="shared" si="168"/>
        <v>0.261900234518603</v>
      </c>
      <c r="I474" s="2"/>
      <c r="J474" s="2">
        <f t="shared" si="169"/>
        <v>0.36147556569690054</v>
      </c>
      <c r="K474" s="2">
        <f t="shared" si="170"/>
        <v>0.62337580021550354</v>
      </c>
      <c r="L474" s="2">
        <f t="shared" si="171"/>
        <v>0</v>
      </c>
      <c r="M474" s="2">
        <f t="shared" si="172"/>
        <v>1.5148634087595925E-2</v>
      </c>
      <c r="N474" s="112">
        <v>5703</v>
      </c>
      <c r="O474" s="112">
        <v>9835</v>
      </c>
      <c r="P474" s="112"/>
      <c r="Q474" s="112">
        <v>239</v>
      </c>
      <c r="R474" s="112"/>
      <c r="S474" s="112"/>
      <c r="T474" s="111"/>
      <c r="U474" s="111"/>
      <c r="V474" s="111"/>
      <c r="W474" s="111"/>
      <c r="X474" s="111">
        <v>0</v>
      </c>
      <c r="Y474" s="111"/>
      <c r="Z474" s="111"/>
      <c r="AA474" s="111"/>
      <c r="AB474" s="111"/>
      <c r="AC474" s="111"/>
      <c r="AD474" s="111"/>
      <c r="AE474" s="111"/>
      <c r="AG474" s="7">
        <f>IF(Q474&gt;0,RANK(Q474,(N474:P474,Q474:AE474)),0)</f>
        <v>3</v>
      </c>
      <c r="AH474" s="7">
        <f>IF(R474&gt;0,RANK(R474,(N474:P474,Q474:AE474)),0)</f>
        <v>0</v>
      </c>
      <c r="AI474" s="7">
        <f>IF(T474&gt;0,RANK(T474,(N474:P474,Q474:AE474)),0)</f>
        <v>0</v>
      </c>
      <c r="AJ474" s="7">
        <f>IF(S474&gt;0,RANK(S474,(N474:P474,Q474:AE474)),0)</f>
        <v>0</v>
      </c>
      <c r="AK474" s="2">
        <f t="shared" si="173"/>
        <v>1.5148634087595867E-2</v>
      </c>
      <c r="AL474" s="2">
        <f t="shared" si="174"/>
        <v>0</v>
      </c>
      <c r="AM474" s="2">
        <f t="shared" si="175"/>
        <v>0</v>
      </c>
      <c r="AN474" s="2">
        <f t="shared" si="176"/>
        <v>0</v>
      </c>
      <c r="AP474" t="s">
        <v>516</v>
      </c>
      <c r="AQ474" t="s">
        <v>564</v>
      </c>
      <c r="AR474">
        <v>1</v>
      </c>
      <c r="AT474" s="95">
        <v>13</v>
      </c>
      <c r="AU474" s="97">
        <v>127</v>
      </c>
      <c r="AV474" s="101">
        <f t="shared" si="165"/>
        <v>13127</v>
      </c>
      <c r="AX474" s="7" t="s">
        <v>1006</v>
      </c>
    </row>
    <row r="475" spans="1:50" hidden="1" outlineLevel="1">
      <c r="A475" t="s">
        <v>780</v>
      </c>
      <c r="B475" t="s">
        <v>564</v>
      </c>
      <c r="C475" s="1">
        <f t="shared" si="166"/>
        <v>7327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67"/>
        <v>1301</v>
      </c>
      <c r="H475" s="2">
        <f t="shared" si="168"/>
        <v>0.17756244028934079</v>
      </c>
      <c r="I475" s="2"/>
      <c r="J475" s="2">
        <f t="shared" si="169"/>
        <v>0.39866248123379283</v>
      </c>
      <c r="K475" s="2">
        <f t="shared" si="170"/>
        <v>0.57622492152313365</v>
      </c>
      <c r="L475" s="2">
        <f t="shared" si="171"/>
        <v>0</v>
      </c>
      <c r="M475" s="2">
        <f t="shared" si="172"/>
        <v>2.5112597243073465E-2</v>
      </c>
      <c r="N475" s="112">
        <v>2921</v>
      </c>
      <c r="O475" s="112">
        <v>4222</v>
      </c>
      <c r="P475" s="112"/>
      <c r="Q475" s="112">
        <v>184</v>
      </c>
      <c r="R475" s="112"/>
      <c r="S475" s="112"/>
      <c r="T475" s="111"/>
      <c r="U475" s="111"/>
      <c r="V475" s="111"/>
      <c r="W475" s="111"/>
      <c r="X475" s="111">
        <v>0</v>
      </c>
      <c r="Y475" s="111"/>
      <c r="Z475" s="111"/>
      <c r="AA475" s="111"/>
      <c r="AB475" s="111"/>
      <c r="AC475" s="111"/>
      <c r="AD475" s="111"/>
      <c r="AE475" s="111"/>
      <c r="AG475" s="7">
        <f>IF(Q475&gt;0,RANK(Q475,(N475:P475,Q475:AE475)),0)</f>
        <v>3</v>
      </c>
      <c r="AH475" s="7">
        <f>IF(R475&gt;0,RANK(R475,(N475:P475,Q475:AE475)),0)</f>
        <v>0</v>
      </c>
      <c r="AI475" s="7">
        <f>IF(T475&gt;0,RANK(T475,(N475:P475,Q475:AE475)),0)</f>
        <v>0</v>
      </c>
      <c r="AJ475" s="7">
        <f>IF(S475&gt;0,RANK(S475,(N475:P475,Q475:AE475)),0)</f>
        <v>0</v>
      </c>
      <c r="AK475" s="2">
        <f t="shared" si="173"/>
        <v>2.5112597243073565E-2</v>
      </c>
      <c r="AL475" s="2">
        <f t="shared" si="174"/>
        <v>0</v>
      </c>
      <c r="AM475" s="2">
        <f t="shared" si="175"/>
        <v>0</v>
      </c>
      <c r="AN475" s="2">
        <f t="shared" si="176"/>
        <v>0</v>
      </c>
      <c r="AP475" t="s">
        <v>780</v>
      </c>
      <c r="AQ475" t="s">
        <v>564</v>
      </c>
      <c r="AR475">
        <v>10</v>
      </c>
      <c r="AT475" s="95">
        <v>13</v>
      </c>
      <c r="AU475" s="97">
        <v>129</v>
      </c>
      <c r="AV475" s="101">
        <f t="shared" si="165"/>
        <v>13129</v>
      </c>
      <c r="AX475" s="7" t="s">
        <v>1006</v>
      </c>
    </row>
    <row r="476" spans="1:50" hidden="1" outlineLevel="1">
      <c r="A476" t="s">
        <v>2236</v>
      </c>
      <c r="B476" t="s">
        <v>564</v>
      </c>
      <c r="C476" s="1">
        <f t="shared" ref="C476:C507" si="177">SUM(N476:AE476)</f>
        <v>4158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ref="G476:G507" si="178">IF(C476&gt;0,MAX(N476:P476)-LARGE(N476:P476,2),0)</f>
        <v>797</v>
      </c>
      <c r="H476" s="2">
        <f t="shared" ref="H476:H507" si="179">IF(C476&gt;0,G476/C476,0)</f>
        <v>0.19167869167869167</v>
      </c>
      <c r="I476" s="2"/>
      <c r="J476" s="2">
        <f t="shared" ref="J476:J507" si="180">IF($C476=0,"-",N476/$C476)</f>
        <v>0.3965848965848966</v>
      </c>
      <c r="K476" s="2">
        <f t="shared" ref="K476:K507" si="181">IF($C476=0,"-",O476/$C476)</f>
        <v>0.58826358826358827</v>
      </c>
      <c r="L476" s="2">
        <f t="shared" ref="L476:L507" si="182">IF($C476=0,"-",P476/$C476)</f>
        <v>0</v>
      </c>
      <c r="M476" s="2">
        <f t="shared" ref="M476:M507" si="183">IF(C476=0,"-",(1-J476-K476-L476))</f>
        <v>1.5151515151515138E-2</v>
      </c>
      <c r="N476" s="112">
        <v>1649</v>
      </c>
      <c r="O476" s="112">
        <v>2446</v>
      </c>
      <c r="P476" s="112"/>
      <c r="Q476" s="112">
        <v>63</v>
      </c>
      <c r="R476" s="112"/>
      <c r="S476" s="112"/>
      <c r="T476" s="111"/>
      <c r="U476" s="111"/>
      <c r="V476" s="111"/>
      <c r="W476" s="111"/>
      <c r="X476" s="111">
        <v>0</v>
      </c>
      <c r="Y476" s="111"/>
      <c r="Z476" s="111"/>
      <c r="AA476" s="111"/>
      <c r="AB476" s="111"/>
      <c r="AC476" s="111"/>
      <c r="AD476" s="111"/>
      <c r="AE476" s="111"/>
      <c r="AG476" s="7">
        <f>IF(Q476&gt;0,RANK(Q476,(N476:P476,Q476:AE476)),0)</f>
        <v>3</v>
      </c>
      <c r="AH476" s="7">
        <f>IF(R476&gt;0,RANK(R476,(N476:P476,Q476:AE476)),0)</f>
        <v>0</v>
      </c>
      <c r="AI476" s="7">
        <f>IF(T476&gt;0,RANK(T476,(N476:P476,Q476:AE476)),0)</f>
        <v>0</v>
      </c>
      <c r="AJ476" s="7">
        <f>IF(S476&gt;0,RANK(S476,(N476:P476,Q476:AE476)),0)</f>
        <v>0</v>
      </c>
      <c r="AK476" s="2">
        <f t="shared" ref="AK476:AK507" si="184">IF($C476=0,"-",Q476/$C476)</f>
        <v>1.5151515151515152E-2</v>
      </c>
      <c r="AL476" s="2">
        <f t="shared" ref="AL476:AL507" si="185">IF($C476=0,"-",R476/$C476)</f>
        <v>0</v>
      </c>
      <c r="AM476" s="2">
        <f t="shared" ref="AM476:AM507" si="186">IF($C476=0,"-",T476/$C476)</f>
        <v>0</v>
      </c>
      <c r="AN476" s="2">
        <f t="shared" ref="AN476:AN507" si="187">IF($C476=0,"-",S476/$C476)</f>
        <v>0</v>
      </c>
      <c r="AP476" t="s">
        <v>2236</v>
      </c>
      <c r="AQ476" t="s">
        <v>564</v>
      </c>
      <c r="AR476">
        <v>2</v>
      </c>
      <c r="AT476" s="95">
        <v>13</v>
      </c>
      <c r="AU476" s="97">
        <v>131</v>
      </c>
      <c r="AV476" s="101">
        <f t="shared" si="165"/>
        <v>13131</v>
      </c>
      <c r="AX476" s="7" t="s">
        <v>1006</v>
      </c>
    </row>
    <row r="477" spans="1:50" hidden="1" outlineLevel="1">
      <c r="A477" t="s">
        <v>1047</v>
      </c>
      <c r="B477" t="s">
        <v>564</v>
      </c>
      <c r="C477" s="1">
        <f t="shared" si="177"/>
        <v>3742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>IF(P477&gt;0,RANK(P477,(N477:P477,Q477:AE477)),0)</f>
        <v>0</v>
      </c>
      <c r="G477" s="1">
        <f t="shared" si="178"/>
        <v>147</v>
      </c>
      <c r="H477" s="2">
        <f t="shared" si="179"/>
        <v>3.9283805451630141E-2</v>
      </c>
      <c r="I477" s="2"/>
      <c r="J477" s="2">
        <f t="shared" si="180"/>
        <v>0.50962052378407274</v>
      </c>
      <c r="K477" s="2">
        <f t="shared" si="181"/>
        <v>0.47033671833244256</v>
      </c>
      <c r="L477" s="2">
        <f t="shared" si="182"/>
        <v>0</v>
      </c>
      <c r="M477" s="2">
        <f t="shared" si="183"/>
        <v>2.0042757883484696E-2</v>
      </c>
      <c r="N477" s="112">
        <v>1907</v>
      </c>
      <c r="O477" s="112">
        <v>1760</v>
      </c>
      <c r="P477" s="112"/>
      <c r="Q477" s="112">
        <v>75</v>
      </c>
      <c r="R477" s="112"/>
      <c r="S477" s="112"/>
      <c r="T477" s="111"/>
      <c r="U477" s="111"/>
      <c r="V477" s="111"/>
      <c r="W477" s="111"/>
      <c r="X477" s="111">
        <v>0</v>
      </c>
      <c r="Y477" s="111"/>
      <c r="Z477" s="111"/>
      <c r="AA477" s="111"/>
      <c r="AB477" s="111"/>
      <c r="AC477" s="111"/>
      <c r="AD477" s="111"/>
      <c r="AE477" s="111"/>
      <c r="AG477" s="7">
        <f>IF(Q477&gt;0,RANK(Q477,(N477:P477,Q477:AE477)),0)</f>
        <v>3</v>
      </c>
      <c r="AH477" s="7">
        <f>IF(R477&gt;0,RANK(R477,(N477:P477,Q477:AE477)),0)</f>
        <v>0</v>
      </c>
      <c r="AI477" s="7">
        <f>IF(T477&gt;0,RANK(T477,(N477:P477,Q477:AE477)),0)</f>
        <v>0</v>
      </c>
      <c r="AJ477" s="7">
        <f>IF(S477&gt;0,RANK(S477,(N477:P477,Q477:AE477)),0)</f>
        <v>0</v>
      </c>
      <c r="AK477" s="2">
        <f t="shared" si="184"/>
        <v>2.0042757883484766E-2</v>
      </c>
      <c r="AL477" s="2">
        <f t="shared" si="185"/>
        <v>0</v>
      </c>
      <c r="AM477" s="2">
        <f t="shared" si="186"/>
        <v>0</v>
      </c>
      <c r="AN477" s="2">
        <f t="shared" si="187"/>
        <v>0</v>
      </c>
      <c r="AP477" t="s">
        <v>1047</v>
      </c>
      <c r="AQ477" t="s">
        <v>564</v>
      </c>
      <c r="AR477">
        <v>9</v>
      </c>
      <c r="AT477" s="95">
        <v>13</v>
      </c>
      <c r="AU477" s="97">
        <v>133</v>
      </c>
      <c r="AV477" s="101">
        <f t="shared" si="165"/>
        <v>13133</v>
      </c>
      <c r="AX477" s="7" t="s">
        <v>1006</v>
      </c>
    </row>
    <row r="478" spans="1:50" hidden="1" outlineLevel="1">
      <c r="A478" t="s">
        <v>230</v>
      </c>
      <c r="B478" t="s">
        <v>564</v>
      </c>
      <c r="C478" s="1">
        <f t="shared" si="177"/>
        <v>119470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78"/>
        <v>40388</v>
      </c>
      <c r="H478" s="2">
        <f t="shared" si="179"/>
        <v>0.33805976395747889</v>
      </c>
      <c r="I478" s="2"/>
      <c r="J478" s="2">
        <f t="shared" si="180"/>
        <v>0.30935799782372142</v>
      </c>
      <c r="K478" s="2">
        <f t="shared" si="181"/>
        <v>0.64741776178120025</v>
      </c>
      <c r="L478" s="2">
        <f t="shared" si="182"/>
        <v>0</v>
      </c>
      <c r="M478" s="2">
        <f t="shared" si="183"/>
        <v>4.3224240395078328E-2</v>
      </c>
      <c r="N478" s="112">
        <v>36959</v>
      </c>
      <c r="O478" s="112">
        <v>77347</v>
      </c>
      <c r="P478" s="112"/>
      <c r="Q478" s="112">
        <v>5164</v>
      </c>
      <c r="R478" s="112"/>
      <c r="S478" s="112"/>
      <c r="T478" s="111"/>
      <c r="U478" s="111"/>
      <c r="V478" s="111"/>
      <c r="W478" s="111"/>
      <c r="X478" s="111">
        <v>0</v>
      </c>
      <c r="Y478" s="111"/>
      <c r="Z478" s="111"/>
      <c r="AA478" s="111"/>
      <c r="AB478" s="111"/>
      <c r="AC478" s="111"/>
      <c r="AD478" s="111"/>
      <c r="AE478" s="111"/>
      <c r="AG478" s="7">
        <f>IF(Q478&gt;0,RANK(Q478,(N478:P478,Q478:AE478)),0)</f>
        <v>3</v>
      </c>
      <c r="AH478" s="7">
        <f>IF(R478&gt;0,RANK(R478,(N478:P478,Q478:AE478)),0)</f>
        <v>0</v>
      </c>
      <c r="AI478" s="7">
        <f>IF(T478&gt;0,RANK(T478,(N478:P478,Q478:AE478)),0)</f>
        <v>0</v>
      </c>
      <c r="AJ478" s="7">
        <f>IF(S478&gt;0,RANK(S478,(N478:P478,Q478:AE478)),0)</f>
        <v>0</v>
      </c>
      <c r="AK478" s="2">
        <f t="shared" si="184"/>
        <v>4.3224240395078259E-2</v>
      </c>
      <c r="AL478" s="2">
        <f t="shared" si="185"/>
        <v>0</v>
      </c>
      <c r="AM478" s="2">
        <f t="shared" si="186"/>
        <v>0</v>
      </c>
      <c r="AN478" s="2">
        <f t="shared" si="187"/>
        <v>0</v>
      </c>
      <c r="AP478" t="s">
        <v>230</v>
      </c>
      <c r="AQ478" t="s">
        <v>564</v>
      </c>
      <c r="AR478">
        <v>0</v>
      </c>
      <c r="AT478" s="95">
        <v>13</v>
      </c>
      <c r="AU478" s="97">
        <v>135</v>
      </c>
      <c r="AV478" s="101">
        <f t="shared" si="165"/>
        <v>13135</v>
      </c>
      <c r="AX478" s="7" t="s">
        <v>1006</v>
      </c>
    </row>
    <row r="479" spans="1:50" hidden="1" outlineLevel="1">
      <c r="A479" t="s">
        <v>1412</v>
      </c>
      <c r="B479" t="s">
        <v>564</v>
      </c>
      <c r="C479" s="1">
        <f t="shared" si="177"/>
        <v>6642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178"/>
        <v>1603</v>
      </c>
      <c r="H479" s="2">
        <f t="shared" si="179"/>
        <v>0.2413429689852454</v>
      </c>
      <c r="I479" s="2"/>
      <c r="J479" s="2">
        <f t="shared" si="180"/>
        <v>0.36690755796446856</v>
      </c>
      <c r="K479" s="2">
        <f t="shared" si="181"/>
        <v>0.60825052694971393</v>
      </c>
      <c r="L479" s="2">
        <f t="shared" si="182"/>
        <v>0</v>
      </c>
      <c r="M479" s="2">
        <f t="shared" si="183"/>
        <v>2.4841915085817567E-2</v>
      </c>
      <c r="N479" s="112">
        <v>2437</v>
      </c>
      <c r="O479" s="112">
        <v>4040</v>
      </c>
      <c r="P479" s="112"/>
      <c r="Q479" s="112">
        <v>165</v>
      </c>
      <c r="R479" s="112"/>
      <c r="S479" s="112"/>
      <c r="T479" s="111"/>
      <c r="U479" s="111"/>
      <c r="V479" s="111"/>
      <c r="W479" s="111"/>
      <c r="X479" s="111">
        <v>0</v>
      </c>
      <c r="Y479" s="111"/>
      <c r="Z479" s="111"/>
      <c r="AA479" s="111"/>
      <c r="AB479" s="111"/>
      <c r="AC479" s="111"/>
      <c r="AD479" s="111"/>
      <c r="AE479" s="111"/>
      <c r="AG479" s="7">
        <f>IF(Q479&gt;0,RANK(Q479,(N479:P479,Q479:AE479)),0)</f>
        <v>3</v>
      </c>
      <c r="AH479" s="7">
        <f>IF(R479&gt;0,RANK(R479,(N479:P479,Q479:AE479)),0)</f>
        <v>0</v>
      </c>
      <c r="AI479" s="7">
        <f>IF(T479&gt;0,RANK(T479,(N479:P479,Q479:AE479)),0)</f>
        <v>0</v>
      </c>
      <c r="AJ479" s="7">
        <f>IF(S479&gt;0,RANK(S479,(N479:P479,Q479:AE479)),0)</f>
        <v>0</v>
      </c>
      <c r="AK479" s="2">
        <f t="shared" si="184"/>
        <v>2.4841915085817526E-2</v>
      </c>
      <c r="AL479" s="2">
        <f t="shared" si="185"/>
        <v>0</v>
      </c>
      <c r="AM479" s="2">
        <f t="shared" si="186"/>
        <v>0</v>
      </c>
      <c r="AN479" s="2">
        <f t="shared" si="187"/>
        <v>0</v>
      </c>
      <c r="AP479" t="s">
        <v>1412</v>
      </c>
      <c r="AQ479" t="s">
        <v>564</v>
      </c>
      <c r="AR479">
        <v>9</v>
      </c>
      <c r="AT479" s="95">
        <v>13</v>
      </c>
      <c r="AU479" s="97">
        <v>137</v>
      </c>
      <c r="AV479" s="101">
        <f t="shared" ref="AV479:AV542" si="188">1000*AT479+AU479</f>
        <v>13137</v>
      </c>
      <c r="AX479" s="7" t="s">
        <v>1006</v>
      </c>
    </row>
    <row r="480" spans="1:50" hidden="1" outlineLevel="1">
      <c r="A480" t="s">
        <v>179</v>
      </c>
      <c r="B480" t="s">
        <v>564</v>
      </c>
      <c r="C480" s="1">
        <f t="shared" si="177"/>
        <v>26335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78"/>
        <v>6992</v>
      </c>
      <c r="H480" s="2">
        <f t="shared" si="179"/>
        <v>0.26550218340611353</v>
      </c>
      <c r="I480" s="2"/>
      <c r="J480" s="2">
        <f t="shared" si="180"/>
        <v>0.35242073286500852</v>
      </c>
      <c r="K480" s="2">
        <f t="shared" si="181"/>
        <v>0.61792291627112206</v>
      </c>
      <c r="L480" s="2">
        <f t="shared" si="182"/>
        <v>0</v>
      </c>
      <c r="M480" s="2">
        <f t="shared" si="183"/>
        <v>2.9656350863869418E-2</v>
      </c>
      <c r="N480" s="112">
        <v>9281</v>
      </c>
      <c r="O480" s="112">
        <v>16273</v>
      </c>
      <c r="P480" s="112"/>
      <c r="Q480" s="112">
        <v>781</v>
      </c>
      <c r="R480" s="112"/>
      <c r="S480" s="112"/>
      <c r="T480" s="111"/>
      <c r="U480" s="111"/>
      <c r="V480" s="111"/>
      <c r="W480" s="111"/>
      <c r="X480" s="111">
        <v>0</v>
      </c>
      <c r="Y480" s="111"/>
      <c r="Z480" s="111"/>
      <c r="AA480" s="111"/>
      <c r="AB480" s="111"/>
      <c r="AC480" s="111"/>
      <c r="AD480" s="111"/>
      <c r="AE480" s="111"/>
      <c r="AG480" s="7">
        <f>IF(Q480&gt;0,RANK(Q480,(N480:P480,Q480:AE480)),0)</f>
        <v>3</v>
      </c>
      <c r="AH480" s="7">
        <f>IF(R480&gt;0,RANK(R480,(N480:P480,Q480:AE480)),0)</f>
        <v>0</v>
      </c>
      <c r="AI480" s="7">
        <f>IF(T480&gt;0,RANK(T480,(N480:P480,Q480:AE480)),0)</f>
        <v>0</v>
      </c>
      <c r="AJ480" s="7">
        <f>IF(S480&gt;0,RANK(S480,(N480:P480,Q480:AE480)),0)</f>
        <v>0</v>
      </c>
      <c r="AK480" s="2">
        <f t="shared" si="184"/>
        <v>2.9656350863869377E-2</v>
      </c>
      <c r="AL480" s="2">
        <f t="shared" si="185"/>
        <v>0</v>
      </c>
      <c r="AM480" s="2">
        <f t="shared" si="186"/>
        <v>0</v>
      </c>
      <c r="AN480" s="2">
        <f t="shared" si="187"/>
        <v>0</v>
      </c>
      <c r="AP480" t="s">
        <v>179</v>
      </c>
      <c r="AQ480" t="s">
        <v>564</v>
      </c>
      <c r="AR480">
        <v>10</v>
      </c>
      <c r="AT480" s="95">
        <v>13</v>
      </c>
      <c r="AU480" s="97">
        <v>139</v>
      </c>
      <c r="AV480" s="101">
        <f t="shared" si="188"/>
        <v>13139</v>
      </c>
      <c r="AX480" s="7" t="s">
        <v>1006</v>
      </c>
    </row>
    <row r="481" spans="1:50" hidden="1" outlineLevel="1">
      <c r="A481" t="s">
        <v>847</v>
      </c>
      <c r="B481" t="s">
        <v>564</v>
      </c>
      <c r="C481" s="1">
        <f t="shared" si="177"/>
        <v>2018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>IF(P481&gt;0,RANK(P481,(N481:P481,Q481:AE481)),0)</f>
        <v>0</v>
      </c>
      <c r="G481" s="1">
        <f t="shared" si="178"/>
        <v>1108</v>
      </c>
      <c r="H481" s="2">
        <f t="shared" si="179"/>
        <v>0.54905847373637262</v>
      </c>
      <c r="I481" s="2"/>
      <c r="J481" s="2">
        <f t="shared" si="180"/>
        <v>0.77056491575817643</v>
      </c>
      <c r="K481" s="2">
        <f t="shared" si="181"/>
        <v>0.22150644202180378</v>
      </c>
      <c r="L481" s="2">
        <f t="shared" si="182"/>
        <v>0</v>
      </c>
      <c r="M481" s="2">
        <f t="shared" si="183"/>
        <v>7.9286422200197937E-3</v>
      </c>
      <c r="N481" s="112">
        <v>1555</v>
      </c>
      <c r="O481" s="112">
        <v>447</v>
      </c>
      <c r="P481" s="112"/>
      <c r="Q481" s="112">
        <v>16</v>
      </c>
      <c r="R481" s="112"/>
      <c r="S481" s="112"/>
      <c r="T481" s="111"/>
      <c r="U481" s="111"/>
      <c r="V481" s="111"/>
      <c r="W481" s="111"/>
      <c r="X481" s="111">
        <v>0</v>
      </c>
      <c r="Y481" s="111"/>
      <c r="Z481" s="111"/>
      <c r="AA481" s="111"/>
      <c r="AB481" s="111"/>
      <c r="AC481" s="111"/>
      <c r="AD481" s="111"/>
      <c r="AE481" s="111"/>
      <c r="AG481" s="7">
        <f>IF(Q481&gt;0,RANK(Q481,(N481:P481,Q481:AE481)),0)</f>
        <v>3</v>
      </c>
      <c r="AH481" s="7">
        <f>IF(R481&gt;0,RANK(R481,(N481:P481,Q481:AE481)),0)</f>
        <v>0</v>
      </c>
      <c r="AI481" s="7">
        <f>IF(T481&gt;0,RANK(T481,(N481:P481,Q481:AE481)),0)</f>
        <v>0</v>
      </c>
      <c r="AJ481" s="7">
        <f>IF(S481&gt;0,RANK(S481,(N481:P481,Q481:AE481)),0)</f>
        <v>0</v>
      </c>
      <c r="AK481" s="2">
        <f t="shared" si="184"/>
        <v>7.9286422200198214E-3</v>
      </c>
      <c r="AL481" s="2">
        <f t="shared" si="185"/>
        <v>0</v>
      </c>
      <c r="AM481" s="2">
        <f t="shared" si="186"/>
        <v>0</v>
      </c>
      <c r="AN481" s="2">
        <f t="shared" si="187"/>
        <v>0</v>
      </c>
      <c r="AP481" t="s">
        <v>847</v>
      </c>
      <c r="AQ481" t="s">
        <v>564</v>
      </c>
      <c r="AR481">
        <v>3</v>
      </c>
      <c r="AT481" s="95">
        <v>13</v>
      </c>
      <c r="AU481" s="97">
        <v>141</v>
      </c>
      <c r="AV481" s="101">
        <f t="shared" si="188"/>
        <v>13141</v>
      </c>
      <c r="AX481" s="7" t="s">
        <v>1006</v>
      </c>
    </row>
    <row r="482" spans="1:50" hidden="1" outlineLevel="1">
      <c r="A482" t="s">
        <v>1829</v>
      </c>
      <c r="B482" t="s">
        <v>564</v>
      </c>
      <c r="C482" s="1">
        <f t="shared" si="177"/>
        <v>5640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0</v>
      </c>
      <c r="G482" s="1">
        <f t="shared" si="178"/>
        <v>65</v>
      </c>
      <c r="H482" s="2">
        <f t="shared" si="179"/>
        <v>1.152482269503546E-2</v>
      </c>
      <c r="I482" s="2"/>
      <c r="J482" s="2">
        <f t="shared" si="180"/>
        <v>0.47801418439716314</v>
      </c>
      <c r="K482" s="2">
        <f t="shared" si="181"/>
        <v>0.48953900709219861</v>
      </c>
      <c r="L482" s="2">
        <f t="shared" si="182"/>
        <v>0</v>
      </c>
      <c r="M482" s="2">
        <f t="shared" si="183"/>
        <v>3.2446808510638248E-2</v>
      </c>
      <c r="N482" s="112">
        <v>2696</v>
      </c>
      <c r="O482" s="112">
        <v>2761</v>
      </c>
      <c r="P482" s="112"/>
      <c r="Q482" s="112">
        <v>183</v>
      </c>
      <c r="R482" s="112"/>
      <c r="S482" s="112"/>
      <c r="T482" s="111"/>
      <c r="U482" s="111"/>
      <c r="V482" s="111"/>
      <c r="W482" s="111"/>
      <c r="X482" s="111">
        <v>0</v>
      </c>
      <c r="Y482" s="111"/>
      <c r="Z482" s="111"/>
      <c r="AA482" s="111"/>
      <c r="AB482" s="111"/>
      <c r="AC482" s="111"/>
      <c r="AD482" s="111"/>
      <c r="AE482" s="111"/>
      <c r="AG482" s="7">
        <f>IF(Q482&gt;0,RANK(Q482,(N482:P482,Q482:AE482)),0)</f>
        <v>3</v>
      </c>
      <c r="AH482" s="7">
        <f>IF(R482&gt;0,RANK(R482,(N482:P482,Q482:AE482)),0)</f>
        <v>0</v>
      </c>
      <c r="AI482" s="7">
        <f>IF(T482&gt;0,RANK(T482,(N482:P482,Q482:AE482)),0)</f>
        <v>0</v>
      </c>
      <c r="AJ482" s="7">
        <f>IF(S482&gt;0,RANK(S482,(N482:P482,Q482:AE482)),0)</f>
        <v>0</v>
      </c>
      <c r="AK482" s="2">
        <f t="shared" si="184"/>
        <v>3.2446808510638296E-2</v>
      </c>
      <c r="AL482" s="2">
        <f t="shared" si="185"/>
        <v>0</v>
      </c>
      <c r="AM482" s="2">
        <f t="shared" si="186"/>
        <v>0</v>
      </c>
      <c r="AN482" s="2">
        <f t="shared" si="187"/>
        <v>0</v>
      </c>
      <c r="AP482" t="s">
        <v>1829</v>
      </c>
      <c r="AQ482" t="s">
        <v>564</v>
      </c>
      <c r="AR482">
        <v>11</v>
      </c>
      <c r="AT482" s="95">
        <v>13</v>
      </c>
      <c r="AU482" s="97">
        <v>143</v>
      </c>
      <c r="AV482" s="101">
        <f t="shared" si="188"/>
        <v>13143</v>
      </c>
      <c r="AX482" s="7" t="s">
        <v>1006</v>
      </c>
    </row>
    <row r="483" spans="1:50" hidden="1" outlineLevel="1">
      <c r="A483" t="s">
        <v>2163</v>
      </c>
      <c r="B483" t="s">
        <v>564</v>
      </c>
      <c r="C483" s="1">
        <f t="shared" si="177"/>
        <v>5514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178"/>
        <v>1356</v>
      </c>
      <c r="H483" s="2">
        <f t="shared" si="179"/>
        <v>0.24591947769314473</v>
      </c>
      <c r="I483" s="2"/>
      <c r="J483" s="2">
        <f t="shared" si="180"/>
        <v>0.36906057308668844</v>
      </c>
      <c r="K483" s="2">
        <f t="shared" si="181"/>
        <v>0.6149800507798332</v>
      </c>
      <c r="L483" s="2">
        <f t="shared" si="182"/>
        <v>0</v>
      </c>
      <c r="M483" s="2">
        <f t="shared" si="183"/>
        <v>1.5959376133478309E-2</v>
      </c>
      <c r="N483" s="112">
        <v>2035</v>
      </c>
      <c r="O483" s="112">
        <v>3391</v>
      </c>
      <c r="P483" s="112"/>
      <c r="Q483" s="112">
        <v>88</v>
      </c>
      <c r="R483" s="112"/>
      <c r="S483" s="112"/>
      <c r="T483" s="111"/>
      <c r="U483" s="111"/>
      <c r="V483" s="111"/>
      <c r="W483" s="111"/>
      <c r="X483" s="111">
        <v>0</v>
      </c>
      <c r="Y483" s="111"/>
      <c r="Z483" s="111"/>
      <c r="AA483" s="111"/>
      <c r="AB483" s="111"/>
      <c r="AC483" s="111"/>
      <c r="AD483" s="111"/>
      <c r="AE483" s="111"/>
      <c r="AG483" s="7">
        <f>IF(Q483&gt;0,RANK(Q483,(N483:P483,Q483:AE483)),0)</f>
        <v>3</v>
      </c>
      <c r="AH483" s="7">
        <f>IF(R483&gt;0,RANK(R483,(N483:P483,Q483:AE483)),0)</f>
        <v>0</v>
      </c>
      <c r="AI483" s="7">
        <f>IF(T483&gt;0,RANK(T483,(N483:P483,Q483:AE483)),0)</f>
        <v>0</v>
      </c>
      <c r="AJ483" s="7">
        <f>IF(S483&gt;0,RANK(S483,(N483:P483,Q483:AE483)),0)</f>
        <v>0</v>
      </c>
      <c r="AK483" s="2">
        <f t="shared" si="184"/>
        <v>1.595937613347842E-2</v>
      </c>
      <c r="AL483" s="2">
        <f t="shared" si="185"/>
        <v>0</v>
      </c>
      <c r="AM483" s="2">
        <f t="shared" si="186"/>
        <v>0</v>
      </c>
      <c r="AN483" s="2">
        <f t="shared" si="187"/>
        <v>0</v>
      </c>
      <c r="AP483" t="s">
        <v>2163</v>
      </c>
      <c r="AQ483" t="s">
        <v>564</v>
      </c>
      <c r="AR483">
        <v>0</v>
      </c>
      <c r="AT483" s="95">
        <v>13</v>
      </c>
      <c r="AU483" s="97">
        <v>145</v>
      </c>
      <c r="AV483" s="101">
        <f t="shared" si="188"/>
        <v>13145</v>
      </c>
      <c r="AX483" s="7" t="s">
        <v>1006</v>
      </c>
    </row>
    <row r="484" spans="1:50" hidden="1" outlineLevel="1">
      <c r="A484" t="s">
        <v>672</v>
      </c>
      <c r="B484" t="s">
        <v>564</v>
      </c>
      <c r="C484" s="1">
        <f t="shared" si="177"/>
        <v>4353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178"/>
        <v>288</v>
      </c>
      <c r="H484" s="2">
        <f t="shared" si="179"/>
        <v>6.6161268090971739E-2</v>
      </c>
      <c r="I484" s="2"/>
      <c r="J484" s="2">
        <f t="shared" si="180"/>
        <v>0.45899379738111645</v>
      </c>
      <c r="K484" s="2">
        <f t="shared" si="181"/>
        <v>0.52515506547208823</v>
      </c>
      <c r="L484" s="2">
        <f t="shared" si="182"/>
        <v>0</v>
      </c>
      <c r="M484" s="2">
        <f t="shared" si="183"/>
        <v>1.5851137146795313E-2</v>
      </c>
      <c r="N484" s="112">
        <v>1998</v>
      </c>
      <c r="O484" s="112">
        <v>2286</v>
      </c>
      <c r="P484" s="112"/>
      <c r="Q484" s="112">
        <v>69</v>
      </c>
      <c r="R484" s="112"/>
      <c r="S484" s="112"/>
      <c r="T484" s="111"/>
      <c r="U484" s="111"/>
      <c r="V484" s="111"/>
      <c r="W484" s="111"/>
      <c r="X484" s="111">
        <v>0</v>
      </c>
      <c r="Y484" s="111"/>
      <c r="Z484" s="111"/>
      <c r="AA484" s="111"/>
      <c r="AB484" s="111"/>
      <c r="AC484" s="111"/>
      <c r="AD484" s="111"/>
      <c r="AE484" s="111"/>
      <c r="AG484" s="7">
        <f>IF(Q484&gt;0,RANK(Q484,(N484:P484,Q484:AE484)),0)</f>
        <v>3</v>
      </c>
      <c r="AH484" s="7">
        <f>IF(R484&gt;0,RANK(R484,(N484:P484,Q484:AE484)),0)</f>
        <v>0</v>
      </c>
      <c r="AI484" s="7">
        <f>IF(T484&gt;0,RANK(T484,(N484:P484,Q484:AE484)),0)</f>
        <v>0</v>
      </c>
      <c r="AJ484" s="7">
        <f>IF(S484&gt;0,RANK(S484,(N484:P484,Q484:AE484)),0)</f>
        <v>0</v>
      </c>
      <c r="AK484" s="2">
        <f t="shared" si="184"/>
        <v>1.5851137146795313E-2</v>
      </c>
      <c r="AL484" s="2">
        <f t="shared" si="185"/>
        <v>0</v>
      </c>
      <c r="AM484" s="2">
        <f t="shared" si="186"/>
        <v>0</v>
      </c>
      <c r="AN484" s="2">
        <f t="shared" si="187"/>
        <v>0</v>
      </c>
      <c r="AP484" t="s">
        <v>672</v>
      </c>
      <c r="AQ484" t="s">
        <v>564</v>
      </c>
      <c r="AR484">
        <v>9</v>
      </c>
      <c r="AT484" s="95">
        <v>13</v>
      </c>
      <c r="AU484" s="97">
        <v>147</v>
      </c>
      <c r="AV484" s="101">
        <f t="shared" si="188"/>
        <v>13147</v>
      </c>
      <c r="AX484" s="7" t="s">
        <v>1006</v>
      </c>
    </row>
    <row r="485" spans="1:50" hidden="1" outlineLevel="1">
      <c r="A485" t="s">
        <v>1406</v>
      </c>
      <c r="B485" t="s">
        <v>564</v>
      </c>
      <c r="C485" s="1">
        <f t="shared" si="177"/>
        <v>1939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78"/>
        <v>6</v>
      </c>
      <c r="H485" s="2">
        <f t="shared" si="179"/>
        <v>3.0943785456420837E-3</v>
      </c>
      <c r="I485" s="2"/>
      <c r="J485" s="2">
        <f t="shared" si="180"/>
        <v>0.48375451263537905</v>
      </c>
      <c r="K485" s="2">
        <f t="shared" si="181"/>
        <v>0.48684889118102115</v>
      </c>
      <c r="L485" s="2">
        <f t="shared" si="182"/>
        <v>0</v>
      </c>
      <c r="M485" s="2">
        <f t="shared" si="183"/>
        <v>2.9396596183599799E-2</v>
      </c>
      <c r="N485" s="112">
        <v>938</v>
      </c>
      <c r="O485" s="112">
        <v>944</v>
      </c>
      <c r="P485" s="112"/>
      <c r="Q485" s="112">
        <v>57</v>
      </c>
      <c r="R485" s="112"/>
      <c r="S485" s="112"/>
      <c r="T485" s="111"/>
      <c r="U485" s="111"/>
      <c r="V485" s="111"/>
      <c r="W485" s="111"/>
      <c r="X485" s="111">
        <v>0</v>
      </c>
      <c r="Y485" s="111"/>
      <c r="Z485" s="111"/>
      <c r="AA485" s="111"/>
      <c r="AB485" s="111"/>
      <c r="AC485" s="111"/>
      <c r="AD485" s="111"/>
      <c r="AE485" s="111"/>
      <c r="AG485" s="7">
        <f>IF(Q485&gt;0,RANK(Q485,(N485:P485,Q485:AE485)),0)</f>
        <v>3</v>
      </c>
      <c r="AH485" s="7">
        <f>IF(R485&gt;0,RANK(R485,(N485:P485,Q485:AE485)),0)</f>
        <v>0</v>
      </c>
      <c r="AI485" s="7">
        <f>IF(T485&gt;0,RANK(T485,(N485:P485,Q485:AE485)),0)</f>
        <v>0</v>
      </c>
      <c r="AJ485" s="7">
        <f>IF(S485&gt;0,RANK(S485,(N485:P485,Q485:AE485)),0)</f>
        <v>0</v>
      </c>
      <c r="AK485" s="2">
        <f t="shared" si="184"/>
        <v>2.9396596183599792E-2</v>
      </c>
      <c r="AL485" s="2">
        <f t="shared" si="185"/>
        <v>0</v>
      </c>
      <c r="AM485" s="2">
        <f t="shared" si="186"/>
        <v>0</v>
      </c>
      <c r="AN485" s="2">
        <f t="shared" si="187"/>
        <v>0</v>
      </c>
      <c r="AP485" t="s">
        <v>1406</v>
      </c>
      <c r="AQ485" t="s">
        <v>564</v>
      </c>
      <c r="AR485">
        <v>11</v>
      </c>
      <c r="AT485" s="95">
        <v>13</v>
      </c>
      <c r="AU485" s="97">
        <v>149</v>
      </c>
      <c r="AV485" s="101">
        <f t="shared" si="188"/>
        <v>13149</v>
      </c>
      <c r="AX485" s="7" t="s">
        <v>1006</v>
      </c>
    </row>
    <row r="486" spans="1:50" hidden="1" outlineLevel="1">
      <c r="A486" t="s">
        <v>1433</v>
      </c>
      <c r="B486" t="s">
        <v>564</v>
      </c>
      <c r="C486" s="1">
        <f t="shared" si="177"/>
        <v>24568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78"/>
        <v>6759</v>
      </c>
      <c r="H486" s="2">
        <f t="shared" si="179"/>
        <v>0.27511396939107785</v>
      </c>
      <c r="I486" s="2"/>
      <c r="J486" s="2">
        <f t="shared" si="180"/>
        <v>0.34329208726799088</v>
      </c>
      <c r="K486" s="2">
        <f t="shared" si="181"/>
        <v>0.61840605665906867</v>
      </c>
      <c r="L486" s="2">
        <f t="shared" si="182"/>
        <v>0</v>
      </c>
      <c r="M486" s="2">
        <f t="shared" si="183"/>
        <v>3.8301856072940454E-2</v>
      </c>
      <c r="N486" s="112">
        <v>8434</v>
      </c>
      <c r="O486" s="112">
        <v>15193</v>
      </c>
      <c r="P486" s="112"/>
      <c r="Q486" s="112">
        <v>941</v>
      </c>
      <c r="R486" s="112"/>
      <c r="S486" s="112"/>
      <c r="T486" s="111"/>
      <c r="U486" s="111"/>
      <c r="V486" s="111"/>
      <c r="W486" s="111"/>
      <c r="X486" s="111">
        <v>0</v>
      </c>
      <c r="Y486" s="111"/>
      <c r="Z486" s="111"/>
      <c r="AA486" s="111"/>
      <c r="AB486" s="111"/>
      <c r="AC486" s="111"/>
      <c r="AD486" s="111"/>
      <c r="AE486" s="111"/>
      <c r="AG486" s="7">
        <f>IF(Q486&gt;0,RANK(Q486,(N486:P486,Q486:AE486)),0)</f>
        <v>3</v>
      </c>
      <c r="AH486" s="7">
        <f>IF(R486&gt;0,RANK(R486,(N486:P486,Q486:AE486)),0)</f>
        <v>0</v>
      </c>
      <c r="AI486" s="7">
        <f>IF(T486&gt;0,RANK(T486,(N486:P486,Q486:AE486)),0)</f>
        <v>0</v>
      </c>
      <c r="AJ486" s="7">
        <f>IF(S486&gt;0,RANK(S486,(N486:P486,Q486:AE486)),0)</f>
        <v>0</v>
      </c>
      <c r="AK486" s="2">
        <f t="shared" si="184"/>
        <v>3.8301856072940413E-2</v>
      </c>
      <c r="AL486" s="2">
        <f t="shared" si="185"/>
        <v>0</v>
      </c>
      <c r="AM486" s="2">
        <f t="shared" si="186"/>
        <v>0</v>
      </c>
      <c r="AN486" s="2">
        <f t="shared" si="187"/>
        <v>0</v>
      </c>
      <c r="AP486" t="s">
        <v>1433</v>
      </c>
      <c r="AQ486" t="s">
        <v>564</v>
      </c>
      <c r="AR486">
        <v>0</v>
      </c>
      <c r="AT486" s="95">
        <v>13</v>
      </c>
      <c r="AU486" s="97">
        <v>151</v>
      </c>
      <c r="AV486" s="101">
        <f t="shared" si="188"/>
        <v>13151</v>
      </c>
      <c r="AX486" s="7" t="s">
        <v>1006</v>
      </c>
    </row>
    <row r="487" spans="1:50" hidden="1" outlineLevel="1">
      <c r="A487" t="s">
        <v>1109</v>
      </c>
      <c r="B487" t="s">
        <v>564</v>
      </c>
      <c r="C487" s="1">
        <f t="shared" si="177"/>
        <v>26777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1">
        <f t="shared" si="178"/>
        <v>5442</v>
      </c>
      <c r="H487" s="2">
        <f t="shared" si="179"/>
        <v>0.20323411883332712</v>
      </c>
      <c r="I487" s="2"/>
      <c r="J487" s="2">
        <f t="shared" si="180"/>
        <v>0.38921462449116778</v>
      </c>
      <c r="K487" s="2">
        <f t="shared" si="181"/>
        <v>0.59244874332449493</v>
      </c>
      <c r="L487" s="2">
        <f t="shared" si="182"/>
        <v>0</v>
      </c>
      <c r="M487" s="2">
        <f t="shared" si="183"/>
        <v>1.8336632184337232E-2</v>
      </c>
      <c r="N487" s="112">
        <v>10422</v>
      </c>
      <c r="O487" s="112">
        <v>15864</v>
      </c>
      <c r="P487" s="112"/>
      <c r="Q487" s="112">
        <v>491</v>
      </c>
      <c r="R487" s="112"/>
      <c r="S487" s="112"/>
      <c r="T487" s="111"/>
      <c r="U487" s="111"/>
      <c r="V487" s="111"/>
      <c r="W487" s="111"/>
      <c r="X487" s="111">
        <v>0</v>
      </c>
      <c r="Y487" s="111"/>
      <c r="Z487" s="111"/>
      <c r="AA487" s="111"/>
      <c r="AB487" s="111"/>
      <c r="AC487" s="111"/>
      <c r="AD487" s="111"/>
      <c r="AE487" s="111"/>
      <c r="AG487" s="7">
        <f>IF(Q487&gt;0,RANK(Q487,(N487:P487,Q487:AE487)),0)</f>
        <v>3</v>
      </c>
      <c r="AH487" s="7">
        <f>IF(R487&gt;0,RANK(R487,(N487:P487,Q487:AE487)),0)</f>
        <v>0</v>
      </c>
      <c r="AI487" s="7">
        <f>IF(T487&gt;0,RANK(T487,(N487:P487,Q487:AE487)),0)</f>
        <v>0</v>
      </c>
      <c r="AJ487" s="7">
        <f>IF(S487&gt;0,RANK(S487,(N487:P487,Q487:AE487)),0)</f>
        <v>0</v>
      </c>
      <c r="AK487" s="2">
        <f t="shared" si="184"/>
        <v>1.8336632184337304E-2</v>
      </c>
      <c r="AL487" s="2">
        <f t="shared" si="185"/>
        <v>0</v>
      </c>
      <c r="AM487" s="2">
        <f t="shared" si="186"/>
        <v>0</v>
      </c>
      <c r="AN487" s="2">
        <f t="shared" si="187"/>
        <v>0</v>
      </c>
      <c r="AP487" t="s">
        <v>1109</v>
      </c>
      <c r="AQ487" t="s">
        <v>564</v>
      </c>
      <c r="AR487">
        <v>0</v>
      </c>
      <c r="AT487" s="95">
        <v>13</v>
      </c>
      <c r="AU487" s="97">
        <v>153</v>
      </c>
      <c r="AV487" s="101">
        <f t="shared" si="188"/>
        <v>13153</v>
      </c>
      <c r="AX487" s="7" t="s">
        <v>1006</v>
      </c>
    </row>
    <row r="488" spans="1:50" hidden="1" outlineLevel="1">
      <c r="A488" t="s">
        <v>1223</v>
      </c>
      <c r="B488" t="s">
        <v>564</v>
      </c>
      <c r="C488" s="1">
        <f t="shared" si="177"/>
        <v>1817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78"/>
        <v>297</v>
      </c>
      <c r="H488" s="2">
        <f t="shared" si="179"/>
        <v>0.16345624656026417</v>
      </c>
      <c r="I488" s="2"/>
      <c r="J488" s="2">
        <f t="shared" si="180"/>
        <v>0.41386901485965877</v>
      </c>
      <c r="K488" s="2">
        <f t="shared" si="181"/>
        <v>0.57732526141992291</v>
      </c>
      <c r="L488" s="2">
        <f t="shared" si="182"/>
        <v>0</v>
      </c>
      <c r="M488" s="2">
        <f t="shared" si="183"/>
        <v>8.8057237204183236E-3</v>
      </c>
      <c r="N488" s="112">
        <v>752</v>
      </c>
      <c r="O488" s="112">
        <v>1049</v>
      </c>
      <c r="P488" s="112"/>
      <c r="Q488" s="112">
        <v>16</v>
      </c>
      <c r="R488" s="112"/>
      <c r="S488" s="112"/>
      <c r="T488" s="111"/>
      <c r="U488" s="111"/>
      <c r="V488" s="111"/>
      <c r="W488" s="111"/>
      <c r="X488" s="111">
        <v>0</v>
      </c>
      <c r="Y488" s="111"/>
      <c r="Z488" s="111"/>
      <c r="AA488" s="111"/>
      <c r="AB488" s="111"/>
      <c r="AC488" s="111"/>
      <c r="AD488" s="111"/>
      <c r="AE488" s="111"/>
      <c r="AG488" s="7">
        <f>IF(Q488&gt;0,RANK(Q488,(N488:P488,Q488:AE488)),0)</f>
        <v>3</v>
      </c>
      <c r="AH488" s="7">
        <f>IF(R488&gt;0,RANK(R488,(N488:P488,Q488:AE488)),0)</f>
        <v>0</v>
      </c>
      <c r="AI488" s="7">
        <f>IF(T488&gt;0,RANK(T488,(N488:P488,Q488:AE488)),0)</f>
        <v>0</v>
      </c>
      <c r="AJ488" s="7">
        <f>IF(S488&gt;0,RANK(S488,(N488:P488,Q488:AE488)),0)</f>
        <v>0</v>
      </c>
      <c r="AK488" s="2">
        <f t="shared" si="184"/>
        <v>8.8057237204182716E-3</v>
      </c>
      <c r="AL488" s="2">
        <f t="shared" si="185"/>
        <v>0</v>
      </c>
      <c r="AM488" s="2">
        <f t="shared" si="186"/>
        <v>0</v>
      </c>
      <c r="AN488" s="2">
        <f t="shared" si="187"/>
        <v>0</v>
      </c>
      <c r="AP488" t="s">
        <v>1223</v>
      </c>
      <c r="AQ488" t="s">
        <v>564</v>
      </c>
      <c r="AR488">
        <v>1</v>
      </c>
      <c r="AT488" s="95">
        <v>13</v>
      </c>
      <c r="AU488" s="97">
        <v>155</v>
      </c>
      <c r="AV488" s="101">
        <f t="shared" si="188"/>
        <v>13155</v>
      </c>
      <c r="AX488" s="7" t="s">
        <v>1006</v>
      </c>
    </row>
    <row r="489" spans="1:50" hidden="1" outlineLevel="1">
      <c r="A489" t="s">
        <v>799</v>
      </c>
      <c r="B489" t="s">
        <v>564</v>
      </c>
      <c r="C489" s="1">
        <f t="shared" si="177"/>
        <v>7746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78"/>
        <v>1268</v>
      </c>
      <c r="H489" s="2">
        <f t="shared" si="179"/>
        <v>0.16369739220242707</v>
      </c>
      <c r="I489" s="2"/>
      <c r="J489" s="2">
        <f t="shared" si="180"/>
        <v>0.40240123934934158</v>
      </c>
      <c r="K489" s="2">
        <f t="shared" si="181"/>
        <v>0.56609863155176865</v>
      </c>
      <c r="L489" s="2">
        <f t="shared" si="182"/>
        <v>0</v>
      </c>
      <c r="M489" s="2">
        <f t="shared" si="183"/>
        <v>3.1500129098889773E-2</v>
      </c>
      <c r="N489" s="112">
        <v>3117</v>
      </c>
      <c r="O489" s="112">
        <v>4385</v>
      </c>
      <c r="P489" s="112"/>
      <c r="Q489" s="112">
        <v>244</v>
      </c>
      <c r="R489" s="112"/>
      <c r="S489" s="112"/>
      <c r="T489" s="111"/>
      <c r="U489" s="111"/>
      <c r="V489" s="111"/>
      <c r="W489" s="111"/>
      <c r="X489" s="111">
        <v>0</v>
      </c>
      <c r="Y489" s="111"/>
      <c r="Z489" s="111"/>
      <c r="AA489" s="111"/>
      <c r="AB489" s="111"/>
      <c r="AC489" s="111"/>
      <c r="AD489" s="111"/>
      <c r="AE489" s="111"/>
      <c r="AG489" s="7">
        <f>IF(Q489&gt;0,RANK(Q489,(N489:P489,Q489:AE489)),0)</f>
        <v>3</v>
      </c>
      <c r="AH489" s="7">
        <f>IF(R489&gt;0,RANK(R489,(N489:P489,Q489:AE489)),0)</f>
        <v>0</v>
      </c>
      <c r="AI489" s="7">
        <f>IF(T489&gt;0,RANK(T489,(N489:P489,Q489:AE489)),0)</f>
        <v>0</v>
      </c>
      <c r="AJ489" s="7">
        <f>IF(S489&gt;0,RANK(S489,(N489:P489,Q489:AE489)),0)</f>
        <v>0</v>
      </c>
      <c r="AK489" s="2">
        <f t="shared" si="184"/>
        <v>3.1500129098889752E-2</v>
      </c>
      <c r="AL489" s="2">
        <f t="shared" si="185"/>
        <v>0</v>
      </c>
      <c r="AM489" s="2">
        <f t="shared" si="186"/>
        <v>0</v>
      </c>
      <c r="AN489" s="2">
        <f t="shared" si="187"/>
        <v>0</v>
      </c>
      <c r="AP489" t="s">
        <v>799</v>
      </c>
      <c r="AQ489" t="s">
        <v>564</v>
      </c>
      <c r="AR489">
        <v>9</v>
      </c>
      <c r="AT489" s="95">
        <v>13</v>
      </c>
      <c r="AU489" s="97">
        <v>157</v>
      </c>
      <c r="AV489" s="101">
        <f t="shared" si="188"/>
        <v>13157</v>
      </c>
      <c r="AX489" s="7" t="s">
        <v>1006</v>
      </c>
    </row>
    <row r="490" spans="1:50" hidden="1" outlineLevel="1">
      <c r="A490" t="s">
        <v>1973</v>
      </c>
      <c r="B490" t="s">
        <v>564</v>
      </c>
      <c r="C490" s="1">
        <f t="shared" si="177"/>
        <v>2465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78"/>
        <v>182</v>
      </c>
      <c r="H490" s="2">
        <f t="shared" si="179"/>
        <v>7.3833671399594319E-2</v>
      </c>
      <c r="I490" s="2"/>
      <c r="J490" s="2">
        <f t="shared" si="180"/>
        <v>0.44584178498985799</v>
      </c>
      <c r="K490" s="2">
        <f t="shared" si="181"/>
        <v>0.51967545638945234</v>
      </c>
      <c r="L490" s="2">
        <f t="shared" si="182"/>
        <v>0</v>
      </c>
      <c r="M490" s="2">
        <f t="shared" si="183"/>
        <v>3.4482758620689724E-2</v>
      </c>
      <c r="N490" s="112">
        <v>1099</v>
      </c>
      <c r="O490" s="112">
        <v>1281</v>
      </c>
      <c r="P490" s="112"/>
      <c r="Q490" s="112">
        <v>85</v>
      </c>
      <c r="R490" s="112"/>
      <c r="S490" s="112"/>
      <c r="T490" s="111"/>
      <c r="U490" s="111"/>
      <c r="V490" s="111"/>
      <c r="W490" s="111"/>
      <c r="X490" s="111">
        <v>0</v>
      </c>
      <c r="Y490" s="111"/>
      <c r="Z490" s="111"/>
      <c r="AA490" s="111"/>
      <c r="AB490" s="111"/>
      <c r="AC490" s="111"/>
      <c r="AD490" s="111"/>
      <c r="AE490" s="111"/>
      <c r="AG490" s="7">
        <f>IF(Q490&gt;0,RANK(Q490,(N490:P490,Q490:AE490)),0)</f>
        <v>3</v>
      </c>
      <c r="AH490" s="7">
        <f>IF(R490&gt;0,RANK(R490,(N490:P490,Q490:AE490)),0)</f>
        <v>0</v>
      </c>
      <c r="AI490" s="7">
        <f>IF(T490&gt;0,RANK(T490,(N490:P490,Q490:AE490)),0)</f>
        <v>0</v>
      </c>
      <c r="AJ490" s="7">
        <f>IF(S490&gt;0,RANK(S490,(N490:P490,Q490:AE490)),0)</f>
        <v>0</v>
      </c>
      <c r="AK490" s="2">
        <f t="shared" si="184"/>
        <v>3.4482758620689655E-2</v>
      </c>
      <c r="AL490" s="2">
        <f t="shared" si="185"/>
        <v>0</v>
      </c>
      <c r="AM490" s="2">
        <f t="shared" si="186"/>
        <v>0</v>
      </c>
      <c r="AN490" s="2">
        <f t="shared" si="187"/>
        <v>0</v>
      </c>
      <c r="AP490" t="s">
        <v>1973</v>
      </c>
      <c r="AQ490" t="s">
        <v>564</v>
      </c>
      <c r="AR490">
        <v>8</v>
      </c>
      <c r="AT490" s="95">
        <v>13</v>
      </c>
      <c r="AU490" s="97">
        <v>159</v>
      </c>
      <c r="AV490" s="101">
        <f t="shared" si="188"/>
        <v>13159</v>
      </c>
      <c r="AX490" s="7" t="s">
        <v>1006</v>
      </c>
    </row>
    <row r="491" spans="1:50" hidden="1" outlineLevel="1">
      <c r="A491" t="s">
        <v>1375</v>
      </c>
      <c r="B491" t="s">
        <v>564</v>
      </c>
      <c r="C491" s="1">
        <f t="shared" si="177"/>
        <v>2483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78"/>
        <v>551</v>
      </c>
      <c r="H491" s="2">
        <f t="shared" si="179"/>
        <v>0.22190898107128473</v>
      </c>
      <c r="I491" s="2"/>
      <c r="J491" s="2">
        <f t="shared" si="180"/>
        <v>0.38179621425694726</v>
      </c>
      <c r="K491" s="2">
        <f t="shared" si="181"/>
        <v>0.60370519532823197</v>
      </c>
      <c r="L491" s="2">
        <f t="shared" si="182"/>
        <v>0</v>
      </c>
      <c r="M491" s="2">
        <f t="shared" si="183"/>
        <v>1.4498590414820711E-2</v>
      </c>
      <c r="N491" s="112">
        <v>948</v>
      </c>
      <c r="O491" s="112">
        <v>1499</v>
      </c>
      <c r="P491" s="112"/>
      <c r="Q491" s="112">
        <v>36</v>
      </c>
      <c r="R491" s="112"/>
      <c r="S491" s="112"/>
      <c r="T491" s="111"/>
      <c r="U491" s="111"/>
      <c r="V491" s="111"/>
      <c r="W491" s="111"/>
      <c r="X491" s="111">
        <v>0</v>
      </c>
      <c r="Y491" s="111"/>
      <c r="Z491" s="111"/>
      <c r="AA491" s="111"/>
      <c r="AB491" s="111"/>
      <c r="AC491" s="111"/>
      <c r="AD491" s="111"/>
      <c r="AE491" s="111"/>
      <c r="AG491" s="7">
        <f>IF(Q491&gt;0,RANK(Q491,(N491:P491,Q491:AE491)),0)</f>
        <v>3</v>
      </c>
      <c r="AH491" s="7">
        <f>IF(R491&gt;0,RANK(R491,(N491:P491,Q491:AE491)),0)</f>
        <v>0</v>
      </c>
      <c r="AI491" s="7">
        <f>IF(T491&gt;0,RANK(T491,(N491:P491,Q491:AE491)),0)</f>
        <v>0</v>
      </c>
      <c r="AJ491" s="7">
        <f>IF(S491&gt;0,RANK(S491,(N491:P491,Q491:AE491)),0)</f>
        <v>0</v>
      </c>
      <c r="AK491" s="2">
        <f t="shared" si="184"/>
        <v>1.4498590414820781E-2</v>
      </c>
      <c r="AL491" s="2">
        <f t="shared" si="185"/>
        <v>0</v>
      </c>
      <c r="AM491" s="2">
        <f t="shared" si="186"/>
        <v>0</v>
      </c>
      <c r="AN491" s="2">
        <f t="shared" si="187"/>
        <v>0</v>
      </c>
      <c r="AP491" t="s">
        <v>1375</v>
      </c>
      <c r="AQ491" t="s">
        <v>564</v>
      </c>
      <c r="AR491">
        <v>1</v>
      </c>
      <c r="AT491" s="95">
        <v>13</v>
      </c>
      <c r="AU491" s="97">
        <v>161</v>
      </c>
      <c r="AV491" s="101">
        <f t="shared" si="188"/>
        <v>13161</v>
      </c>
      <c r="AX491" s="7" t="s">
        <v>1006</v>
      </c>
    </row>
    <row r="492" spans="1:50" hidden="1" outlineLevel="1">
      <c r="A492" t="s">
        <v>1349</v>
      </c>
      <c r="B492" t="s">
        <v>564</v>
      </c>
      <c r="C492" s="1">
        <f t="shared" si="177"/>
        <v>3580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>IF(P492&gt;0,RANK(P492,(N492:P492,Q492:AE492)),0)</f>
        <v>0</v>
      </c>
      <c r="G492" s="1">
        <f t="shared" si="178"/>
        <v>411</v>
      </c>
      <c r="H492" s="2">
        <f t="shared" si="179"/>
        <v>0.11480446927374302</v>
      </c>
      <c r="I492" s="2"/>
      <c r="J492" s="2">
        <f t="shared" si="180"/>
        <v>0.5516759776536313</v>
      </c>
      <c r="K492" s="2">
        <f t="shared" si="181"/>
        <v>0.43687150837988825</v>
      </c>
      <c r="L492" s="2">
        <f t="shared" si="182"/>
        <v>0</v>
      </c>
      <c r="M492" s="2">
        <f t="shared" si="183"/>
        <v>1.1452513966480449E-2</v>
      </c>
      <c r="N492" s="112">
        <v>1975</v>
      </c>
      <c r="O492" s="112">
        <v>1564</v>
      </c>
      <c r="P492" s="112"/>
      <c r="Q492" s="112">
        <v>41</v>
      </c>
      <c r="R492" s="112"/>
      <c r="S492" s="112"/>
      <c r="T492" s="111"/>
      <c r="U492" s="111"/>
      <c r="V492" s="111"/>
      <c r="W492" s="111"/>
      <c r="X492" s="111">
        <v>0</v>
      </c>
      <c r="Y492" s="111"/>
      <c r="Z492" s="111"/>
      <c r="AA492" s="111"/>
      <c r="AB492" s="111"/>
      <c r="AC492" s="111"/>
      <c r="AD492" s="111"/>
      <c r="AE492" s="111"/>
      <c r="AG492" s="7">
        <f>IF(Q492&gt;0,RANK(Q492,(N492:P492,Q492:AE492)),0)</f>
        <v>3</v>
      </c>
      <c r="AH492" s="7">
        <f>IF(R492&gt;0,RANK(R492,(N492:P492,Q492:AE492)),0)</f>
        <v>0</v>
      </c>
      <c r="AI492" s="7">
        <f>IF(T492&gt;0,RANK(T492,(N492:P492,Q492:AE492)),0)</f>
        <v>0</v>
      </c>
      <c r="AJ492" s="7">
        <f>IF(S492&gt;0,RANK(S492,(N492:P492,Q492:AE492)),0)</f>
        <v>0</v>
      </c>
      <c r="AK492" s="2">
        <f t="shared" si="184"/>
        <v>1.1452513966480447E-2</v>
      </c>
      <c r="AL492" s="2">
        <f t="shared" si="185"/>
        <v>0</v>
      </c>
      <c r="AM492" s="2">
        <f t="shared" si="186"/>
        <v>0</v>
      </c>
      <c r="AN492" s="2">
        <f t="shared" si="187"/>
        <v>0</v>
      </c>
      <c r="AP492" t="s">
        <v>1349</v>
      </c>
      <c r="AQ492" t="s">
        <v>564</v>
      </c>
      <c r="AR492">
        <v>12</v>
      </c>
      <c r="AT492" s="95">
        <v>13</v>
      </c>
      <c r="AU492" s="97">
        <v>163</v>
      </c>
      <c r="AV492" s="101">
        <f t="shared" si="188"/>
        <v>13163</v>
      </c>
      <c r="AX492" s="7" t="s">
        <v>1006</v>
      </c>
    </row>
    <row r="493" spans="1:50" hidden="1" outlineLevel="1">
      <c r="A493" t="s">
        <v>1538</v>
      </c>
      <c r="B493" t="s">
        <v>564</v>
      </c>
      <c r="C493" s="1">
        <f t="shared" si="177"/>
        <v>1396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1">
        <f t="shared" si="178"/>
        <v>107</v>
      </c>
      <c r="H493" s="2">
        <f t="shared" si="179"/>
        <v>7.664756446991404E-2</v>
      </c>
      <c r="I493" s="2"/>
      <c r="J493" s="2">
        <f t="shared" si="180"/>
        <v>0.45200573065902577</v>
      </c>
      <c r="K493" s="2">
        <f t="shared" si="181"/>
        <v>0.52865329512893988</v>
      </c>
      <c r="L493" s="2">
        <f t="shared" si="182"/>
        <v>0</v>
      </c>
      <c r="M493" s="2">
        <f t="shared" si="183"/>
        <v>1.9340974212034401E-2</v>
      </c>
      <c r="N493" s="112">
        <v>631</v>
      </c>
      <c r="O493" s="112">
        <v>738</v>
      </c>
      <c r="P493" s="112"/>
      <c r="Q493" s="112">
        <v>27</v>
      </c>
      <c r="R493" s="112"/>
      <c r="S493" s="112"/>
      <c r="T493" s="111"/>
      <c r="U493" s="111"/>
      <c r="V493" s="111"/>
      <c r="W493" s="111"/>
      <c r="X493" s="111">
        <v>0</v>
      </c>
      <c r="Y493" s="111"/>
      <c r="Z493" s="111"/>
      <c r="AA493" s="111"/>
      <c r="AB493" s="111"/>
      <c r="AC493" s="111"/>
      <c r="AD493" s="111"/>
      <c r="AE493" s="111"/>
      <c r="AG493" s="7">
        <f>IF(Q493&gt;0,RANK(Q493,(N493:P493,Q493:AE493)),0)</f>
        <v>3</v>
      </c>
      <c r="AH493" s="7">
        <f>IF(R493&gt;0,RANK(R493,(N493:P493,Q493:AE493)),0)</f>
        <v>0</v>
      </c>
      <c r="AI493" s="7">
        <f>IF(T493&gt;0,RANK(T493,(N493:P493,Q493:AE493)),0)</f>
        <v>0</v>
      </c>
      <c r="AJ493" s="7">
        <f>IF(S493&gt;0,RANK(S493,(N493:P493,Q493:AE493)),0)</f>
        <v>0</v>
      </c>
      <c r="AK493" s="2">
        <f t="shared" si="184"/>
        <v>1.9340974212034383E-2</v>
      </c>
      <c r="AL493" s="2">
        <f t="shared" si="185"/>
        <v>0</v>
      </c>
      <c r="AM493" s="2">
        <f t="shared" si="186"/>
        <v>0</v>
      </c>
      <c r="AN493" s="2">
        <f t="shared" si="187"/>
        <v>0</v>
      </c>
      <c r="AP493" t="s">
        <v>1538</v>
      </c>
      <c r="AQ493" t="s">
        <v>564</v>
      </c>
      <c r="AR493">
        <v>12</v>
      </c>
      <c r="AT493" s="95">
        <v>13</v>
      </c>
      <c r="AU493" s="97">
        <v>165</v>
      </c>
      <c r="AV493" s="101">
        <f t="shared" si="188"/>
        <v>13165</v>
      </c>
      <c r="AX493" s="7" t="s">
        <v>1006</v>
      </c>
    </row>
    <row r="494" spans="1:50" hidden="1" outlineLevel="1">
      <c r="A494" t="s">
        <v>531</v>
      </c>
      <c r="B494" t="s">
        <v>564</v>
      </c>
      <c r="C494" s="1">
        <f t="shared" si="177"/>
        <v>1735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178"/>
        <v>196</v>
      </c>
      <c r="H494" s="2">
        <f t="shared" si="179"/>
        <v>0.11296829971181556</v>
      </c>
      <c r="I494" s="2"/>
      <c r="J494" s="2">
        <f t="shared" si="180"/>
        <v>0.43573487031700286</v>
      </c>
      <c r="K494" s="2">
        <f t="shared" si="181"/>
        <v>0.54870317002881841</v>
      </c>
      <c r="L494" s="2">
        <f t="shared" si="182"/>
        <v>0</v>
      </c>
      <c r="M494" s="2">
        <f t="shared" si="183"/>
        <v>1.5561959654178725E-2</v>
      </c>
      <c r="N494" s="112">
        <v>756</v>
      </c>
      <c r="O494" s="112">
        <v>952</v>
      </c>
      <c r="P494" s="112"/>
      <c r="Q494" s="112">
        <v>27</v>
      </c>
      <c r="R494" s="112"/>
      <c r="S494" s="112"/>
      <c r="T494" s="111"/>
      <c r="U494" s="111"/>
      <c r="V494" s="111"/>
      <c r="W494" s="111"/>
      <c r="X494" s="111">
        <v>0</v>
      </c>
      <c r="Y494" s="111"/>
      <c r="Z494" s="111"/>
      <c r="AA494" s="111"/>
      <c r="AB494" s="111"/>
      <c r="AC494" s="111"/>
      <c r="AD494" s="111"/>
      <c r="AE494" s="111"/>
      <c r="AG494" s="7">
        <f>IF(Q494&gt;0,RANK(Q494,(N494:P494,Q494:AE494)),0)</f>
        <v>3</v>
      </c>
      <c r="AH494" s="7">
        <f>IF(R494&gt;0,RANK(R494,(N494:P494,Q494:AE494)),0)</f>
        <v>0</v>
      </c>
      <c r="AI494" s="7">
        <f>IF(T494&gt;0,RANK(T494,(N494:P494,Q494:AE494)),0)</f>
        <v>0</v>
      </c>
      <c r="AJ494" s="7">
        <f>IF(S494&gt;0,RANK(S494,(N494:P494,Q494:AE494)),0)</f>
        <v>0</v>
      </c>
      <c r="AK494" s="2">
        <f t="shared" si="184"/>
        <v>1.5561959654178675E-2</v>
      </c>
      <c r="AL494" s="2">
        <f t="shared" si="185"/>
        <v>0</v>
      </c>
      <c r="AM494" s="2">
        <f t="shared" si="186"/>
        <v>0</v>
      </c>
      <c r="AN494" s="2">
        <f t="shared" si="187"/>
        <v>0</v>
      </c>
      <c r="AP494" t="s">
        <v>531</v>
      </c>
      <c r="AQ494" t="s">
        <v>564</v>
      </c>
      <c r="AR494">
        <v>3</v>
      </c>
      <c r="AT494" s="95">
        <v>13</v>
      </c>
      <c r="AU494" s="97">
        <v>167</v>
      </c>
      <c r="AV494" s="101">
        <f t="shared" si="188"/>
        <v>13167</v>
      </c>
      <c r="AX494" s="7" t="s">
        <v>1006</v>
      </c>
    </row>
    <row r="495" spans="1:50" hidden="1" outlineLevel="1">
      <c r="A495" t="s">
        <v>1024</v>
      </c>
      <c r="B495" t="s">
        <v>564</v>
      </c>
      <c r="C495" s="1">
        <f t="shared" si="177"/>
        <v>5737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78"/>
        <v>571</v>
      </c>
      <c r="H495" s="2">
        <f t="shared" si="179"/>
        <v>9.9529370751263724E-2</v>
      </c>
      <c r="I495" s="2"/>
      <c r="J495" s="2">
        <f t="shared" si="180"/>
        <v>0.44099703677880425</v>
      </c>
      <c r="K495" s="2">
        <f t="shared" si="181"/>
        <v>0.54052640753006798</v>
      </c>
      <c r="L495" s="2">
        <f t="shared" si="182"/>
        <v>0</v>
      </c>
      <c r="M495" s="2">
        <f t="shared" si="183"/>
        <v>1.8476555691127716E-2</v>
      </c>
      <c r="N495" s="112">
        <v>2530</v>
      </c>
      <c r="O495" s="112">
        <v>3101</v>
      </c>
      <c r="P495" s="112"/>
      <c r="Q495" s="112">
        <v>105</v>
      </c>
      <c r="R495" s="112"/>
      <c r="S495" s="112"/>
      <c r="T495" s="111"/>
      <c r="U495" s="111"/>
      <c r="V495" s="111"/>
      <c r="W495" s="111"/>
      <c r="X495" s="111">
        <v>1</v>
      </c>
      <c r="Y495" s="111"/>
      <c r="Z495" s="111"/>
      <c r="AA495" s="111"/>
      <c r="AB495" s="111"/>
      <c r="AC495" s="111"/>
      <c r="AD495" s="111"/>
      <c r="AE495" s="111"/>
      <c r="AG495" s="7">
        <f>IF(Q495&gt;0,RANK(Q495,(N495:P495,Q495:AE495)),0)</f>
        <v>3</v>
      </c>
      <c r="AH495" s="7">
        <f>IF(R495&gt;0,RANK(R495,(N495:P495,Q495:AE495)),0)</f>
        <v>0</v>
      </c>
      <c r="AI495" s="7">
        <f>IF(T495&gt;0,RANK(T495,(N495:P495,Q495:AE495)),0)</f>
        <v>0</v>
      </c>
      <c r="AJ495" s="7">
        <f>IF(S495&gt;0,RANK(S495,(N495:P495,Q495:AE495)),0)</f>
        <v>0</v>
      </c>
      <c r="AK495" s="2">
        <f t="shared" si="184"/>
        <v>1.8302248561966186E-2</v>
      </c>
      <c r="AL495" s="2">
        <f t="shared" si="185"/>
        <v>0</v>
      </c>
      <c r="AM495" s="2">
        <f t="shared" si="186"/>
        <v>0</v>
      </c>
      <c r="AN495" s="2">
        <f t="shared" si="187"/>
        <v>0</v>
      </c>
      <c r="AP495" t="s">
        <v>1024</v>
      </c>
      <c r="AQ495" t="s">
        <v>564</v>
      </c>
      <c r="AR495">
        <v>0</v>
      </c>
      <c r="AT495" s="95">
        <v>13</v>
      </c>
      <c r="AU495" s="97">
        <v>169</v>
      </c>
      <c r="AV495" s="101">
        <f t="shared" si="188"/>
        <v>13169</v>
      </c>
      <c r="AX495" s="7" t="s">
        <v>1006</v>
      </c>
    </row>
    <row r="496" spans="1:50" hidden="1" outlineLevel="1">
      <c r="A496" t="s">
        <v>1382</v>
      </c>
      <c r="B496" t="s">
        <v>564</v>
      </c>
      <c r="C496" s="1">
        <f t="shared" si="177"/>
        <v>4011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>IF(P496&gt;0,RANK(P496,(N496:P496,Q496:AE496)),0)</f>
        <v>0</v>
      </c>
      <c r="G496" s="1">
        <f t="shared" si="178"/>
        <v>62</v>
      </c>
      <c r="H496" s="2">
        <f t="shared" si="179"/>
        <v>1.5457491897282473E-2</v>
      </c>
      <c r="I496" s="2"/>
      <c r="J496" s="2">
        <f t="shared" si="180"/>
        <v>0.49538768386935927</v>
      </c>
      <c r="K496" s="2">
        <f t="shared" si="181"/>
        <v>0.47993019197207681</v>
      </c>
      <c r="L496" s="2">
        <f t="shared" si="182"/>
        <v>0</v>
      </c>
      <c r="M496" s="2">
        <f t="shared" si="183"/>
        <v>2.4682124158563912E-2</v>
      </c>
      <c r="N496" s="112">
        <v>1987</v>
      </c>
      <c r="O496" s="112">
        <v>1925</v>
      </c>
      <c r="P496" s="112"/>
      <c r="Q496" s="112">
        <v>99</v>
      </c>
      <c r="R496" s="112"/>
      <c r="S496" s="112"/>
      <c r="T496" s="111"/>
      <c r="U496" s="111"/>
      <c r="V496" s="111"/>
      <c r="W496" s="111"/>
      <c r="X496" s="111">
        <v>0</v>
      </c>
      <c r="Y496" s="111"/>
      <c r="Z496" s="111"/>
      <c r="AA496" s="111"/>
      <c r="AB496" s="111"/>
      <c r="AC496" s="111"/>
      <c r="AD496" s="111"/>
      <c r="AE496" s="111"/>
      <c r="AG496" s="7">
        <f>IF(Q496&gt;0,RANK(Q496,(N496:P496,Q496:AE496)),0)</f>
        <v>3</v>
      </c>
      <c r="AH496" s="7">
        <f>IF(R496&gt;0,RANK(R496,(N496:P496,Q496:AE496)),0)</f>
        <v>0</v>
      </c>
      <c r="AI496" s="7">
        <f>IF(T496&gt;0,RANK(T496,(N496:P496,Q496:AE496)),0)</f>
        <v>0</v>
      </c>
      <c r="AJ496" s="7">
        <f>IF(S496&gt;0,RANK(S496,(N496:P496,Q496:AE496)),0)</f>
        <v>0</v>
      </c>
      <c r="AK496" s="2">
        <f t="shared" si="184"/>
        <v>2.468212415856395E-2</v>
      </c>
      <c r="AL496" s="2">
        <f t="shared" si="185"/>
        <v>0</v>
      </c>
      <c r="AM496" s="2">
        <f t="shared" si="186"/>
        <v>0</v>
      </c>
      <c r="AN496" s="2">
        <f t="shared" si="187"/>
        <v>0</v>
      </c>
      <c r="AP496" t="s">
        <v>1382</v>
      </c>
      <c r="AQ496" t="s">
        <v>564</v>
      </c>
      <c r="AR496">
        <v>8</v>
      </c>
      <c r="AT496" s="95">
        <v>13</v>
      </c>
      <c r="AU496" s="97">
        <v>171</v>
      </c>
      <c r="AV496" s="101">
        <f t="shared" si="188"/>
        <v>13171</v>
      </c>
      <c r="AX496" s="7" t="s">
        <v>1006</v>
      </c>
    </row>
    <row r="497" spans="1:50" hidden="1" outlineLevel="1">
      <c r="A497" t="s">
        <v>583</v>
      </c>
      <c r="B497" t="s">
        <v>564</v>
      </c>
      <c r="C497" s="1">
        <f t="shared" si="177"/>
        <v>1072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178"/>
        <v>127</v>
      </c>
      <c r="H497" s="2">
        <f t="shared" si="179"/>
        <v>0.11847014925373134</v>
      </c>
      <c r="I497" s="2"/>
      <c r="J497" s="2">
        <f t="shared" si="180"/>
        <v>0.43470149253731344</v>
      </c>
      <c r="K497" s="2">
        <f t="shared" si="181"/>
        <v>0.55317164179104472</v>
      </c>
      <c r="L497" s="2">
        <f t="shared" si="182"/>
        <v>0</v>
      </c>
      <c r="M497" s="2">
        <f t="shared" si="183"/>
        <v>1.2126865671641895E-2</v>
      </c>
      <c r="N497" s="112">
        <v>466</v>
      </c>
      <c r="O497" s="112">
        <v>593</v>
      </c>
      <c r="P497" s="112"/>
      <c r="Q497" s="112">
        <v>13</v>
      </c>
      <c r="R497" s="112"/>
      <c r="S497" s="112"/>
      <c r="T497" s="111"/>
      <c r="U497" s="111"/>
      <c r="V497" s="111"/>
      <c r="W497" s="111"/>
      <c r="X497" s="111">
        <v>0</v>
      </c>
      <c r="Y497" s="111"/>
      <c r="Z497" s="111"/>
      <c r="AA497" s="111"/>
      <c r="AB497" s="111"/>
      <c r="AC497" s="111"/>
      <c r="AD497" s="111"/>
      <c r="AE497" s="111"/>
      <c r="AG497" s="7">
        <f>IF(Q497&gt;0,RANK(Q497,(N497:P497,Q497:AE497)),0)</f>
        <v>3</v>
      </c>
      <c r="AH497" s="7">
        <f>IF(R497&gt;0,RANK(R497,(N497:P497,Q497:AE497)),0)</f>
        <v>0</v>
      </c>
      <c r="AI497" s="7">
        <f>IF(T497&gt;0,RANK(T497,(N497:P497,Q497:AE497)),0)</f>
        <v>0</v>
      </c>
      <c r="AJ497" s="7">
        <f>IF(S497&gt;0,RANK(S497,(N497:P497,Q497:AE497)),0)</f>
        <v>0</v>
      </c>
      <c r="AK497" s="2">
        <f t="shared" si="184"/>
        <v>1.2126865671641791E-2</v>
      </c>
      <c r="AL497" s="2">
        <f t="shared" si="185"/>
        <v>0</v>
      </c>
      <c r="AM497" s="2">
        <f t="shared" si="186"/>
        <v>0</v>
      </c>
      <c r="AN497" s="2">
        <f t="shared" si="187"/>
        <v>0</v>
      </c>
      <c r="AP497" t="s">
        <v>583</v>
      </c>
      <c r="AQ497" t="s">
        <v>564</v>
      </c>
      <c r="AR497">
        <v>1</v>
      </c>
      <c r="AT497" s="95">
        <v>13</v>
      </c>
      <c r="AU497" s="97">
        <v>173</v>
      </c>
      <c r="AV497" s="101">
        <f t="shared" si="188"/>
        <v>13173</v>
      </c>
      <c r="AX497" s="7" t="s">
        <v>1006</v>
      </c>
    </row>
    <row r="498" spans="1:50" hidden="1" outlineLevel="1">
      <c r="A498" t="s">
        <v>830</v>
      </c>
      <c r="B498" t="s">
        <v>564</v>
      </c>
      <c r="C498" s="1">
        <f t="shared" si="177"/>
        <v>8827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1">
        <f t="shared" si="178"/>
        <v>675</v>
      </c>
      <c r="H498" s="2">
        <f t="shared" si="179"/>
        <v>7.6469921830746579E-2</v>
      </c>
      <c r="I498" s="2"/>
      <c r="J498" s="2">
        <f t="shared" si="180"/>
        <v>0.45474113515350628</v>
      </c>
      <c r="K498" s="2">
        <f t="shared" si="181"/>
        <v>0.53121105698425286</v>
      </c>
      <c r="L498" s="2">
        <f t="shared" si="182"/>
        <v>0</v>
      </c>
      <c r="M498" s="2">
        <f t="shared" si="183"/>
        <v>1.4047807862240913E-2</v>
      </c>
      <c r="N498" s="112">
        <v>4014</v>
      </c>
      <c r="O498" s="112">
        <v>4689</v>
      </c>
      <c r="P498" s="112"/>
      <c r="Q498" s="112">
        <v>124</v>
      </c>
      <c r="R498" s="112"/>
      <c r="S498" s="112"/>
      <c r="T498" s="111"/>
      <c r="U498" s="111"/>
      <c r="V498" s="111"/>
      <c r="W498" s="111"/>
      <c r="X498" s="111">
        <v>0</v>
      </c>
      <c r="Y498" s="111"/>
      <c r="Z498" s="111"/>
      <c r="AA498" s="111"/>
      <c r="AB498" s="111"/>
      <c r="AC498" s="111"/>
      <c r="AD498" s="111"/>
      <c r="AE498" s="111"/>
      <c r="AG498" s="7">
        <f>IF(Q498&gt;0,RANK(Q498,(N498:P498,Q498:AE498)),0)</f>
        <v>3</v>
      </c>
      <c r="AH498" s="7">
        <f>IF(R498&gt;0,RANK(R498,(N498:P498,Q498:AE498)),0)</f>
        <v>0</v>
      </c>
      <c r="AI498" s="7">
        <f>IF(T498&gt;0,RANK(T498,(N498:P498,Q498:AE498)),0)</f>
        <v>0</v>
      </c>
      <c r="AJ498" s="7">
        <f>IF(S498&gt;0,RANK(S498,(N498:P498,Q498:AE498)),0)</f>
        <v>0</v>
      </c>
      <c r="AK498" s="2">
        <f t="shared" si="184"/>
        <v>1.4047807862240852E-2</v>
      </c>
      <c r="AL498" s="2">
        <f t="shared" si="185"/>
        <v>0</v>
      </c>
      <c r="AM498" s="2">
        <f t="shared" si="186"/>
        <v>0</v>
      </c>
      <c r="AN498" s="2">
        <f t="shared" si="187"/>
        <v>0</v>
      </c>
      <c r="AP498" t="s">
        <v>830</v>
      </c>
      <c r="AQ498" t="s">
        <v>564</v>
      </c>
      <c r="AR498">
        <v>3</v>
      </c>
      <c r="AT498" s="95">
        <v>13</v>
      </c>
      <c r="AU498" s="97">
        <v>175</v>
      </c>
      <c r="AV498" s="101">
        <f t="shared" si="188"/>
        <v>13175</v>
      </c>
      <c r="AX498" s="7" t="s">
        <v>1006</v>
      </c>
    </row>
    <row r="499" spans="1:50" hidden="1" outlineLevel="1">
      <c r="A499" t="s">
        <v>1860</v>
      </c>
      <c r="B499" t="s">
        <v>564</v>
      </c>
      <c r="C499" s="1">
        <f t="shared" si="177"/>
        <v>5296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78"/>
        <v>2179</v>
      </c>
      <c r="H499" s="2">
        <f t="shared" si="179"/>
        <v>0.41144259818731116</v>
      </c>
      <c r="I499" s="2"/>
      <c r="J499" s="2">
        <f t="shared" si="180"/>
        <v>0.2881419939577039</v>
      </c>
      <c r="K499" s="2">
        <f t="shared" si="181"/>
        <v>0.69958459214501512</v>
      </c>
      <c r="L499" s="2">
        <f t="shared" si="182"/>
        <v>0</v>
      </c>
      <c r="M499" s="2">
        <f t="shared" si="183"/>
        <v>1.2273413897280983E-2</v>
      </c>
      <c r="N499" s="112">
        <v>1526</v>
      </c>
      <c r="O499" s="112">
        <v>3705</v>
      </c>
      <c r="P499" s="112"/>
      <c r="Q499" s="112">
        <v>65</v>
      </c>
      <c r="R499" s="112"/>
      <c r="S499" s="112"/>
      <c r="T499" s="111"/>
      <c r="U499" s="111"/>
      <c r="V499" s="111"/>
      <c r="W499" s="111"/>
      <c r="X499" s="111">
        <v>0</v>
      </c>
      <c r="Y499" s="111"/>
      <c r="Z499" s="111"/>
      <c r="AA499" s="111"/>
      <c r="AB499" s="111"/>
      <c r="AC499" s="111"/>
      <c r="AD499" s="111"/>
      <c r="AE499" s="111"/>
      <c r="AG499" s="7">
        <f>IF(Q499&gt;0,RANK(Q499,(N499:P499,Q499:AE499)),0)</f>
        <v>3</v>
      </c>
      <c r="AH499" s="7">
        <f>IF(R499&gt;0,RANK(R499,(N499:P499,Q499:AE499)),0)</f>
        <v>0</v>
      </c>
      <c r="AI499" s="7">
        <f>IF(T499&gt;0,RANK(T499,(N499:P499,Q499:AE499)),0)</f>
        <v>0</v>
      </c>
      <c r="AJ499" s="7">
        <f>IF(S499&gt;0,RANK(S499,(N499:P499,Q499:AE499)),0)</f>
        <v>0</v>
      </c>
      <c r="AK499" s="2">
        <f t="shared" si="184"/>
        <v>1.2273413897280967E-2</v>
      </c>
      <c r="AL499" s="2">
        <f t="shared" si="185"/>
        <v>0</v>
      </c>
      <c r="AM499" s="2">
        <f t="shared" si="186"/>
        <v>0</v>
      </c>
      <c r="AN499" s="2">
        <f t="shared" si="187"/>
        <v>0</v>
      </c>
      <c r="AP499" t="s">
        <v>1860</v>
      </c>
      <c r="AQ499" t="s">
        <v>564</v>
      </c>
      <c r="AR499">
        <v>2</v>
      </c>
      <c r="AT499" s="95">
        <v>13</v>
      </c>
      <c r="AU499" s="97">
        <v>177</v>
      </c>
      <c r="AV499" s="101">
        <f t="shared" si="188"/>
        <v>13177</v>
      </c>
      <c r="AX499" s="7" t="s">
        <v>1006</v>
      </c>
    </row>
    <row r="500" spans="1:50" hidden="1" outlineLevel="1">
      <c r="A500" t="s">
        <v>767</v>
      </c>
      <c r="B500" t="s">
        <v>564</v>
      </c>
      <c r="C500" s="1">
        <f t="shared" si="177"/>
        <v>5760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>IF(P500&gt;0,RANK(P500,(N500:P500,Q500:AE500)),0)</f>
        <v>0</v>
      </c>
      <c r="G500" s="1">
        <f t="shared" si="178"/>
        <v>660</v>
      </c>
      <c r="H500" s="2">
        <f t="shared" si="179"/>
        <v>0.11458333333333333</v>
      </c>
      <c r="I500" s="2"/>
      <c r="J500" s="2">
        <f t="shared" si="180"/>
        <v>0.54878472222222219</v>
      </c>
      <c r="K500" s="2">
        <f t="shared" si="181"/>
        <v>0.43420138888888887</v>
      </c>
      <c r="L500" s="2">
        <f t="shared" si="182"/>
        <v>0</v>
      </c>
      <c r="M500" s="2">
        <f t="shared" si="183"/>
        <v>1.7013888888888939E-2</v>
      </c>
      <c r="N500" s="112">
        <v>3161</v>
      </c>
      <c r="O500" s="112">
        <v>2501</v>
      </c>
      <c r="P500" s="112"/>
      <c r="Q500" s="112">
        <v>98</v>
      </c>
      <c r="R500" s="112"/>
      <c r="S500" s="112"/>
      <c r="T500" s="111"/>
      <c r="U500" s="111"/>
      <c r="V500" s="111"/>
      <c r="W500" s="111"/>
      <c r="X500" s="111">
        <v>0</v>
      </c>
      <c r="Y500" s="111"/>
      <c r="Z500" s="111"/>
      <c r="AA500" s="111"/>
      <c r="AB500" s="111"/>
      <c r="AC500" s="111"/>
      <c r="AD500" s="111"/>
      <c r="AE500" s="111"/>
      <c r="AG500" s="7">
        <f>IF(Q500&gt;0,RANK(Q500,(N500:P500,Q500:AE500)),0)</f>
        <v>3</v>
      </c>
      <c r="AH500" s="7">
        <f>IF(R500&gt;0,RANK(R500,(N500:P500,Q500:AE500)),0)</f>
        <v>0</v>
      </c>
      <c r="AI500" s="7">
        <f>IF(T500&gt;0,RANK(T500,(N500:P500,Q500:AE500)),0)</f>
        <v>0</v>
      </c>
      <c r="AJ500" s="7">
        <f>IF(S500&gt;0,RANK(S500,(N500:P500,Q500:AE500)),0)</f>
        <v>0</v>
      </c>
      <c r="AK500" s="2">
        <f t="shared" si="184"/>
        <v>1.7013888888888887E-2</v>
      </c>
      <c r="AL500" s="2">
        <f t="shared" si="185"/>
        <v>0</v>
      </c>
      <c r="AM500" s="2">
        <f t="shared" si="186"/>
        <v>0</v>
      </c>
      <c r="AN500" s="2">
        <f t="shared" si="187"/>
        <v>0</v>
      </c>
      <c r="AP500" t="s">
        <v>767</v>
      </c>
      <c r="AQ500" t="s">
        <v>564</v>
      </c>
      <c r="AR500">
        <v>1</v>
      </c>
      <c r="AT500" s="95">
        <v>13</v>
      </c>
      <c r="AU500" s="97">
        <v>179</v>
      </c>
      <c r="AV500" s="101">
        <f t="shared" si="188"/>
        <v>13179</v>
      </c>
      <c r="AX500" s="7" t="s">
        <v>1006</v>
      </c>
    </row>
    <row r="501" spans="1:50" hidden="1" outlineLevel="1">
      <c r="A501" t="s">
        <v>1853</v>
      </c>
      <c r="B501" t="s">
        <v>564</v>
      </c>
      <c r="C501" s="1">
        <f t="shared" si="177"/>
        <v>2322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0</v>
      </c>
      <c r="G501" s="1">
        <f t="shared" si="178"/>
        <v>193</v>
      </c>
      <c r="H501" s="2">
        <f t="shared" si="179"/>
        <v>8.3118001722652879E-2</v>
      </c>
      <c r="I501" s="2"/>
      <c r="J501" s="2">
        <f t="shared" si="180"/>
        <v>0.45176571920757969</v>
      </c>
      <c r="K501" s="2">
        <f t="shared" si="181"/>
        <v>0.53488372093023251</v>
      </c>
      <c r="L501" s="2">
        <f t="shared" si="182"/>
        <v>0</v>
      </c>
      <c r="M501" s="2">
        <f t="shared" si="183"/>
        <v>1.3350559862187805E-2</v>
      </c>
      <c r="N501" s="112">
        <v>1049</v>
      </c>
      <c r="O501" s="112">
        <v>1242</v>
      </c>
      <c r="P501" s="112"/>
      <c r="Q501" s="112">
        <v>31</v>
      </c>
      <c r="R501" s="112"/>
      <c r="S501" s="112"/>
      <c r="T501" s="111"/>
      <c r="U501" s="111"/>
      <c r="V501" s="111"/>
      <c r="W501" s="111"/>
      <c r="X501" s="111">
        <v>0</v>
      </c>
      <c r="Y501" s="111"/>
      <c r="Z501" s="111"/>
      <c r="AA501" s="111"/>
      <c r="AB501" s="111"/>
      <c r="AC501" s="111"/>
      <c r="AD501" s="111"/>
      <c r="AE501" s="111"/>
      <c r="AG501" s="7">
        <f>IF(Q501&gt;0,RANK(Q501,(N501:P501,Q501:AE501)),0)</f>
        <v>3</v>
      </c>
      <c r="AH501" s="7">
        <f>IF(R501&gt;0,RANK(R501,(N501:P501,Q501:AE501)),0)</f>
        <v>0</v>
      </c>
      <c r="AI501" s="7">
        <f>IF(T501&gt;0,RANK(T501,(N501:P501,Q501:AE501)),0)</f>
        <v>0</v>
      </c>
      <c r="AJ501" s="7">
        <f>IF(S501&gt;0,RANK(S501,(N501:P501,Q501:AE501)),0)</f>
        <v>0</v>
      </c>
      <c r="AK501" s="2">
        <f t="shared" si="184"/>
        <v>1.3350559862187769E-2</v>
      </c>
      <c r="AL501" s="2">
        <f t="shared" si="185"/>
        <v>0</v>
      </c>
      <c r="AM501" s="2">
        <f t="shared" si="186"/>
        <v>0</v>
      </c>
      <c r="AN501" s="2">
        <f t="shared" si="187"/>
        <v>0</v>
      </c>
      <c r="AP501" t="s">
        <v>1853</v>
      </c>
      <c r="AQ501" t="s">
        <v>564</v>
      </c>
      <c r="AR501">
        <v>9</v>
      </c>
      <c r="AT501" s="95">
        <v>13</v>
      </c>
      <c r="AU501" s="97">
        <v>181</v>
      </c>
      <c r="AV501" s="101">
        <f t="shared" si="188"/>
        <v>13181</v>
      </c>
      <c r="AX501" s="7" t="s">
        <v>1006</v>
      </c>
    </row>
    <row r="502" spans="1:50" hidden="1" outlineLevel="1">
      <c r="A502" t="s">
        <v>1920</v>
      </c>
      <c r="B502" t="s">
        <v>564</v>
      </c>
      <c r="C502" s="1">
        <f t="shared" si="177"/>
        <v>1203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1">
        <f t="shared" si="178"/>
        <v>1</v>
      </c>
      <c r="H502" s="2">
        <f t="shared" si="179"/>
        <v>8.3125519534497092E-4</v>
      </c>
      <c r="I502" s="2"/>
      <c r="J502" s="2">
        <f t="shared" si="180"/>
        <v>0.48960931005818786</v>
      </c>
      <c r="K502" s="2">
        <f t="shared" si="181"/>
        <v>0.48877805486284287</v>
      </c>
      <c r="L502" s="2">
        <f t="shared" si="182"/>
        <v>0</v>
      </c>
      <c r="M502" s="2">
        <f t="shared" si="183"/>
        <v>2.1612635078969267E-2</v>
      </c>
      <c r="N502" s="112">
        <v>589</v>
      </c>
      <c r="O502" s="112">
        <v>588</v>
      </c>
      <c r="P502" s="112"/>
      <c r="Q502" s="112">
        <v>26</v>
      </c>
      <c r="R502" s="112"/>
      <c r="S502" s="112"/>
      <c r="T502" s="111"/>
      <c r="U502" s="111"/>
      <c r="V502" s="111"/>
      <c r="W502" s="111"/>
      <c r="X502" s="111">
        <v>0</v>
      </c>
      <c r="Y502" s="111"/>
      <c r="Z502" s="111"/>
      <c r="AA502" s="111"/>
      <c r="AB502" s="111"/>
      <c r="AC502" s="111"/>
      <c r="AD502" s="111"/>
      <c r="AE502" s="111"/>
      <c r="AG502" s="7">
        <f>IF(Q502&gt;0,RANK(Q502,(N502:P502,Q502:AE502)),0)</f>
        <v>3</v>
      </c>
      <c r="AH502" s="7">
        <f>IF(R502&gt;0,RANK(R502,(N502:P502,Q502:AE502)),0)</f>
        <v>0</v>
      </c>
      <c r="AI502" s="7">
        <f>IF(T502&gt;0,RANK(T502,(N502:P502,Q502:AE502)),0)</f>
        <v>0</v>
      </c>
      <c r="AJ502" s="7">
        <f>IF(S502&gt;0,RANK(S502,(N502:P502,Q502:AE502)),0)</f>
        <v>0</v>
      </c>
      <c r="AK502" s="2">
        <f t="shared" si="184"/>
        <v>2.1612635078969242E-2</v>
      </c>
      <c r="AL502" s="2">
        <f t="shared" si="185"/>
        <v>0</v>
      </c>
      <c r="AM502" s="2">
        <f t="shared" si="186"/>
        <v>0</v>
      </c>
      <c r="AN502" s="2">
        <f t="shared" si="187"/>
        <v>0</v>
      </c>
      <c r="AP502" t="s">
        <v>1920</v>
      </c>
      <c r="AQ502" t="s">
        <v>564</v>
      </c>
      <c r="AR502">
        <v>1</v>
      </c>
      <c r="AT502" s="95">
        <v>13</v>
      </c>
      <c r="AU502" s="97">
        <v>183</v>
      </c>
      <c r="AV502" s="101">
        <f t="shared" si="188"/>
        <v>13183</v>
      </c>
      <c r="AX502" s="7" t="s">
        <v>1006</v>
      </c>
    </row>
    <row r="503" spans="1:50" hidden="1" outlineLevel="1">
      <c r="A503" t="s">
        <v>1497</v>
      </c>
      <c r="B503" t="s">
        <v>564</v>
      </c>
      <c r="C503" s="1">
        <f t="shared" si="177"/>
        <v>17742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78"/>
        <v>2753</v>
      </c>
      <c r="H503" s="2">
        <f t="shared" si="179"/>
        <v>0.15516852665990305</v>
      </c>
      <c r="I503" s="2"/>
      <c r="J503" s="2">
        <f t="shared" si="180"/>
        <v>0.41613121406831249</v>
      </c>
      <c r="K503" s="2">
        <f t="shared" si="181"/>
        <v>0.57129974072821554</v>
      </c>
      <c r="L503" s="2">
        <f t="shared" si="182"/>
        <v>0</v>
      </c>
      <c r="M503" s="2">
        <f t="shared" si="183"/>
        <v>1.2569045203472018E-2</v>
      </c>
      <c r="N503" s="112">
        <v>7383</v>
      </c>
      <c r="O503" s="112">
        <v>10136</v>
      </c>
      <c r="P503" s="112"/>
      <c r="Q503" s="112">
        <v>215</v>
      </c>
      <c r="R503" s="112"/>
      <c r="S503" s="112"/>
      <c r="T503" s="111"/>
      <c r="U503" s="111"/>
      <c r="V503" s="111"/>
      <c r="W503" s="111"/>
      <c r="X503" s="111">
        <v>8</v>
      </c>
      <c r="Y503" s="111"/>
      <c r="Z503" s="111"/>
      <c r="AA503" s="111"/>
      <c r="AB503" s="111"/>
      <c r="AC503" s="111"/>
      <c r="AD503" s="111"/>
      <c r="AE503" s="111"/>
      <c r="AG503" s="7">
        <f>IF(Q503&gt;0,RANK(Q503,(N503:P503,Q503:AE503)),0)</f>
        <v>3</v>
      </c>
      <c r="AH503" s="7">
        <f>IF(R503&gt;0,RANK(R503,(N503:P503,Q503:AE503)),0)</f>
        <v>0</v>
      </c>
      <c r="AI503" s="7">
        <f>IF(T503&gt;0,RANK(T503,(N503:P503,Q503:AE503)),0)</f>
        <v>0</v>
      </c>
      <c r="AJ503" s="7">
        <f>IF(S503&gt;0,RANK(S503,(N503:P503,Q503:AE503)),0)</f>
        <v>0</v>
      </c>
      <c r="AK503" s="2">
        <f t="shared" si="184"/>
        <v>1.2118137752226355E-2</v>
      </c>
      <c r="AL503" s="2">
        <f t="shared" si="185"/>
        <v>0</v>
      </c>
      <c r="AM503" s="2">
        <f t="shared" si="186"/>
        <v>0</v>
      </c>
      <c r="AN503" s="2">
        <f t="shared" si="187"/>
        <v>0</v>
      </c>
      <c r="AP503" t="s">
        <v>1497</v>
      </c>
      <c r="AQ503" t="s">
        <v>564</v>
      </c>
      <c r="AR503">
        <v>0</v>
      </c>
      <c r="AT503" s="95">
        <v>13</v>
      </c>
      <c r="AU503" s="97">
        <v>185</v>
      </c>
      <c r="AV503" s="101">
        <f t="shared" si="188"/>
        <v>13185</v>
      </c>
      <c r="AX503" s="7" t="s">
        <v>1006</v>
      </c>
    </row>
    <row r="504" spans="1:50" hidden="1" outlineLevel="1">
      <c r="A504" t="s">
        <v>1282</v>
      </c>
      <c r="B504" t="s">
        <v>564</v>
      </c>
      <c r="C504" s="1">
        <f t="shared" si="177"/>
        <v>4205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1">
        <f t="shared" si="178"/>
        <v>592</v>
      </c>
      <c r="H504" s="2">
        <f t="shared" si="179"/>
        <v>0.14078478002378123</v>
      </c>
      <c r="I504" s="2"/>
      <c r="J504" s="2">
        <f t="shared" si="180"/>
        <v>0.40975029726516055</v>
      </c>
      <c r="K504" s="2">
        <f t="shared" si="181"/>
        <v>0.55053507728894169</v>
      </c>
      <c r="L504" s="2">
        <f t="shared" si="182"/>
        <v>0</v>
      </c>
      <c r="M504" s="2">
        <f t="shared" si="183"/>
        <v>3.9714625445897767E-2</v>
      </c>
      <c r="N504" s="112">
        <v>1723</v>
      </c>
      <c r="O504" s="112">
        <v>2315</v>
      </c>
      <c r="P504" s="112"/>
      <c r="Q504" s="112">
        <v>166</v>
      </c>
      <c r="R504" s="112"/>
      <c r="S504" s="112"/>
      <c r="T504" s="111"/>
      <c r="U504" s="111"/>
      <c r="V504" s="111"/>
      <c r="W504" s="111"/>
      <c r="X504" s="111">
        <v>1</v>
      </c>
      <c r="Y504" s="111"/>
      <c r="Z504" s="111"/>
      <c r="AA504" s="111"/>
      <c r="AB504" s="111"/>
      <c r="AC504" s="111"/>
      <c r="AD504" s="111"/>
      <c r="AE504" s="111"/>
      <c r="AG504" s="7">
        <f>IF(Q504&gt;0,RANK(Q504,(N504:P504,Q504:AE504)),0)</f>
        <v>3</v>
      </c>
      <c r="AH504" s="7">
        <f>IF(R504&gt;0,RANK(R504,(N504:P504,Q504:AE504)),0)</f>
        <v>0</v>
      </c>
      <c r="AI504" s="7">
        <f>IF(T504&gt;0,RANK(T504,(N504:P504,Q504:AE504)),0)</f>
        <v>0</v>
      </c>
      <c r="AJ504" s="7">
        <f>IF(S504&gt;0,RANK(S504,(N504:P504,Q504:AE504)),0)</f>
        <v>0</v>
      </c>
      <c r="AK504" s="2">
        <f t="shared" si="184"/>
        <v>3.9476813317479188E-2</v>
      </c>
      <c r="AL504" s="2">
        <f t="shared" si="185"/>
        <v>0</v>
      </c>
      <c r="AM504" s="2">
        <f t="shared" si="186"/>
        <v>0</v>
      </c>
      <c r="AN504" s="2">
        <f t="shared" si="187"/>
        <v>0</v>
      </c>
      <c r="AP504" t="s">
        <v>1282</v>
      </c>
      <c r="AQ504" t="s">
        <v>564</v>
      </c>
      <c r="AR504">
        <v>9</v>
      </c>
      <c r="AT504" s="95">
        <v>13</v>
      </c>
      <c r="AU504" s="97">
        <v>187</v>
      </c>
      <c r="AV504" s="101">
        <f t="shared" si="188"/>
        <v>13187</v>
      </c>
      <c r="AX504" s="7" t="s">
        <v>1006</v>
      </c>
    </row>
    <row r="505" spans="1:50" hidden="1" outlineLevel="1">
      <c r="A505" t="s">
        <v>1854</v>
      </c>
      <c r="B505" t="s">
        <v>564</v>
      </c>
      <c r="C505" s="1">
        <f t="shared" si="177"/>
        <v>4988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si="178"/>
        <v>545</v>
      </c>
      <c r="H505" s="2">
        <f t="shared" si="179"/>
        <v>0.10926222935044105</v>
      </c>
      <c r="I505" s="2"/>
      <c r="J505" s="2">
        <f t="shared" si="180"/>
        <v>0.43945469125902165</v>
      </c>
      <c r="K505" s="2">
        <f t="shared" si="181"/>
        <v>0.54871692060946275</v>
      </c>
      <c r="L505" s="2">
        <f t="shared" si="182"/>
        <v>0</v>
      </c>
      <c r="M505" s="2">
        <f t="shared" si="183"/>
        <v>1.1828388131515655E-2</v>
      </c>
      <c r="N505" s="112">
        <v>2192</v>
      </c>
      <c r="O505" s="112">
        <v>2737</v>
      </c>
      <c r="P505" s="112"/>
      <c r="Q505" s="112">
        <v>59</v>
      </c>
      <c r="R505" s="112"/>
      <c r="S505" s="112"/>
      <c r="T505" s="111"/>
      <c r="U505" s="112"/>
      <c r="V505" s="111"/>
      <c r="W505" s="111"/>
      <c r="X505" s="111">
        <v>0</v>
      </c>
      <c r="Y505" s="111"/>
      <c r="Z505" s="111"/>
      <c r="AA505" s="111"/>
      <c r="AB505" s="111"/>
      <c r="AC505" s="111"/>
      <c r="AD505" s="111"/>
      <c r="AE505" s="111"/>
      <c r="AG505" s="7">
        <f>IF(Q505&gt;0,RANK(Q505,(N505:P505,Q505:AE505)),0)</f>
        <v>3</v>
      </c>
      <c r="AH505" s="7">
        <f>IF(R505&gt;0,RANK(R505,(N505:P505,Q505:AE505)),0)</f>
        <v>0</v>
      </c>
      <c r="AI505" s="7">
        <f>IF(T505&gt;0,RANK(T505,(N505:P505,Q505:AE505)),0)</f>
        <v>0</v>
      </c>
      <c r="AJ505" s="7">
        <f>IF(S505&gt;0,RANK(S505,(N505:P505,Q505:AE505)),0)</f>
        <v>0</v>
      </c>
      <c r="AK505" s="2">
        <f t="shared" si="184"/>
        <v>1.1828388131515637E-2</v>
      </c>
      <c r="AL505" s="2">
        <f t="shared" si="185"/>
        <v>0</v>
      </c>
      <c r="AM505" s="2">
        <f t="shared" si="186"/>
        <v>0</v>
      </c>
      <c r="AN505" s="2">
        <f t="shared" si="187"/>
        <v>0</v>
      </c>
      <c r="AP505" t="s">
        <v>1854</v>
      </c>
      <c r="AQ505" t="s">
        <v>564</v>
      </c>
      <c r="AR505">
        <v>9</v>
      </c>
      <c r="AT505" s="95">
        <v>13</v>
      </c>
      <c r="AU505" s="97">
        <v>189</v>
      </c>
      <c r="AV505" s="101">
        <f t="shared" si="188"/>
        <v>13189</v>
      </c>
      <c r="AX505" s="7" t="s">
        <v>1006</v>
      </c>
    </row>
    <row r="506" spans="1:50" hidden="1" outlineLevel="1">
      <c r="A506" t="s">
        <v>1281</v>
      </c>
      <c r="B506" t="s">
        <v>564</v>
      </c>
      <c r="C506" s="1">
        <f t="shared" si="177"/>
        <v>2857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IF(P506&gt;0,RANK(P506,(N506:P506,Q506:AE506)),0)</f>
        <v>0</v>
      </c>
      <c r="G506" s="1">
        <f t="shared" si="178"/>
        <v>312</v>
      </c>
      <c r="H506" s="2">
        <f t="shared" si="179"/>
        <v>0.10920546027301366</v>
      </c>
      <c r="I506" s="2"/>
      <c r="J506" s="2">
        <f t="shared" si="180"/>
        <v>0.54882744137206863</v>
      </c>
      <c r="K506" s="2">
        <f t="shared" si="181"/>
        <v>0.43962198109905493</v>
      </c>
      <c r="L506" s="2">
        <f t="shared" si="182"/>
        <v>0</v>
      </c>
      <c r="M506" s="2">
        <f t="shared" si="183"/>
        <v>1.1550577528876449E-2</v>
      </c>
      <c r="N506" s="112">
        <v>1568</v>
      </c>
      <c r="O506" s="112">
        <v>1256</v>
      </c>
      <c r="P506" s="112"/>
      <c r="Q506" s="112">
        <v>33</v>
      </c>
      <c r="R506" s="112"/>
      <c r="S506" s="112"/>
      <c r="T506" s="111"/>
      <c r="U506" s="112"/>
      <c r="V506" s="111"/>
      <c r="W506" s="111"/>
      <c r="X506" s="111">
        <v>0</v>
      </c>
      <c r="Y506" s="111"/>
      <c r="Z506" s="111"/>
      <c r="AA506" s="111"/>
      <c r="AB506" s="111"/>
      <c r="AC506" s="111"/>
      <c r="AD506" s="111"/>
      <c r="AE506" s="111"/>
      <c r="AG506" s="7">
        <f>IF(Q506&gt;0,RANK(Q506,(N506:P506,Q506:AE506)),0)</f>
        <v>3</v>
      </c>
      <c r="AH506" s="7">
        <f>IF(R506&gt;0,RANK(R506,(N506:P506,Q506:AE506)),0)</f>
        <v>0</v>
      </c>
      <c r="AI506" s="7">
        <f>IF(T506&gt;0,RANK(T506,(N506:P506,Q506:AE506)),0)</f>
        <v>0</v>
      </c>
      <c r="AJ506" s="7">
        <f>IF(S506&gt;0,RANK(S506,(N506:P506,Q506:AE506)),0)</f>
        <v>0</v>
      </c>
      <c r="AK506" s="2">
        <f t="shared" si="184"/>
        <v>1.1550577528876444E-2</v>
      </c>
      <c r="AL506" s="2">
        <f t="shared" si="185"/>
        <v>0</v>
      </c>
      <c r="AM506" s="2">
        <f t="shared" si="186"/>
        <v>0</v>
      </c>
      <c r="AN506" s="2">
        <f t="shared" si="187"/>
        <v>0</v>
      </c>
      <c r="AP506" t="s">
        <v>1281</v>
      </c>
      <c r="AQ506" t="s">
        <v>564</v>
      </c>
      <c r="AR506">
        <v>1</v>
      </c>
      <c r="AT506" s="95">
        <v>13</v>
      </c>
      <c r="AU506" s="97">
        <v>191</v>
      </c>
      <c r="AV506" s="101">
        <f t="shared" si="188"/>
        <v>13191</v>
      </c>
      <c r="AX506" s="7" t="s">
        <v>1006</v>
      </c>
    </row>
    <row r="507" spans="1:50" hidden="1" outlineLevel="1">
      <c r="A507" t="s">
        <v>2057</v>
      </c>
      <c r="B507" t="s">
        <v>564</v>
      </c>
      <c r="C507" s="1">
        <f t="shared" si="177"/>
        <v>2713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78"/>
        <v>720</v>
      </c>
      <c r="H507" s="2">
        <f t="shared" si="179"/>
        <v>0.26538886841135273</v>
      </c>
      <c r="I507" s="2"/>
      <c r="J507" s="2">
        <f t="shared" si="180"/>
        <v>0.6277183929229635</v>
      </c>
      <c r="K507" s="2">
        <f t="shared" si="181"/>
        <v>0.36232952451161077</v>
      </c>
      <c r="L507" s="2">
        <f t="shared" si="182"/>
        <v>0</v>
      </c>
      <c r="M507" s="2">
        <f t="shared" si="183"/>
        <v>9.952082565425735E-3</v>
      </c>
      <c r="N507" s="112">
        <v>1703</v>
      </c>
      <c r="O507" s="112">
        <v>983</v>
      </c>
      <c r="P507" s="112"/>
      <c r="Q507" s="112">
        <v>27</v>
      </c>
      <c r="R507" s="112"/>
      <c r="S507" s="112"/>
      <c r="T507" s="111"/>
      <c r="U507" s="111"/>
      <c r="V507" s="111"/>
      <c r="W507" s="111"/>
      <c r="X507" s="111">
        <v>0</v>
      </c>
      <c r="Y507" s="111"/>
      <c r="Z507" s="111"/>
      <c r="AA507" s="111"/>
      <c r="AB507" s="111"/>
      <c r="AC507" s="111"/>
      <c r="AD507" s="111"/>
      <c r="AE507" s="111"/>
      <c r="AG507" s="7">
        <f>IF(Q507&gt;0,RANK(Q507,(N507:P507,Q507:AE507)),0)</f>
        <v>3</v>
      </c>
      <c r="AH507" s="7">
        <f>IF(R507&gt;0,RANK(R507,(N507:P507,Q507:AE507)),0)</f>
        <v>0</v>
      </c>
      <c r="AI507" s="7">
        <f>IF(T507&gt;0,RANK(T507,(N507:P507,Q507:AE507)),0)</f>
        <v>0</v>
      </c>
      <c r="AJ507" s="7">
        <f>IF(S507&gt;0,RANK(S507,(N507:P507,Q507:AE507)),0)</f>
        <v>0</v>
      </c>
      <c r="AK507" s="2">
        <f t="shared" si="184"/>
        <v>9.9520825654257281E-3</v>
      </c>
      <c r="AL507" s="2">
        <f t="shared" si="185"/>
        <v>0</v>
      </c>
      <c r="AM507" s="2">
        <f t="shared" si="186"/>
        <v>0</v>
      </c>
      <c r="AN507" s="2">
        <f t="shared" si="187"/>
        <v>0</v>
      </c>
      <c r="AP507" t="s">
        <v>2057</v>
      </c>
      <c r="AQ507" t="s">
        <v>564</v>
      </c>
      <c r="AR507">
        <v>3</v>
      </c>
      <c r="AT507" s="95">
        <v>13</v>
      </c>
      <c r="AU507" s="97">
        <v>193</v>
      </c>
      <c r="AV507" s="101">
        <f t="shared" si="188"/>
        <v>13193</v>
      </c>
      <c r="AX507" s="7" t="s">
        <v>1006</v>
      </c>
    </row>
    <row r="508" spans="1:50" hidden="1" outlineLevel="1">
      <c r="A508" t="s">
        <v>2058</v>
      </c>
      <c r="B508" t="s">
        <v>564</v>
      </c>
      <c r="C508" s="1">
        <f t="shared" ref="C508:C539" si="189">SUM(N508:AE508)</f>
        <v>5008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ref="G508:G539" si="190">IF(C508&gt;0,MAX(N508:P508)-LARGE(N508:P508,2),0)</f>
        <v>1510</v>
      </c>
      <c r="H508" s="2">
        <f t="shared" ref="H508:H539" si="191">IF(C508&gt;0,G508/C508,0)</f>
        <v>0.30151757188498401</v>
      </c>
      <c r="I508" s="2"/>
      <c r="J508" s="2">
        <f t="shared" ref="J508:J539" si="192">IF($C508=0,"-",N508/$C508)</f>
        <v>0.33586261980830673</v>
      </c>
      <c r="K508" s="2">
        <f t="shared" ref="K508:K539" si="193">IF($C508=0,"-",O508/$C508)</f>
        <v>0.63738019169329074</v>
      </c>
      <c r="L508" s="2">
        <f t="shared" ref="L508:L539" si="194">IF($C508=0,"-",P508/$C508)</f>
        <v>0</v>
      </c>
      <c r="M508" s="2">
        <f t="shared" ref="M508:M539" si="195">IF(C508=0,"-",(1-J508-K508-L508))</f>
        <v>2.6757188498402473E-2</v>
      </c>
      <c r="N508" s="112">
        <v>1682</v>
      </c>
      <c r="O508" s="112">
        <v>3192</v>
      </c>
      <c r="P508" s="112"/>
      <c r="Q508" s="112">
        <v>134</v>
      </c>
      <c r="R508" s="112"/>
      <c r="S508" s="112"/>
      <c r="T508" s="111"/>
      <c r="U508" s="111"/>
      <c r="V508" s="111"/>
      <c r="W508" s="111"/>
      <c r="X508" s="111">
        <v>0</v>
      </c>
      <c r="Y508" s="111"/>
      <c r="Z508" s="111"/>
      <c r="AA508" s="111"/>
      <c r="AB508" s="111"/>
      <c r="AC508" s="111"/>
      <c r="AD508" s="111"/>
      <c r="AE508" s="111"/>
      <c r="AG508" s="7">
        <f>IF(Q508&gt;0,RANK(Q508,(N508:P508,Q508:AE508)),0)</f>
        <v>3</v>
      </c>
      <c r="AH508" s="7">
        <f>IF(R508&gt;0,RANK(R508,(N508:P508,Q508:AE508)),0)</f>
        <v>0</v>
      </c>
      <c r="AI508" s="7">
        <f>IF(T508&gt;0,RANK(T508,(N508:P508,Q508:AE508)),0)</f>
        <v>0</v>
      </c>
      <c r="AJ508" s="7">
        <f>IF(S508&gt;0,RANK(S508,(N508:P508,Q508:AE508)),0)</f>
        <v>0</v>
      </c>
      <c r="AK508" s="2">
        <f t="shared" ref="AK508:AK539" si="196">IF($C508=0,"-",Q508/$C508)</f>
        <v>2.6757188498402557E-2</v>
      </c>
      <c r="AL508" s="2">
        <f t="shared" ref="AL508:AL539" si="197">IF($C508=0,"-",R508/$C508)</f>
        <v>0</v>
      </c>
      <c r="AM508" s="2">
        <f t="shared" ref="AM508:AM539" si="198">IF($C508=0,"-",T508/$C508)</f>
        <v>0</v>
      </c>
      <c r="AN508" s="2">
        <f t="shared" ref="AN508:AN539" si="199">IF($C508=0,"-",S508/$C508)</f>
        <v>0</v>
      </c>
      <c r="AP508" t="s">
        <v>2058</v>
      </c>
      <c r="AQ508" t="s">
        <v>564</v>
      </c>
      <c r="AR508">
        <v>9</v>
      </c>
      <c r="AT508" s="95">
        <v>13</v>
      </c>
      <c r="AU508" s="97">
        <v>195</v>
      </c>
      <c r="AV508" s="101">
        <f t="shared" si="188"/>
        <v>13195</v>
      </c>
      <c r="AX508" s="7" t="s">
        <v>1006</v>
      </c>
    </row>
    <row r="509" spans="1:50" hidden="1" outlineLevel="1">
      <c r="A509" t="s">
        <v>551</v>
      </c>
      <c r="B509" t="s">
        <v>564</v>
      </c>
      <c r="C509" s="1">
        <f t="shared" si="189"/>
        <v>1389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1">
        <f t="shared" si="190"/>
        <v>175</v>
      </c>
      <c r="H509" s="2">
        <f t="shared" si="191"/>
        <v>0.1259899208063355</v>
      </c>
      <c r="I509" s="2"/>
      <c r="J509" s="2">
        <f t="shared" si="192"/>
        <v>0.55507559395248385</v>
      </c>
      <c r="K509" s="2">
        <f t="shared" si="193"/>
        <v>0.42908567314614832</v>
      </c>
      <c r="L509" s="2">
        <f t="shared" si="194"/>
        <v>0</v>
      </c>
      <c r="M509" s="2">
        <f t="shared" si="195"/>
        <v>1.5838732901367836E-2</v>
      </c>
      <c r="N509" s="112">
        <v>771</v>
      </c>
      <c r="O509" s="112">
        <v>596</v>
      </c>
      <c r="P509" s="112"/>
      <c r="Q509" s="112">
        <v>22</v>
      </c>
      <c r="R509" s="112"/>
      <c r="S509" s="112"/>
      <c r="T509" s="111"/>
      <c r="U509" s="111"/>
      <c r="V509" s="111"/>
      <c r="W509" s="111"/>
      <c r="X509" s="111">
        <v>0</v>
      </c>
      <c r="Y509" s="111"/>
      <c r="Z509" s="111"/>
      <c r="AA509" s="111"/>
      <c r="AB509" s="111"/>
      <c r="AC509" s="111"/>
      <c r="AD509" s="111"/>
      <c r="AE509" s="111"/>
      <c r="AG509" s="7">
        <f>IF(Q509&gt;0,RANK(Q509,(N509:P509,Q509:AE509)),0)</f>
        <v>3</v>
      </c>
      <c r="AH509" s="7">
        <f>IF(R509&gt;0,RANK(R509,(N509:P509,Q509:AE509)),0)</f>
        <v>0</v>
      </c>
      <c r="AI509" s="7">
        <f>IF(T509&gt;0,RANK(T509,(N509:P509,Q509:AE509)),0)</f>
        <v>0</v>
      </c>
      <c r="AJ509" s="7">
        <f>IF(S509&gt;0,RANK(S509,(N509:P509,Q509:AE509)),0)</f>
        <v>0</v>
      </c>
      <c r="AK509" s="2">
        <f t="shared" si="196"/>
        <v>1.5838732901367891E-2</v>
      </c>
      <c r="AL509" s="2">
        <f t="shared" si="197"/>
        <v>0</v>
      </c>
      <c r="AM509" s="2">
        <f t="shared" si="198"/>
        <v>0</v>
      </c>
      <c r="AN509" s="2">
        <f t="shared" si="199"/>
        <v>0</v>
      </c>
      <c r="AP509" t="s">
        <v>551</v>
      </c>
      <c r="AQ509" t="s">
        <v>564</v>
      </c>
      <c r="AR509">
        <v>3</v>
      </c>
      <c r="AT509" s="95">
        <v>13</v>
      </c>
      <c r="AU509" s="97">
        <v>197</v>
      </c>
      <c r="AV509" s="101">
        <f t="shared" si="188"/>
        <v>13197</v>
      </c>
      <c r="AX509" s="7" t="s">
        <v>1006</v>
      </c>
    </row>
    <row r="510" spans="1:50" hidden="1" outlineLevel="1">
      <c r="A510" t="s">
        <v>2036</v>
      </c>
      <c r="B510" t="s">
        <v>564</v>
      </c>
      <c r="C510" s="1">
        <f t="shared" si="189"/>
        <v>5808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>IF(P510&gt;0,RANK(P510,(N510:P510,Q510:AE510)),0)</f>
        <v>0</v>
      </c>
      <c r="G510" s="1">
        <f t="shared" si="190"/>
        <v>1045</v>
      </c>
      <c r="H510" s="2">
        <f t="shared" si="191"/>
        <v>0.17992424242424243</v>
      </c>
      <c r="I510" s="2"/>
      <c r="J510" s="2">
        <f t="shared" si="192"/>
        <v>0.58143939393939392</v>
      </c>
      <c r="K510" s="2">
        <f t="shared" si="193"/>
        <v>0.40151515151515149</v>
      </c>
      <c r="L510" s="2">
        <f t="shared" si="194"/>
        <v>0</v>
      </c>
      <c r="M510" s="2">
        <f t="shared" si="195"/>
        <v>1.7045454545454586E-2</v>
      </c>
      <c r="N510" s="112">
        <v>3377</v>
      </c>
      <c r="O510" s="112">
        <v>2332</v>
      </c>
      <c r="P510" s="112"/>
      <c r="Q510" s="112">
        <v>99</v>
      </c>
      <c r="R510" s="112"/>
      <c r="S510" s="112"/>
      <c r="T510" s="111"/>
      <c r="U510" s="111"/>
      <c r="V510" s="111"/>
      <c r="W510" s="111"/>
      <c r="X510" s="111">
        <v>0</v>
      </c>
      <c r="Y510" s="111"/>
      <c r="Z510" s="111"/>
      <c r="AA510" s="111"/>
      <c r="AB510" s="111"/>
      <c r="AC510" s="111"/>
      <c r="AD510" s="111"/>
      <c r="AE510" s="111"/>
      <c r="AG510" s="7">
        <f>IF(Q510&gt;0,RANK(Q510,(N510:P510,Q510:AE510)),0)</f>
        <v>3</v>
      </c>
      <c r="AH510" s="7">
        <f>IF(R510&gt;0,RANK(R510,(N510:P510,Q510:AE510)),0)</f>
        <v>0</v>
      </c>
      <c r="AI510" s="7">
        <f>IF(T510&gt;0,RANK(T510,(N510:P510,Q510:AE510)),0)</f>
        <v>0</v>
      </c>
      <c r="AJ510" s="7">
        <f>IF(S510&gt;0,RANK(S510,(N510:P510,Q510:AE510)),0)</f>
        <v>0</v>
      </c>
      <c r="AK510" s="2">
        <f t="shared" si="196"/>
        <v>1.7045454545454544E-2</v>
      </c>
      <c r="AL510" s="2">
        <f t="shared" si="197"/>
        <v>0</v>
      </c>
      <c r="AM510" s="2">
        <f t="shared" si="198"/>
        <v>0</v>
      </c>
      <c r="AN510" s="2">
        <f t="shared" si="199"/>
        <v>0</v>
      </c>
      <c r="AP510" t="s">
        <v>2036</v>
      </c>
      <c r="AQ510" t="s">
        <v>564</v>
      </c>
      <c r="AR510">
        <v>11</v>
      </c>
      <c r="AT510" s="95">
        <v>13</v>
      </c>
      <c r="AU510" s="97">
        <v>199</v>
      </c>
      <c r="AV510" s="101">
        <f t="shared" si="188"/>
        <v>13199</v>
      </c>
      <c r="AX510" s="7" t="s">
        <v>1006</v>
      </c>
    </row>
    <row r="511" spans="1:50" hidden="1" outlineLevel="1">
      <c r="A511" t="s">
        <v>496</v>
      </c>
      <c r="B511" t="s">
        <v>564</v>
      </c>
      <c r="C511" s="1">
        <f t="shared" si="189"/>
        <v>1241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90"/>
        <v>345</v>
      </c>
      <c r="H511" s="2">
        <f t="shared" si="191"/>
        <v>0.27800161160354553</v>
      </c>
      <c r="I511" s="2"/>
      <c r="J511" s="2">
        <f t="shared" si="192"/>
        <v>0.35616438356164382</v>
      </c>
      <c r="K511" s="2">
        <f t="shared" si="193"/>
        <v>0.63416599516518934</v>
      </c>
      <c r="L511" s="2">
        <f t="shared" si="194"/>
        <v>0</v>
      </c>
      <c r="M511" s="2">
        <f t="shared" si="195"/>
        <v>9.6696212731668396E-3</v>
      </c>
      <c r="N511" s="112">
        <v>442</v>
      </c>
      <c r="O511" s="112">
        <v>787</v>
      </c>
      <c r="P511" s="112"/>
      <c r="Q511" s="112">
        <v>12</v>
      </c>
      <c r="R511" s="112"/>
      <c r="S511" s="112"/>
      <c r="T511" s="111"/>
      <c r="U511" s="111"/>
      <c r="V511" s="111"/>
      <c r="W511" s="111"/>
      <c r="X511" s="111">
        <v>0</v>
      </c>
      <c r="Y511" s="111"/>
      <c r="Z511" s="111"/>
      <c r="AA511" s="111"/>
      <c r="AB511" s="111"/>
      <c r="AC511" s="111"/>
      <c r="AD511" s="111"/>
      <c r="AE511" s="111"/>
      <c r="AG511" s="7">
        <f>IF(Q511&gt;0,RANK(Q511,(N511:P511,Q511:AE511)),0)</f>
        <v>3</v>
      </c>
      <c r="AH511" s="7">
        <f>IF(R511&gt;0,RANK(R511,(N511:P511,Q511:AE511)),0)</f>
        <v>0</v>
      </c>
      <c r="AI511" s="7">
        <f>IF(T511&gt;0,RANK(T511,(N511:P511,Q511:AE511)),0)</f>
        <v>0</v>
      </c>
      <c r="AJ511" s="7">
        <f>IF(S511&gt;0,RANK(S511,(N511:P511,Q511:AE511)),0)</f>
        <v>0</v>
      </c>
      <c r="AK511" s="2">
        <f t="shared" si="196"/>
        <v>9.6696212731668015E-3</v>
      </c>
      <c r="AL511" s="2">
        <f t="shared" si="197"/>
        <v>0</v>
      </c>
      <c r="AM511" s="2">
        <f t="shared" si="198"/>
        <v>0</v>
      </c>
      <c r="AN511" s="2">
        <f t="shared" si="199"/>
        <v>0</v>
      </c>
      <c r="AP511" t="s">
        <v>496</v>
      </c>
      <c r="AQ511" t="s">
        <v>564</v>
      </c>
      <c r="AR511">
        <v>2</v>
      </c>
      <c r="AT511" s="95">
        <v>13</v>
      </c>
      <c r="AU511" s="97">
        <v>201</v>
      </c>
      <c r="AV511" s="101">
        <f t="shared" si="188"/>
        <v>13201</v>
      </c>
      <c r="AX511" s="7" t="s">
        <v>1006</v>
      </c>
    </row>
    <row r="512" spans="1:50" hidden="1" outlineLevel="1">
      <c r="A512" t="s">
        <v>288</v>
      </c>
      <c r="B512" t="s">
        <v>564</v>
      </c>
      <c r="C512" s="1">
        <f t="shared" si="189"/>
        <v>4739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>IF(P512&gt;0,RANK(P512,(N512:P512,Q512:AE512)),0)</f>
        <v>0</v>
      </c>
      <c r="G512" s="1">
        <f t="shared" si="190"/>
        <v>400</v>
      </c>
      <c r="H512" s="2">
        <f t="shared" si="191"/>
        <v>8.4405992825490606E-2</v>
      </c>
      <c r="I512" s="2"/>
      <c r="J512" s="2">
        <f t="shared" si="192"/>
        <v>0.53893226419075757</v>
      </c>
      <c r="K512" s="2">
        <f t="shared" si="193"/>
        <v>0.45452627136526691</v>
      </c>
      <c r="L512" s="2">
        <f t="shared" si="194"/>
        <v>0</v>
      </c>
      <c r="M512" s="2">
        <f t="shared" si="195"/>
        <v>6.5414644439755198E-3</v>
      </c>
      <c r="N512" s="112">
        <v>2554</v>
      </c>
      <c r="O512" s="112">
        <v>2154</v>
      </c>
      <c r="P512" s="112"/>
      <c r="Q512" s="112">
        <v>31</v>
      </c>
      <c r="R512" s="112"/>
      <c r="S512" s="112"/>
      <c r="T512" s="111"/>
      <c r="U512" s="111"/>
      <c r="V512" s="111"/>
      <c r="W512" s="111"/>
      <c r="X512" s="111">
        <v>0</v>
      </c>
      <c r="Y512" s="111"/>
      <c r="Z512" s="111"/>
      <c r="AA512" s="111"/>
      <c r="AB512" s="111"/>
      <c r="AC512" s="111"/>
      <c r="AD512" s="111"/>
      <c r="AE512" s="111"/>
      <c r="AG512" s="7">
        <f>IF(Q512&gt;0,RANK(Q512,(N512:P512,Q512:AE512)),0)</f>
        <v>3</v>
      </c>
      <c r="AH512" s="7">
        <f>IF(R512&gt;0,RANK(R512,(N512:P512,Q512:AE512)),0)</f>
        <v>0</v>
      </c>
      <c r="AI512" s="7">
        <f>IF(T512&gt;0,RANK(T512,(N512:P512,Q512:AE512)),0)</f>
        <v>0</v>
      </c>
      <c r="AJ512" s="7">
        <f>IF(S512&gt;0,RANK(S512,(N512:P512,Q512:AE512)),0)</f>
        <v>0</v>
      </c>
      <c r="AK512" s="2">
        <f t="shared" si="196"/>
        <v>6.5414644439755225E-3</v>
      </c>
      <c r="AL512" s="2">
        <f t="shared" si="197"/>
        <v>0</v>
      </c>
      <c r="AM512" s="2">
        <f t="shared" si="198"/>
        <v>0</v>
      </c>
      <c r="AN512" s="2">
        <f t="shared" si="199"/>
        <v>0</v>
      </c>
      <c r="AP512" t="s">
        <v>288</v>
      </c>
      <c r="AQ512" t="s">
        <v>564</v>
      </c>
      <c r="AR512">
        <v>2</v>
      </c>
      <c r="AT512" s="95">
        <v>13</v>
      </c>
      <c r="AU512" s="97">
        <v>205</v>
      </c>
      <c r="AV512" s="101">
        <f t="shared" si="188"/>
        <v>13205</v>
      </c>
      <c r="AX512" s="7" t="s">
        <v>1006</v>
      </c>
    </row>
    <row r="513" spans="1:50" hidden="1" outlineLevel="1">
      <c r="A513" t="s">
        <v>308</v>
      </c>
      <c r="B513" t="s">
        <v>564</v>
      </c>
      <c r="C513" s="1">
        <f t="shared" si="189"/>
        <v>5455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90"/>
        <v>655</v>
      </c>
      <c r="H513" s="2">
        <f t="shared" si="191"/>
        <v>0.12007332722273144</v>
      </c>
      <c r="I513" s="2"/>
      <c r="J513" s="2">
        <f t="shared" si="192"/>
        <v>0.43024747937671859</v>
      </c>
      <c r="K513" s="2">
        <f t="shared" si="193"/>
        <v>0.55032080659945004</v>
      </c>
      <c r="L513" s="2">
        <f t="shared" si="194"/>
        <v>0</v>
      </c>
      <c r="M513" s="2">
        <f t="shared" si="195"/>
        <v>1.943171402383137E-2</v>
      </c>
      <c r="N513" s="112">
        <v>2347</v>
      </c>
      <c r="O513" s="112">
        <v>3002</v>
      </c>
      <c r="P513" s="112"/>
      <c r="Q513" s="112">
        <v>106</v>
      </c>
      <c r="R513" s="112"/>
      <c r="S513" s="112"/>
      <c r="T513" s="111"/>
      <c r="U513" s="111"/>
      <c r="V513" s="111"/>
      <c r="W513" s="111"/>
      <c r="X513" s="111">
        <v>0</v>
      </c>
      <c r="Y513" s="111"/>
      <c r="Z513" s="111"/>
      <c r="AA513" s="111"/>
      <c r="AB513" s="111"/>
      <c r="AC513" s="111"/>
      <c r="AD513" s="111"/>
      <c r="AE513" s="111"/>
      <c r="AG513" s="7">
        <f>IF(Q513&gt;0,RANK(Q513,(N513:P513,Q513:AE513)),0)</f>
        <v>3</v>
      </c>
      <c r="AH513" s="7">
        <f>IF(R513&gt;0,RANK(R513,(N513:P513,Q513:AE513)),0)</f>
        <v>0</v>
      </c>
      <c r="AI513" s="7">
        <f>IF(T513&gt;0,RANK(T513,(N513:P513,Q513:AE513)),0)</f>
        <v>0</v>
      </c>
      <c r="AJ513" s="7">
        <f>IF(S513&gt;0,RANK(S513,(N513:P513,Q513:AE513)),0)</f>
        <v>0</v>
      </c>
      <c r="AK513" s="2">
        <f t="shared" si="196"/>
        <v>1.9431714023831346E-2</v>
      </c>
      <c r="AL513" s="2">
        <f t="shared" si="197"/>
        <v>0</v>
      </c>
      <c r="AM513" s="2">
        <f t="shared" si="198"/>
        <v>0</v>
      </c>
      <c r="AN513" s="2">
        <f t="shared" si="199"/>
        <v>0</v>
      </c>
      <c r="AP513" t="s">
        <v>308</v>
      </c>
      <c r="AQ513" t="s">
        <v>564</v>
      </c>
      <c r="AR513">
        <v>3</v>
      </c>
      <c r="AT513" s="95">
        <v>13</v>
      </c>
      <c r="AU513" s="97">
        <v>207</v>
      </c>
      <c r="AV513" s="101">
        <f t="shared" si="188"/>
        <v>13207</v>
      </c>
      <c r="AX513" s="7" t="s">
        <v>1006</v>
      </c>
    </row>
    <row r="514" spans="1:50" hidden="1" outlineLevel="1">
      <c r="A514" t="s">
        <v>1642</v>
      </c>
      <c r="B514" t="s">
        <v>564</v>
      </c>
      <c r="C514" s="1">
        <f t="shared" si="189"/>
        <v>1765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90"/>
        <v>86</v>
      </c>
      <c r="H514" s="2">
        <f t="shared" si="191"/>
        <v>4.8725212464589232E-2</v>
      </c>
      <c r="I514" s="2"/>
      <c r="J514" s="2">
        <f t="shared" si="192"/>
        <v>0.47025495750708213</v>
      </c>
      <c r="K514" s="2">
        <f t="shared" si="193"/>
        <v>0.5189801699716714</v>
      </c>
      <c r="L514" s="2">
        <f t="shared" si="194"/>
        <v>0</v>
      </c>
      <c r="M514" s="2">
        <f t="shared" si="195"/>
        <v>1.0764872521246471E-2</v>
      </c>
      <c r="N514" s="112">
        <v>830</v>
      </c>
      <c r="O514" s="112">
        <v>916</v>
      </c>
      <c r="P514" s="112"/>
      <c r="Q514" s="112">
        <v>19</v>
      </c>
      <c r="R514" s="112"/>
      <c r="S514" s="112"/>
      <c r="T514" s="111"/>
      <c r="U514" s="111"/>
      <c r="V514" s="111"/>
      <c r="W514" s="111"/>
      <c r="X514" s="111">
        <v>0</v>
      </c>
      <c r="Y514" s="111"/>
      <c r="Z514" s="111"/>
      <c r="AA514" s="111"/>
      <c r="AB514" s="111"/>
      <c r="AC514" s="111"/>
      <c r="AD514" s="111"/>
      <c r="AE514" s="111"/>
      <c r="AG514" s="7">
        <f>IF(Q514&gt;0,RANK(Q514,(N514:P514,Q514:AE514)),0)</f>
        <v>3</v>
      </c>
      <c r="AH514" s="7">
        <f>IF(R514&gt;0,RANK(R514,(N514:P514,Q514:AE514)),0)</f>
        <v>0</v>
      </c>
      <c r="AI514" s="7">
        <f>IF(T514&gt;0,RANK(T514,(N514:P514,Q514:AE514)),0)</f>
        <v>0</v>
      </c>
      <c r="AJ514" s="7">
        <f>IF(S514&gt;0,RANK(S514,(N514:P514,Q514:AE514)),0)</f>
        <v>0</v>
      </c>
      <c r="AK514" s="2">
        <f t="shared" si="196"/>
        <v>1.0764872521246459E-2</v>
      </c>
      <c r="AL514" s="2">
        <f t="shared" si="197"/>
        <v>0</v>
      </c>
      <c r="AM514" s="2">
        <f t="shared" si="198"/>
        <v>0</v>
      </c>
      <c r="AN514" s="2">
        <f t="shared" si="199"/>
        <v>0</v>
      </c>
      <c r="AP514" t="s">
        <v>1642</v>
      </c>
      <c r="AQ514" t="s">
        <v>564</v>
      </c>
      <c r="AR514">
        <v>3</v>
      </c>
      <c r="AT514" s="95">
        <v>13</v>
      </c>
      <c r="AU514" s="97">
        <v>209</v>
      </c>
      <c r="AV514" s="101">
        <f t="shared" si="188"/>
        <v>13209</v>
      </c>
      <c r="AX514" s="7" t="s">
        <v>1006</v>
      </c>
    </row>
    <row r="515" spans="1:50" hidden="1" outlineLevel="1">
      <c r="A515" t="s">
        <v>361</v>
      </c>
      <c r="B515" t="s">
        <v>564</v>
      </c>
      <c r="C515" s="1">
        <f t="shared" si="189"/>
        <v>4001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190"/>
        <v>297</v>
      </c>
      <c r="H515" s="2">
        <f t="shared" si="191"/>
        <v>7.4231442139465129E-2</v>
      </c>
      <c r="I515" s="2"/>
      <c r="J515" s="2">
        <f t="shared" si="192"/>
        <v>0.44788802799300176</v>
      </c>
      <c r="K515" s="2">
        <f t="shared" si="193"/>
        <v>0.52211947013246685</v>
      </c>
      <c r="L515" s="2">
        <f t="shared" si="194"/>
        <v>0</v>
      </c>
      <c r="M515" s="2">
        <f t="shared" si="195"/>
        <v>2.9992501874531396E-2</v>
      </c>
      <c r="N515" s="112">
        <v>1792</v>
      </c>
      <c r="O515" s="112">
        <v>2089</v>
      </c>
      <c r="P515" s="112"/>
      <c r="Q515" s="112">
        <v>120</v>
      </c>
      <c r="R515" s="112"/>
      <c r="S515" s="112"/>
      <c r="T515" s="111"/>
      <c r="U515" s="111"/>
      <c r="V515" s="111"/>
      <c r="W515" s="111"/>
      <c r="X515" s="111">
        <v>0</v>
      </c>
      <c r="Y515" s="111"/>
      <c r="Z515" s="111"/>
      <c r="AA515" s="111"/>
      <c r="AB515" s="111"/>
      <c r="AC515" s="111"/>
      <c r="AD515" s="111"/>
      <c r="AE515" s="111"/>
      <c r="AG515" s="7">
        <f>IF(Q515&gt;0,RANK(Q515,(N515:P515,Q515:AE515)),0)</f>
        <v>3</v>
      </c>
      <c r="AH515" s="7">
        <f>IF(R515&gt;0,RANK(R515,(N515:P515,Q515:AE515)),0)</f>
        <v>0</v>
      </c>
      <c r="AI515" s="7">
        <f>IF(T515&gt;0,RANK(T515,(N515:P515,Q515:AE515)),0)</f>
        <v>0</v>
      </c>
      <c r="AJ515" s="7">
        <f>IF(S515&gt;0,RANK(S515,(N515:P515,Q515:AE515)),0)</f>
        <v>0</v>
      </c>
      <c r="AK515" s="2">
        <f t="shared" si="196"/>
        <v>2.9992501874531369E-2</v>
      </c>
      <c r="AL515" s="2">
        <f t="shared" si="197"/>
        <v>0</v>
      </c>
      <c r="AM515" s="2">
        <f t="shared" si="198"/>
        <v>0</v>
      </c>
      <c r="AN515" s="2">
        <f t="shared" si="199"/>
        <v>0</v>
      </c>
      <c r="AP515" t="s">
        <v>361</v>
      </c>
      <c r="AQ515" t="s">
        <v>564</v>
      </c>
      <c r="AR515">
        <v>9</v>
      </c>
      <c r="AT515" s="95">
        <v>13</v>
      </c>
      <c r="AU515" s="97">
        <v>211</v>
      </c>
      <c r="AV515" s="101">
        <f t="shared" si="188"/>
        <v>13211</v>
      </c>
      <c r="AX515" s="7" t="s">
        <v>1006</v>
      </c>
    </row>
    <row r="516" spans="1:50" hidden="1" outlineLevel="1">
      <c r="A516" t="s">
        <v>1650</v>
      </c>
      <c r="B516" t="s">
        <v>564</v>
      </c>
      <c r="C516" s="1">
        <f t="shared" si="189"/>
        <v>4955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si="190"/>
        <v>1355</v>
      </c>
      <c r="H516" s="2">
        <f t="shared" si="191"/>
        <v>0.27346115035317858</v>
      </c>
      <c r="I516" s="2"/>
      <c r="J516" s="2">
        <f t="shared" si="192"/>
        <v>0.35277497477295661</v>
      </c>
      <c r="K516" s="2">
        <f t="shared" si="193"/>
        <v>0.62623612512613525</v>
      </c>
      <c r="L516" s="2">
        <f t="shared" si="194"/>
        <v>0</v>
      </c>
      <c r="M516" s="2">
        <f t="shared" si="195"/>
        <v>2.0988900100908148E-2</v>
      </c>
      <c r="N516" s="112">
        <v>1748</v>
      </c>
      <c r="O516" s="112">
        <v>3103</v>
      </c>
      <c r="P516" s="112"/>
      <c r="Q516" s="112">
        <v>104</v>
      </c>
      <c r="R516" s="112"/>
      <c r="S516" s="112"/>
      <c r="T516" s="111"/>
      <c r="U516" s="111"/>
      <c r="V516" s="111"/>
      <c r="W516" s="111"/>
      <c r="X516" s="111">
        <v>0</v>
      </c>
      <c r="Y516" s="111"/>
      <c r="Z516" s="111"/>
      <c r="AA516" s="111"/>
      <c r="AB516" s="111"/>
      <c r="AC516" s="111"/>
      <c r="AD516" s="111"/>
      <c r="AE516" s="111"/>
      <c r="AG516" s="7">
        <f>IF(Q516&gt;0,RANK(Q516,(N516:P516,Q516:AE516)),0)</f>
        <v>3</v>
      </c>
      <c r="AH516" s="7">
        <f>IF(R516&gt;0,RANK(R516,(N516:P516,Q516:AE516)),0)</f>
        <v>0</v>
      </c>
      <c r="AI516" s="7">
        <f>IF(T516&gt;0,RANK(T516,(N516:P516,Q516:AE516)),0)</f>
        <v>0</v>
      </c>
      <c r="AJ516" s="7">
        <f>IF(S516&gt;0,RANK(S516,(N516:P516,Q516:AE516)),0)</f>
        <v>0</v>
      </c>
      <c r="AK516" s="2">
        <f t="shared" si="196"/>
        <v>2.0988900100908172E-2</v>
      </c>
      <c r="AL516" s="2">
        <f t="shared" si="197"/>
        <v>0</v>
      </c>
      <c r="AM516" s="2">
        <f t="shared" si="198"/>
        <v>0</v>
      </c>
      <c r="AN516" s="2">
        <f t="shared" si="199"/>
        <v>0</v>
      </c>
      <c r="AP516" t="s">
        <v>1650</v>
      </c>
      <c r="AQ516" t="s">
        <v>564</v>
      </c>
      <c r="AR516">
        <v>10</v>
      </c>
      <c r="AT516" s="95">
        <v>13</v>
      </c>
      <c r="AU516" s="97">
        <v>213</v>
      </c>
      <c r="AV516" s="101">
        <f t="shared" si="188"/>
        <v>13213</v>
      </c>
      <c r="AX516" s="7" t="s">
        <v>1006</v>
      </c>
    </row>
    <row r="517" spans="1:50" hidden="1" outlineLevel="1">
      <c r="A517" t="s">
        <v>473</v>
      </c>
      <c r="B517" t="s">
        <v>564</v>
      </c>
      <c r="C517" s="1">
        <f t="shared" si="189"/>
        <v>35677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>IF(P517&gt;0,RANK(P517,(N517:P517,Q517:AE517)),0)</f>
        <v>0</v>
      </c>
      <c r="G517" s="1">
        <f t="shared" si="190"/>
        <v>3818</v>
      </c>
      <c r="H517" s="2">
        <f t="shared" si="191"/>
        <v>0.10701572441629061</v>
      </c>
      <c r="I517" s="2"/>
      <c r="J517" s="2">
        <f t="shared" si="192"/>
        <v>0.54884098999355324</v>
      </c>
      <c r="K517" s="2">
        <f t="shared" si="193"/>
        <v>0.44182526557726265</v>
      </c>
      <c r="L517" s="2">
        <f t="shared" si="194"/>
        <v>0</v>
      </c>
      <c r="M517" s="2">
        <f t="shared" si="195"/>
        <v>9.3337444291841098E-3</v>
      </c>
      <c r="N517" s="112">
        <v>19581</v>
      </c>
      <c r="O517" s="112">
        <v>15763</v>
      </c>
      <c r="P517" s="112"/>
      <c r="Q517" s="112">
        <v>312</v>
      </c>
      <c r="R517" s="112"/>
      <c r="S517" s="112"/>
      <c r="T517" s="111"/>
      <c r="U517" s="111"/>
      <c r="V517" s="111"/>
      <c r="W517" s="111"/>
      <c r="X517" s="111">
        <v>21</v>
      </c>
      <c r="Y517" s="111"/>
      <c r="Z517" s="111"/>
      <c r="AA517" s="111"/>
      <c r="AB517" s="111"/>
      <c r="AC517" s="111"/>
      <c r="AD517" s="111"/>
      <c r="AE517" s="111"/>
      <c r="AG517" s="7">
        <f>IF(Q517&gt;0,RANK(Q517,(N517:P517,Q517:AE517)),0)</f>
        <v>3</v>
      </c>
      <c r="AH517" s="7">
        <f>IF(R517&gt;0,RANK(R517,(N517:P517,Q517:AE517)),0)</f>
        <v>0</v>
      </c>
      <c r="AI517" s="7">
        <f>IF(T517&gt;0,RANK(T517,(N517:P517,Q517:AE517)),0)</f>
        <v>0</v>
      </c>
      <c r="AJ517" s="7">
        <f>IF(S517&gt;0,RANK(S517,(N517:P517,Q517:AE517)),0)</f>
        <v>0</v>
      </c>
      <c r="AK517" s="2">
        <f t="shared" si="196"/>
        <v>8.74512991563192E-3</v>
      </c>
      <c r="AL517" s="2">
        <f t="shared" si="197"/>
        <v>0</v>
      </c>
      <c r="AM517" s="2">
        <f t="shared" si="198"/>
        <v>0</v>
      </c>
      <c r="AN517" s="2">
        <f t="shared" si="199"/>
        <v>0</v>
      </c>
      <c r="AP517" t="s">
        <v>473</v>
      </c>
      <c r="AQ517" t="s">
        <v>564</v>
      </c>
      <c r="AR517">
        <v>0</v>
      </c>
      <c r="AT517" s="95">
        <v>13</v>
      </c>
      <c r="AU517" s="97">
        <v>215</v>
      </c>
      <c r="AV517" s="101">
        <f t="shared" si="188"/>
        <v>13215</v>
      </c>
      <c r="AX517" s="7" t="s">
        <v>1006</v>
      </c>
    </row>
    <row r="518" spans="1:50" hidden="1" outlineLevel="1">
      <c r="A518" t="s">
        <v>352</v>
      </c>
      <c r="B518" t="s">
        <v>564</v>
      </c>
      <c r="C518" s="1">
        <f t="shared" si="189"/>
        <v>12098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190"/>
        <v>1454</v>
      </c>
      <c r="H518" s="2">
        <f t="shared" si="191"/>
        <v>0.12018515457100347</v>
      </c>
      <c r="I518" s="2"/>
      <c r="J518" s="2">
        <f t="shared" si="192"/>
        <v>0.42254918168292277</v>
      </c>
      <c r="K518" s="2">
        <f t="shared" si="193"/>
        <v>0.54273433625392631</v>
      </c>
      <c r="L518" s="2">
        <f t="shared" si="194"/>
        <v>0</v>
      </c>
      <c r="M518" s="2">
        <f t="shared" si="195"/>
        <v>3.4716482063150922E-2</v>
      </c>
      <c r="N518" s="112">
        <v>5112</v>
      </c>
      <c r="O518" s="112">
        <v>6566</v>
      </c>
      <c r="P518" s="112"/>
      <c r="Q518" s="112">
        <v>420</v>
      </c>
      <c r="R518" s="112"/>
      <c r="S518" s="112"/>
      <c r="T518" s="111"/>
      <c r="U518" s="111"/>
      <c r="V518" s="111"/>
      <c r="W518" s="111"/>
      <c r="X518" s="111">
        <v>0</v>
      </c>
      <c r="Y518" s="111"/>
      <c r="Z518" s="111"/>
      <c r="AA518" s="111"/>
      <c r="AB518" s="111"/>
      <c r="AC518" s="111"/>
      <c r="AD518" s="111"/>
      <c r="AE518" s="111"/>
      <c r="AG518" s="7">
        <f>IF(Q518&gt;0,RANK(Q518,(N518:P518,Q518:AE518)),0)</f>
        <v>3</v>
      </c>
      <c r="AH518" s="7">
        <f>IF(R518&gt;0,RANK(R518,(N518:P518,Q518:AE518)),0)</f>
        <v>0</v>
      </c>
      <c r="AI518" s="7">
        <f>IF(T518&gt;0,RANK(T518,(N518:P518,Q518:AE518)),0)</f>
        <v>0</v>
      </c>
      <c r="AJ518" s="7">
        <f>IF(S518&gt;0,RANK(S518,(N518:P518,Q518:AE518)),0)</f>
        <v>0</v>
      </c>
      <c r="AK518" s="2">
        <f t="shared" si="196"/>
        <v>3.4716482063150936E-2</v>
      </c>
      <c r="AL518" s="2">
        <f t="shared" si="197"/>
        <v>0</v>
      </c>
      <c r="AM518" s="2">
        <f t="shared" si="198"/>
        <v>0</v>
      </c>
      <c r="AN518" s="2">
        <f t="shared" si="199"/>
        <v>0</v>
      </c>
      <c r="AP518" t="s">
        <v>352</v>
      </c>
      <c r="AQ518" t="s">
        <v>564</v>
      </c>
      <c r="AR518">
        <v>0</v>
      </c>
      <c r="AT518" s="95">
        <v>13</v>
      </c>
      <c r="AU518" s="97">
        <v>217</v>
      </c>
      <c r="AV518" s="101">
        <f t="shared" si="188"/>
        <v>13217</v>
      </c>
      <c r="AX518" s="7" t="s">
        <v>1006</v>
      </c>
    </row>
    <row r="519" spans="1:50" hidden="1" outlineLevel="1">
      <c r="A519" t="s">
        <v>353</v>
      </c>
      <c r="B519" t="s">
        <v>564</v>
      </c>
      <c r="C519" s="1">
        <f t="shared" si="189"/>
        <v>7439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IF(P519&gt;0,RANK(P519,(N519:P519,Q519:AE519)),0)</f>
        <v>0</v>
      </c>
      <c r="G519" s="1">
        <f t="shared" si="190"/>
        <v>2250</v>
      </c>
      <c r="H519" s="2">
        <f t="shared" si="191"/>
        <v>0.30246000806560019</v>
      </c>
      <c r="I519" s="2"/>
      <c r="J519" s="2">
        <f t="shared" si="192"/>
        <v>0.33794864901196398</v>
      </c>
      <c r="K519" s="2">
        <f t="shared" si="193"/>
        <v>0.64040865707756423</v>
      </c>
      <c r="L519" s="2">
        <f t="shared" si="194"/>
        <v>0</v>
      </c>
      <c r="M519" s="2">
        <f t="shared" si="195"/>
        <v>2.16426939104718E-2</v>
      </c>
      <c r="N519" s="112">
        <v>2514</v>
      </c>
      <c r="O519" s="112">
        <v>4764</v>
      </c>
      <c r="P519" s="112"/>
      <c r="Q519" s="112">
        <v>161</v>
      </c>
      <c r="R519" s="112"/>
      <c r="S519" s="112"/>
      <c r="T519" s="111"/>
      <c r="U519" s="111"/>
      <c r="V519" s="111"/>
      <c r="W519" s="111"/>
      <c r="X519" s="111">
        <v>0</v>
      </c>
      <c r="Y519" s="111"/>
      <c r="Z519" s="111"/>
      <c r="AA519" s="111"/>
      <c r="AB519" s="111"/>
      <c r="AC519" s="111"/>
      <c r="AD519" s="111"/>
      <c r="AE519" s="111"/>
      <c r="AG519" s="7">
        <f>IF(Q519&gt;0,RANK(Q519,(N519:P519,Q519:AE519)),0)</f>
        <v>3</v>
      </c>
      <c r="AH519" s="7">
        <f>IF(R519&gt;0,RANK(R519,(N519:P519,Q519:AE519)),0)</f>
        <v>0</v>
      </c>
      <c r="AI519" s="7">
        <f>IF(T519&gt;0,RANK(T519,(N519:P519,Q519:AE519)),0)</f>
        <v>0</v>
      </c>
      <c r="AJ519" s="7">
        <f>IF(S519&gt;0,RANK(S519,(N519:P519,Q519:AE519)),0)</f>
        <v>0</v>
      </c>
      <c r="AK519" s="2">
        <f t="shared" si="196"/>
        <v>2.1642693910471838E-2</v>
      </c>
      <c r="AL519" s="2">
        <f t="shared" si="197"/>
        <v>0</v>
      </c>
      <c r="AM519" s="2">
        <f t="shared" si="198"/>
        <v>0</v>
      </c>
      <c r="AN519" s="2">
        <f t="shared" si="199"/>
        <v>0</v>
      </c>
      <c r="AP519" t="s">
        <v>353</v>
      </c>
      <c r="AQ519" t="s">
        <v>564</v>
      </c>
      <c r="AR519">
        <v>9</v>
      </c>
      <c r="AT519" s="95">
        <v>13</v>
      </c>
      <c r="AU519" s="97">
        <v>219</v>
      </c>
      <c r="AV519" s="101">
        <f t="shared" si="188"/>
        <v>13219</v>
      </c>
      <c r="AX519" s="7" t="s">
        <v>1006</v>
      </c>
    </row>
    <row r="520" spans="1:50" hidden="1" outlineLevel="1">
      <c r="A520" t="s">
        <v>2168</v>
      </c>
      <c r="B520" t="s">
        <v>564</v>
      </c>
      <c r="C520" s="1">
        <f t="shared" si="189"/>
        <v>2997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190"/>
        <v>434</v>
      </c>
      <c r="H520" s="2">
        <f t="shared" si="191"/>
        <v>0.14481147814481149</v>
      </c>
      <c r="I520" s="2"/>
      <c r="J520" s="2">
        <f t="shared" si="192"/>
        <v>0.41107774441107775</v>
      </c>
      <c r="K520" s="2">
        <f t="shared" si="193"/>
        <v>0.55588922255588924</v>
      </c>
      <c r="L520" s="2">
        <f t="shared" si="194"/>
        <v>0</v>
      </c>
      <c r="M520" s="2">
        <f t="shared" si="195"/>
        <v>3.3033033033032955E-2</v>
      </c>
      <c r="N520" s="112">
        <v>1232</v>
      </c>
      <c r="O520" s="112">
        <v>1666</v>
      </c>
      <c r="P520" s="112"/>
      <c r="Q520" s="112">
        <v>99</v>
      </c>
      <c r="R520" s="112"/>
      <c r="S520" s="112"/>
      <c r="T520" s="111"/>
      <c r="U520" s="111"/>
      <c r="V520" s="111"/>
      <c r="W520" s="111"/>
      <c r="X520" s="111">
        <v>0</v>
      </c>
      <c r="Y520" s="111"/>
      <c r="Z520" s="111"/>
      <c r="AA520" s="111"/>
      <c r="AB520" s="111"/>
      <c r="AC520" s="111"/>
      <c r="AD520" s="111"/>
      <c r="AE520" s="111"/>
      <c r="AG520" s="7">
        <f>IF(Q520&gt;0,RANK(Q520,(N520:P520,Q520:AE520)),0)</f>
        <v>3</v>
      </c>
      <c r="AH520" s="7">
        <f>IF(R520&gt;0,RANK(R520,(N520:P520,Q520:AE520)),0)</f>
        <v>0</v>
      </c>
      <c r="AI520" s="7">
        <f>IF(T520&gt;0,RANK(T520,(N520:P520,Q520:AE520)),0)</f>
        <v>0</v>
      </c>
      <c r="AJ520" s="7">
        <f>IF(S520&gt;0,RANK(S520,(N520:P520,Q520:AE520)),0)</f>
        <v>0</v>
      </c>
      <c r="AK520" s="2">
        <f t="shared" si="196"/>
        <v>3.3033033033033031E-2</v>
      </c>
      <c r="AL520" s="2">
        <f t="shared" si="197"/>
        <v>0</v>
      </c>
      <c r="AM520" s="2">
        <f t="shared" si="198"/>
        <v>0</v>
      </c>
      <c r="AN520" s="2">
        <f t="shared" si="199"/>
        <v>0</v>
      </c>
      <c r="AP520" t="s">
        <v>2168</v>
      </c>
      <c r="AQ520" t="s">
        <v>564</v>
      </c>
      <c r="AR520">
        <v>0</v>
      </c>
      <c r="AT520" s="95">
        <v>13</v>
      </c>
      <c r="AU520" s="97">
        <v>221</v>
      </c>
      <c r="AV520" s="101">
        <f t="shared" si="188"/>
        <v>13221</v>
      </c>
      <c r="AX520" s="7" t="s">
        <v>1006</v>
      </c>
    </row>
    <row r="521" spans="1:50" hidden="1" outlineLevel="1">
      <c r="A521" t="s">
        <v>384</v>
      </c>
      <c r="B521" t="s">
        <v>564</v>
      </c>
      <c r="C521" s="1">
        <f t="shared" si="189"/>
        <v>13551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190"/>
        <v>3668</v>
      </c>
      <c r="H521" s="2">
        <f t="shared" si="191"/>
        <v>0.27068113054387127</v>
      </c>
      <c r="I521" s="2"/>
      <c r="J521" s="2">
        <f t="shared" si="192"/>
        <v>0.34609991882517893</v>
      </c>
      <c r="K521" s="2">
        <f t="shared" si="193"/>
        <v>0.6167810493690502</v>
      </c>
      <c r="L521" s="2">
        <f t="shared" si="194"/>
        <v>0</v>
      </c>
      <c r="M521" s="2">
        <f t="shared" si="195"/>
        <v>3.7119031805770808E-2</v>
      </c>
      <c r="N521" s="112">
        <v>4690</v>
      </c>
      <c r="O521" s="112">
        <v>8358</v>
      </c>
      <c r="P521" s="112"/>
      <c r="Q521" s="112">
        <v>503</v>
      </c>
      <c r="R521" s="112"/>
      <c r="S521" s="112"/>
      <c r="T521" s="111"/>
      <c r="U521" s="111"/>
      <c r="V521" s="111"/>
      <c r="W521" s="111"/>
      <c r="X521" s="111">
        <v>0</v>
      </c>
      <c r="Y521" s="111"/>
      <c r="Z521" s="111"/>
      <c r="AA521" s="111"/>
      <c r="AB521" s="111"/>
      <c r="AC521" s="111"/>
      <c r="AD521" s="111"/>
      <c r="AE521" s="111"/>
      <c r="AG521" s="7">
        <f>IF(Q521&gt;0,RANK(Q521,(N521:P521,Q521:AE521)),0)</f>
        <v>3</v>
      </c>
      <c r="AH521" s="7">
        <f>IF(R521&gt;0,RANK(R521,(N521:P521,Q521:AE521)),0)</f>
        <v>0</v>
      </c>
      <c r="AI521" s="7">
        <f>IF(T521&gt;0,RANK(T521,(N521:P521,Q521:AE521)),0)</f>
        <v>0</v>
      </c>
      <c r="AJ521" s="7">
        <f>IF(S521&gt;0,RANK(S521,(N521:P521,Q521:AE521)),0)</f>
        <v>0</v>
      </c>
      <c r="AK521" s="2">
        <f t="shared" si="196"/>
        <v>3.7119031805770794E-2</v>
      </c>
      <c r="AL521" s="2">
        <f t="shared" si="197"/>
        <v>0</v>
      </c>
      <c r="AM521" s="2">
        <f t="shared" si="198"/>
        <v>0</v>
      </c>
      <c r="AN521" s="2">
        <f t="shared" si="199"/>
        <v>0</v>
      </c>
      <c r="AP521" t="s">
        <v>384</v>
      </c>
      <c r="AQ521" t="s">
        <v>564</v>
      </c>
      <c r="AR521">
        <v>0</v>
      </c>
      <c r="AT521" s="95">
        <v>13</v>
      </c>
      <c r="AU521" s="97">
        <v>223</v>
      </c>
      <c r="AV521" s="101">
        <f t="shared" si="188"/>
        <v>13223</v>
      </c>
      <c r="AX521" s="7" t="s">
        <v>1006</v>
      </c>
    </row>
    <row r="522" spans="1:50" hidden="1" outlineLevel="1">
      <c r="A522" t="s">
        <v>17</v>
      </c>
      <c r="B522" t="s">
        <v>564</v>
      </c>
      <c r="C522" s="1">
        <f t="shared" si="189"/>
        <v>5017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>IF(P522&gt;0,RANK(P522,(N522:P522,Q522:AE522)),0)</f>
        <v>0</v>
      </c>
      <c r="G522" s="1">
        <f t="shared" si="190"/>
        <v>45</v>
      </c>
      <c r="H522" s="2">
        <f t="shared" si="191"/>
        <v>8.969503687462627E-3</v>
      </c>
      <c r="I522" s="2"/>
      <c r="J522" s="2">
        <f t="shared" si="192"/>
        <v>0.49770779350209288</v>
      </c>
      <c r="K522" s="2">
        <f t="shared" si="193"/>
        <v>0.48873828981463024</v>
      </c>
      <c r="L522" s="2">
        <f t="shared" si="194"/>
        <v>0</v>
      </c>
      <c r="M522" s="2">
        <f t="shared" si="195"/>
        <v>1.3553916683276934E-2</v>
      </c>
      <c r="N522" s="112">
        <v>2497</v>
      </c>
      <c r="O522" s="112">
        <v>2452</v>
      </c>
      <c r="P522" s="112"/>
      <c r="Q522" s="112">
        <v>68</v>
      </c>
      <c r="R522" s="112"/>
      <c r="S522" s="112"/>
      <c r="T522" s="111"/>
      <c r="U522" s="111"/>
      <c r="V522" s="111"/>
      <c r="W522" s="111"/>
      <c r="X522" s="111">
        <v>0</v>
      </c>
      <c r="Y522" s="111"/>
      <c r="Z522" s="111"/>
      <c r="AA522" s="111"/>
      <c r="AB522" s="111"/>
      <c r="AC522" s="111"/>
      <c r="AD522" s="111"/>
      <c r="AE522" s="111"/>
      <c r="AG522" s="7">
        <f>IF(Q522&gt;0,RANK(Q522,(N522:P522,Q522:AE522)),0)</f>
        <v>3</v>
      </c>
      <c r="AH522" s="7">
        <f>IF(R522&gt;0,RANK(R522,(N522:P522,Q522:AE522)),0)</f>
        <v>0</v>
      </c>
      <c r="AI522" s="7">
        <f>IF(T522&gt;0,RANK(T522,(N522:P522,Q522:AE522)),0)</f>
        <v>0</v>
      </c>
      <c r="AJ522" s="7">
        <f>IF(S522&gt;0,RANK(S522,(N522:P522,Q522:AE522)),0)</f>
        <v>0</v>
      </c>
      <c r="AK522" s="2">
        <f t="shared" si="196"/>
        <v>1.3553916683276858E-2</v>
      </c>
      <c r="AL522" s="2">
        <f t="shared" si="197"/>
        <v>0</v>
      </c>
      <c r="AM522" s="2">
        <f t="shared" si="198"/>
        <v>0</v>
      </c>
      <c r="AN522" s="2">
        <f t="shared" si="199"/>
        <v>0</v>
      </c>
      <c r="AP522" t="s">
        <v>17</v>
      </c>
      <c r="AQ522" t="s">
        <v>564</v>
      </c>
      <c r="AR522">
        <v>3</v>
      </c>
      <c r="AT522" s="95">
        <v>13</v>
      </c>
      <c r="AU522" s="97">
        <v>225</v>
      </c>
      <c r="AV522" s="101">
        <f t="shared" si="188"/>
        <v>13225</v>
      </c>
      <c r="AX522" s="7" t="s">
        <v>1006</v>
      </c>
    </row>
    <row r="523" spans="1:50" hidden="1" outlineLevel="1">
      <c r="A523" t="s">
        <v>1689</v>
      </c>
      <c r="B523" t="s">
        <v>564</v>
      </c>
      <c r="C523" s="1">
        <f t="shared" si="189"/>
        <v>4636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190"/>
        <v>1189</v>
      </c>
      <c r="H523" s="2">
        <f t="shared" si="191"/>
        <v>0.25647109577221744</v>
      </c>
      <c r="I523" s="2"/>
      <c r="J523" s="2">
        <f t="shared" si="192"/>
        <v>0.35504745470232957</v>
      </c>
      <c r="K523" s="2">
        <f t="shared" si="193"/>
        <v>0.61151855047454706</v>
      </c>
      <c r="L523" s="2">
        <f t="shared" si="194"/>
        <v>0</v>
      </c>
      <c r="M523" s="2">
        <f t="shared" si="195"/>
        <v>3.343399482312337E-2</v>
      </c>
      <c r="N523" s="112">
        <v>1646</v>
      </c>
      <c r="O523" s="112">
        <v>2835</v>
      </c>
      <c r="P523" s="112"/>
      <c r="Q523" s="112">
        <v>155</v>
      </c>
      <c r="R523" s="112"/>
      <c r="S523" s="112"/>
      <c r="T523" s="111"/>
      <c r="U523" s="111"/>
      <c r="V523" s="111"/>
      <c r="W523" s="111"/>
      <c r="X523" s="111">
        <v>0</v>
      </c>
      <c r="Y523" s="111"/>
      <c r="Z523" s="111"/>
      <c r="AA523" s="111"/>
      <c r="AB523" s="111"/>
      <c r="AC523" s="111"/>
      <c r="AD523" s="111"/>
      <c r="AE523" s="111"/>
      <c r="AG523" s="7">
        <f>IF(Q523&gt;0,RANK(Q523,(N523:P523,Q523:AE523)),0)</f>
        <v>3</v>
      </c>
      <c r="AH523" s="7">
        <f>IF(R523&gt;0,RANK(R523,(N523:P523,Q523:AE523)),0)</f>
        <v>0</v>
      </c>
      <c r="AI523" s="7">
        <f>IF(T523&gt;0,RANK(T523,(N523:P523,Q523:AE523)),0)</f>
        <v>0</v>
      </c>
      <c r="AJ523" s="7">
        <f>IF(S523&gt;0,RANK(S523,(N523:P523,Q523:AE523)),0)</f>
        <v>0</v>
      </c>
      <c r="AK523" s="2">
        <f t="shared" si="196"/>
        <v>3.3433994823123384E-2</v>
      </c>
      <c r="AL523" s="2">
        <f t="shared" si="197"/>
        <v>0</v>
      </c>
      <c r="AM523" s="2">
        <f t="shared" si="198"/>
        <v>0</v>
      </c>
      <c r="AN523" s="2">
        <f t="shared" si="199"/>
        <v>0</v>
      </c>
      <c r="AP523" t="s">
        <v>1689</v>
      </c>
      <c r="AQ523" t="s">
        <v>564</v>
      </c>
      <c r="AR523">
        <v>10</v>
      </c>
      <c r="AT523" s="95">
        <v>13</v>
      </c>
      <c r="AU523" s="97">
        <v>227</v>
      </c>
      <c r="AV523" s="101">
        <f t="shared" si="188"/>
        <v>13227</v>
      </c>
      <c r="AX523" s="7" t="s">
        <v>1006</v>
      </c>
    </row>
    <row r="524" spans="1:50" hidden="1" outlineLevel="1">
      <c r="A524" t="s">
        <v>389</v>
      </c>
      <c r="B524" t="s">
        <v>564</v>
      </c>
      <c r="C524" s="1">
        <f t="shared" si="189"/>
        <v>3002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190"/>
        <v>982</v>
      </c>
      <c r="H524" s="2">
        <f t="shared" si="191"/>
        <v>0.32711525649566953</v>
      </c>
      <c r="I524" s="2"/>
      <c r="J524" s="2">
        <f t="shared" si="192"/>
        <v>0.33144570286475683</v>
      </c>
      <c r="K524" s="2">
        <f t="shared" si="193"/>
        <v>0.65856095936042636</v>
      </c>
      <c r="L524" s="2">
        <f t="shared" si="194"/>
        <v>0</v>
      </c>
      <c r="M524" s="2">
        <f t="shared" si="195"/>
        <v>9.9933377748168128E-3</v>
      </c>
      <c r="N524" s="112">
        <v>995</v>
      </c>
      <c r="O524" s="112">
        <v>1977</v>
      </c>
      <c r="P524" s="112"/>
      <c r="Q524" s="112">
        <v>30</v>
      </c>
      <c r="R524" s="112"/>
      <c r="S524" s="112"/>
      <c r="T524" s="111"/>
      <c r="U524" s="111"/>
      <c r="V524" s="111"/>
      <c r="W524" s="111"/>
      <c r="X524" s="111">
        <v>0</v>
      </c>
      <c r="Y524" s="111"/>
      <c r="Z524" s="111"/>
      <c r="AA524" s="111"/>
      <c r="AB524" s="111"/>
      <c r="AC524" s="111"/>
      <c r="AD524" s="111"/>
      <c r="AE524" s="111"/>
      <c r="AG524" s="7">
        <f>IF(Q524&gt;0,RANK(Q524,(N524:P524,Q524:AE524)),0)</f>
        <v>3</v>
      </c>
      <c r="AH524" s="7">
        <f>IF(R524&gt;0,RANK(R524,(N524:P524,Q524:AE524)),0)</f>
        <v>0</v>
      </c>
      <c r="AI524" s="7">
        <f>IF(T524&gt;0,RANK(T524,(N524:P524,Q524:AE524)),0)</f>
        <v>0</v>
      </c>
      <c r="AJ524" s="7">
        <f>IF(S524&gt;0,RANK(S524,(N524:P524,Q524:AE524)),0)</f>
        <v>0</v>
      </c>
      <c r="AK524" s="2">
        <f t="shared" si="196"/>
        <v>9.9933377748167886E-3</v>
      </c>
      <c r="AL524" s="2">
        <f t="shared" si="197"/>
        <v>0</v>
      </c>
      <c r="AM524" s="2">
        <f t="shared" si="198"/>
        <v>0</v>
      </c>
      <c r="AN524" s="2">
        <f t="shared" si="199"/>
        <v>0</v>
      </c>
      <c r="AP524" t="s">
        <v>389</v>
      </c>
      <c r="AQ524" t="s">
        <v>564</v>
      </c>
      <c r="AR524">
        <v>1</v>
      </c>
      <c r="AT524" s="95">
        <v>13</v>
      </c>
      <c r="AU524" s="97">
        <v>229</v>
      </c>
      <c r="AV524" s="101">
        <f t="shared" si="188"/>
        <v>13229</v>
      </c>
      <c r="AX524" s="7" t="s">
        <v>1006</v>
      </c>
    </row>
    <row r="525" spans="1:50" hidden="1" outlineLevel="1">
      <c r="A525" t="s">
        <v>1690</v>
      </c>
      <c r="B525" t="s">
        <v>564</v>
      </c>
      <c r="C525" s="1">
        <f t="shared" si="189"/>
        <v>3329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190"/>
        <v>582</v>
      </c>
      <c r="H525" s="2">
        <f t="shared" si="191"/>
        <v>0.17482727545809554</v>
      </c>
      <c r="I525" s="2"/>
      <c r="J525" s="2">
        <f t="shared" si="192"/>
        <v>0.39291078401922497</v>
      </c>
      <c r="K525" s="2">
        <f t="shared" si="193"/>
        <v>0.56773805947732048</v>
      </c>
      <c r="L525" s="2">
        <f t="shared" si="194"/>
        <v>0</v>
      </c>
      <c r="M525" s="2">
        <f t="shared" si="195"/>
        <v>3.9351156503454554E-2</v>
      </c>
      <c r="N525" s="112">
        <v>1308</v>
      </c>
      <c r="O525" s="112">
        <v>1890</v>
      </c>
      <c r="P525" s="112"/>
      <c r="Q525" s="112">
        <v>131</v>
      </c>
      <c r="R525" s="112"/>
      <c r="S525" s="112"/>
      <c r="T525" s="111"/>
      <c r="U525" s="111"/>
      <c r="V525" s="111"/>
      <c r="W525" s="111"/>
      <c r="X525" s="111">
        <v>0</v>
      </c>
      <c r="Y525" s="111"/>
      <c r="Z525" s="111"/>
      <c r="AA525" s="111"/>
      <c r="AB525" s="111"/>
      <c r="AC525" s="111"/>
      <c r="AD525" s="111"/>
      <c r="AE525" s="111"/>
      <c r="AG525" s="7">
        <f>IF(Q525&gt;0,RANK(Q525,(N525:P525,Q525:AE525)),0)</f>
        <v>3</v>
      </c>
      <c r="AH525" s="7">
        <f>IF(R525&gt;0,RANK(R525,(N525:P525,Q525:AE525)),0)</f>
        <v>0</v>
      </c>
      <c r="AI525" s="7">
        <f>IF(T525&gt;0,RANK(T525,(N525:P525,Q525:AE525)),0)</f>
        <v>0</v>
      </c>
      <c r="AJ525" s="7">
        <f>IF(S525&gt;0,RANK(S525,(N525:P525,Q525:AE525)),0)</f>
        <v>0</v>
      </c>
      <c r="AK525" s="2">
        <f t="shared" si="196"/>
        <v>3.9351156503454492E-2</v>
      </c>
      <c r="AL525" s="2">
        <f t="shared" si="197"/>
        <v>0</v>
      </c>
      <c r="AM525" s="2">
        <f t="shared" si="198"/>
        <v>0</v>
      </c>
      <c r="AN525" s="2">
        <f t="shared" si="199"/>
        <v>0</v>
      </c>
      <c r="AP525" t="s">
        <v>1690</v>
      </c>
      <c r="AQ525" t="s">
        <v>564</v>
      </c>
      <c r="AR525">
        <v>8</v>
      </c>
      <c r="AT525" s="95">
        <v>13</v>
      </c>
      <c r="AU525" s="97">
        <v>231</v>
      </c>
      <c r="AV525" s="101">
        <f t="shared" si="188"/>
        <v>13231</v>
      </c>
      <c r="AX525" s="7" t="s">
        <v>1006</v>
      </c>
    </row>
    <row r="526" spans="1:50" hidden="1" outlineLevel="1">
      <c r="A526" t="s">
        <v>106</v>
      </c>
      <c r="B526" t="s">
        <v>564</v>
      </c>
      <c r="C526" s="1">
        <f t="shared" si="189"/>
        <v>7123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>IF(P526&gt;0,RANK(P526,(N526:P526,Q526:AE526)),0)</f>
        <v>0</v>
      </c>
      <c r="G526" s="1">
        <f t="shared" si="190"/>
        <v>141</v>
      </c>
      <c r="H526" s="2">
        <f t="shared" si="191"/>
        <v>1.9795030183911273E-2</v>
      </c>
      <c r="I526" s="2"/>
      <c r="J526" s="2">
        <f t="shared" si="192"/>
        <v>0.49712199915765831</v>
      </c>
      <c r="K526" s="2">
        <f t="shared" si="193"/>
        <v>0.47732696897374699</v>
      </c>
      <c r="L526" s="2">
        <f t="shared" si="194"/>
        <v>0</v>
      </c>
      <c r="M526" s="2">
        <f t="shared" si="195"/>
        <v>2.5551031868594698E-2</v>
      </c>
      <c r="N526" s="112">
        <v>3541</v>
      </c>
      <c r="O526" s="112">
        <v>3400</v>
      </c>
      <c r="P526" s="112"/>
      <c r="Q526" s="112">
        <v>182</v>
      </c>
      <c r="R526" s="112"/>
      <c r="S526" s="112"/>
      <c r="T526" s="111"/>
      <c r="U526" s="111"/>
      <c r="V526" s="111"/>
      <c r="W526" s="111"/>
      <c r="X526" s="111">
        <v>0</v>
      </c>
      <c r="Y526" s="111"/>
      <c r="Z526" s="111"/>
      <c r="AA526" s="111"/>
      <c r="AB526" s="111"/>
      <c r="AC526" s="111"/>
      <c r="AD526" s="111"/>
      <c r="AE526" s="111"/>
      <c r="AG526" s="7">
        <f>IF(Q526&gt;0,RANK(Q526,(N526:P526,Q526:AE526)),0)</f>
        <v>3</v>
      </c>
      <c r="AH526" s="7">
        <f>IF(R526&gt;0,RANK(R526,(N526:P526,Q526:AE526)),0)</f>
        <v>0</v>
      </c>
      <c r="AI526" s="7">
        <f>IF(T526&gt;0,RANK(T526,(N526:P526,Q526:AE526)),0)</f>
        <v>0</v>
      </c>
      <c r="AJ526" s="7">
        <f>IF(S526&gt;0,RANK(S526,(N526:P526,Q526:AE526)),0)</f>
        <v>0</v>
      </c>
      <c r="AK526" s="2">
        <f t="shared" si="196"/>
        <v>2.5551031868594695E-2</v>
      </c>
      <c r="AL526" s="2">
        <f t="shared" si="197"/>
        <v>0</v>
      </c>
      <c r="AM526" s="2">
        <f t="shared" si="198"/>
        <v>0</v>
      </c>
      <c r="AN526" s="2">
        <f t="shared" si="199"/>
        <v>0</v>
      </c>
      <c r="AP526" t="s">
        <v>106</v>
      </c>
      <c r="AQ526" t="s">
        <v>564</v>
      </c>
      <c r="AR526">
        <v>11</v>
      </c>
      <c r="AT526" s="95">
        <v>13</v>
      </c>
      <c r="AU526" s="97">
        <v>233</v>
      </c>
      <c r="AV526" s="101">
        <f t="shared" si="188"/>
        <v>13233</v>
      </c>
      <c r="AX526" s="7" t="s">
        <v>1006</v>
      </c>
    </row>
    <row r="527" spans="1:50" hidden="1" outlineLevel="1">
      <c r="A527" t="s">
        <v>464</v>
      </c>
      <c r="B527" t="s">
        <v>564</v>
      </c>
      <c r="C527" s="1">
        <f t="shared" si="189"/>
        <v>2092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190"/>
        <v>198</v>
      </c>
      <c r="H527" s="2">
        <f t="shared" si="191"/>
        <v>9.4646271510516258E-2</v>
      </c>
      <c r="I527" s="2"/>
      <c r="J527" s="2">
        <f t="shared" si="192"/>
        <v>0.44694072657743789</v>
      </c>
      <c r="K527" s="2">
        <f t="shared" si="193"/>
        <v>0.54158699808795407</v>
      </c>
      <c r="L527" s="2">
        <f t="shared" si="194"/>
        <v>0</v>
      </c>
      <c r="M527" s="2">
        <f t="shared" si="195"/>
        <v>1.147227533460804E-2</v>
      </c>
      <c r="N527" s="112">
        <v>935</v>
      </c>
      <c r="O527" s="112">
        <v>1133</v>
      </c>
      <c r="P527" s="112"/>
      <c r="Q527" s="112">
        <v>24</v>
      </c>
      <c r="R527" s="112"/>
      <c r="S527" s="112"/>
      <c r="T527" s="111"/>
      <c r="U527" s="111"/>
      <c r="V527" s="111"/>
      <c r="W527" s="111"/>
      <c r="X527" s="111">
        <v>0</v>
      </c>
      <c r="Y527" s="111"/>
      <c r="Z527" s="111"/>
      <c r="AA527" s="111"/>
      <c r="AB527" s="111"/>
      <c r="AC527" s="111"/>
      <c r="AD527" s="111"/>
      <c r="AE527" s="111"/>
      <c r="AG527" s="7">
        <f>IF(Q527&gt;0,RANK(Q527,(N527:P527,Q527:AE527)),0)</f>
        <v>3</v>
      </c>
      <c r="AH527" s="7">
        <f>IF(R527&gt;0,RANK(R527,(N527:P527,Q527:AE527)),0)</f>
        <v>0</v>
      </c>
      <c r="AI527" s="7">
        <f>IF(T527&gt;0,RANK(T527,(N527:P527,Q527:AE527)),0)</f>
        <v>0</v>
      </c>
      <c r="AJ527" s="7">
        <f>IF(S527&gt;0,RANK(S527,(N527:P527,Q527:AE527)),0)</f>
        <v>0</v>
      </c>
      <c r="AK527" s="2">
        <f t="shared" si="196"/>
        <v>1.1472275334608031E-2</v>
      </c>
      <c r="AL527" s="2">
        <f t="shared" si="197"/>
        <v>0</v>
      </c>
      <c r="AM527" s="2">
        <f t="shared" si="198"/>
        <v>0</v>
      </c>
      <c r="AN527" s="2">
        <f t="shared" si="199"/>
        <v>0</v>
      </c>
      <c r="AP527" t="s">
        <v>464</v>
      </c>
      <c r="AQ527" t="s">
        <v>564</v>
      </c>
      <c r="AR527">
        <v>0</v>
      </c>
      <c r="AT527" s="95">
        <v>13</v>
      </c>
      <c r="AU527" s="97">
        <v>235</v>
      </c>
      <c r="AV527" s="101">
        <f t="shared" si="188"/>
        <v>13235</v>
      </c>
      <c r="AX527" s="7" t="s">
        <v>1006</v>
      </c>
    </row>
    <row r="528" spans="1:50" hidden="1" outlineLevel="1">
      <c r="A528" t="s">
        <v>724</v>
      </c>
      <c r="B528" t="s">
        <v>564</v>
      </c>
      <c r="C528" s="1">
        <f t="shared" si="189"/>
        <v>4680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190"/>
        <v>285</v>
      </c>
      <c r="H528" s="2">
        <f t="shared" si="191"/>
        <v>6.0897435897435896E-2</v>
      </c>
      <c r="I528" s="2"/>
      <c r="J528" s="2">
        <f t="shared" si="192"/>
        <v>0.45940170940170938</v>
      </c>
      <c r="K528" s="2">
        <f t="shared" si="193"/>
        <v>0.52029914529914534</v>
      </c>
      <c r="L528" s="2">
        <f t="shared" si="194"/>
        <v>0</v>
      </c>
      <c r="M528" s="2">
        <f t="shared" si="195"/>
        <v>2.0299145299145338E-2</v>
      </c>
      <c r="N528" s="112">
        <v>2150</v>
      </c>
      <c r="O528" s="112">
        <v>2435</v>
      </c>
      <c r="P528" s="112"/>
      <c r="Q528" s="112">
        <v>95</v>
      </c>
      <c r="R528" s="112"/>
      <c r="S528" s="112"/>
      <c r="T528" s="111"/>
      <c r="U528" s="111"/>
      <c r="V528" s="111"/>
      <c r="W528" s="111"/>
      <c r="X528" s="111">
        <v>0</v>
      </c>
      <c r="Y528" s="111"/>
      <c r="Z528" s="111"/>
      <c r="AA528" s="111"/>
      <c r="AB528" s="111"/>
      <c r="AC528" s="111"/>
      <c r="AD528" s="111"/>
      <c r="AE528" s="111"/>
      <c r="AG528" s="7">
        <f>IF(Q528&gt;0,RANK(Q528,(N528:P528,Q528:AE528)),0)</f>
        <v>3</v>
      </c>
      <c r="AH528" s="7">
        <f>IF(R528&gt;0,RANK(R528,(N528:P528,Q528:AE528)),0)</f>
        <v>0</v>
      </c>
      <c r="AI528" s="7">
        <f>IF(T528&gt;0,RANK(T528,(N528:P528,Q528:AE528)),0)</f>
        <v>0</v>
      </c>
      <c r="AJ528" s="7">
        <f>IF(S528&gt;0,RANK(S528,(N528:P528,Q528:AE528)),0)</f>
        <v>0</v>
      </c>
      <c r="AK528" s="2">
        <f t="shared" si="196"/>
        <v>2.02991452991453E-2</v>
      </c>
      <c r="AL528" s="2">
        <f t="shared" si="197"/>
        <v>0</v>
      </c>
      <c r="AM528" s="2">
        <f t="shared" si="198"/>
        <v>0</v>
      </c>
      <c r="AN528" s="2">
        <f t="shared" si="199"/>
        <v>0</v>
      </c>
      <c r="AP528" t="s">
        <v>724</v>
      </c>
      <c r="AQ528" t="s">
        <v>564</v>
      </c>
      <c r="AR528">
        <v>9</v>
      </c>
      <c r="AT528" s="95">
        <v>13</v>
      </c>
      <c r="AU528" s="97">
        <v>237</v>
      </c>
      <c r="AV528" s="101">
        <f t="shared" si="188"/>
        <v>13237</v>
      </c>
      <c r="AX528" s="7" t="s">
        <v>1006</v>
      </c>
    </row>
    <row r="529" spans="1:50" hidden="1" outlineLevel="1">
      <c r="A529" t="s">
        <v>711</v>
      </c>
      <c r="B529" t="s">
        <v>564</v>
      </c>
      <c r="C529" s="1">
        <f t="shared" si="189"/>
        <v>502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>IF(P529&gt;0,RANK(P529,(N529:P529,Q529:AE529)),0)</f>
        <v>0</v>
      </c>
      <c r="G529" s="1">
        <f t="shared" si="190"/>
        <v>179</v>
      </c>
      <c r="H529" s="2">
        <f t="shared" si="191"/>
        <v>0.35657370517928288</v>
      </c>
      <c r="I529" s="2"/>
      <c r="J529" s="2">
        <f t="shared" si="192"/>
        <v>0.67131474103585653</v>
      </c>
      <c r="K529" s="2">
        <f t="shared" si="193"/>
        <v>0.3147410358565737</v>
      </c>
      <c r="L529" s="2">
        <f t="shared" si="194"/>
        <v>0</v>
      </c>
      <c r="M529" s="2">
        <f t="shared" si="195"/>
        <v>1.3944223107569764E-2</v>
      </c>
      <c r="N529" s="112">
        <v>337</v>
      </c>
      <c r="O529" s="112">
        <v>158</v>
      </c>
      <c r="P529" s="112"/>
      <c r="Q529" s="112">
        <v>7</v>
      </c>
      <c r="R529" s="112"/>
      <c r="S529" s="112"/>
      <c r="T529" s="111"/>
      <c r="U529" s="111"/>
      <c r="V529" s="111"/>
      <c r="W529" s="111"/>
      <c r="X529" s="111">
        <v>0</v>
      </c>
      <c r="Y529" s="111"/>
      <c r="Z529" s="111"/>
      <c r="AA529" s="111"/>
      <c r="AB529" s="111"/>
      <c r="AC529" s="111"/>
      <c r="AD529" s="111"/>
      <c r="AE529" s="111"/>
      <c r="AG529" s="7">
        <f>IF(Q529&gt;0,RANK(Q529,(N529:P529,Q529:AE529)),0)</f>
        <v>3</v>
      </c>
      <c r="AH529" s="7">
        <f>IF(R529&gt;0,RANK(R529,(N529:P529,Q529:AE529)),0)</f>
        <v>0</v>
      </c>
      <c r="AI529" s="7">
        <f>IF(T529&gt;0,RANK(T529,(N529:P529,Q529:AE529)),0)</f>
        <v>0</v>
      </c>
      <c r="AJ529" s="7">
        <f>IF(S529&gt;0,RANK(S529,(N529:P529,Q529:AE529)),0)</f>
        <v>0</v>
      </c>
      <c r="AK529" s="2">
        <f t="shared" si="196"/>
        <v>1.3944223107569721E-2</v>
      </c>
      <c r="AL529" s="2">
        <f t="shared" si="197"/>
        <v>0</v>
      </c>
      <c r="AM529" s="2">
        <f t="shared" si="198"/>
        <v>0</v>
      </c>
      <c r="AN529" s="2">
        <f t="shared" si="199"/>
        <v>0</v>
      </c>
      <c r="AP529" t="s">
        <v>711</v>
      </c>
      <c r="AQ529" t="s">
        <v>564</v>
      </c>
      <c r="AR529">
        <v>2</v>
      </c>
      <c r="AT529" s="95">
        <v>13</v>
      </c>
      <c r="AU529" s="97">
        <v>239</v>
      </c>
      <c r="AV529" s="101">
        <f t="shared" si="188"/>
        <v>13239</v>
      </c>
      <c r="AX529" s="7" t="s">
        <v>1006</v>
      </c>
    </row>
    <row r="530" spans="1:50" hidden="1" outlineLevel="1">
      <c r="A530" t="s">
        <v>2007</v>
      </c>
      <c r="B530" t="s">
        <v>564</v>
      </c>
      <c r="C530" s="1">
        <f t="shared" si="189"/>
        <v>3729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190"/>
        <v>535</v>
      </c>
      <c r="H530" s="2">
        <f t="shared" si="191"/>
        <v>0.1434700992223116</v>
      </c>
      <c r="I530" s="2"/>
      <c r="J530" s="2">
        <f t="shared" si="192"/>
        <v>0.42156074014481093</v>
      </c>
      <c r="K530" s="2">
        <f t="shared" si="193"/>
        <v>0.56503083936712251</v>
      </c>
      <c r="L530" s="2">
        <f t="shared" si="194"/>
        <v>0</v>
      </c>
      <c r="M530" s="2">
        <f t="shared" si="195"/>
        <v>1.3408420488066564E-2</v>
      </c>
      <c r="N530" s="112">
        <v>1572</v>
      </c>
      <c r="O530" s="112">
        <v>2107</v>
      </c>
      <c r="P530" s="112"/>
      <c r="Q530" s="112">
        <v>50</v>
      </c>
      <c r="R530" s="112"/>
      <c r="S530" s="112"/>
      <c r="T530" s="111"/>
      <c r="U530" s="111"/>
      <c r="V530" s="111"/>
      <c r="W530" s="111"/>
      <c r="X530" s="111">
        <v>0</v>
      </c>
      <c r="Y530" s="111"/>
      <c r="Z530" s="111"/>
      <c r="AA530" s="111"/>
      <c r="AB530" s="111"/>
      <c r="AC530" s="111"/>
      <c r="AD530" s="111"/>
      <c r="AE530" s="111"/>
      <c r="AG530" s="7">
        <f>IF(Q530&gt;0,RANK(Q530,(N530:P530,Q530:AE530)),0)</f>
        <v>3</v>
      </c>
      <c r="AH530" s="7">
        <f>IF(R530&gt;0,RANK(R530,(N530:P530,Q530:AE530)),0)</f>
        <v>0</v>
      </c>
      <c r="AI530" s="7">
        <f>IF(T530&gt;0,RANK(T530,(N530:P530,Q530:AE530)),0)</f>
        <v>0</v>
      </c>
      <c r="AJ530" s="7">
        <f>IF(S530&gt;0,RANK(S530,(N530:P530,Q530:AE530)),0)</f>
        <v>0</v>
      </c>
      <c r="AK530" s="2">
        <f t="shared" si="196"/>
        <v>1.3408420488066506E-2</v>
      </c>
      <c r="AL530" s="2">
        <f t="shared" si="197"/>
        <v>0</v>
      </c>
      <c r="AM530" s="2">
        <f t="shared" si="198"/>
        <v>0</v>
      </c>
      <c r="AN530" s="2">
        <f t="shared" si="199"/>
        <v>0</v>
      </c>
      <c r="AP530" t="s">
        <v>2007</v>
      </c>
      <c r="AQ530" t="s">
        <v>564</v>
      </c>
      <c r="AR530">
        <v>9</v>
      </c>
      <c r="AT530" s="95">
        <v>13</v>
      </c>
      <c r="AU530" s="97">
        <v>241</v>
      </c>
      <c r="AV530" s="101">
        <f t="shared" si="188"/>
        <v>13241</v>
      </c>
      <c r="AX530" s="7" t="s">
        <v>1006</v>
      </c>
    </row>
    <row r="531" spans="1:50" hidden="1" outlineLevel="1">
      <c r="A531" t="s">
        <v>1575</v>
      </c>
      <c r="B531" t="s">
        <v>564</v>
      </c>
      <c r="C531" s="1">
        <f t="shared" si="189"/>
        <v>2045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0</v>
      </c>
      <c r="G531" s="1">
        <f t="shared" si="190"/>
        <v>309</v>
      </c>
      <c r="H531" s="2">
        <f t="shared" si="191"/>
        <v>0.15110024449877751</v>
      </c>
      <c r="I531" s="2"/>
      <c r="J531" s="2">
        <f t="shared" si="192"/>
        <v>0.57212713936430315</v>
      </c>
      <c r="K531" s="2">
        <f t="shared" si="193"/>
        <v>0.42102689486552569</v>
      </c>
      <c r="L531" s="2">
        <f t="shared" si="194"/>
        <v>0</v>
      </c>
      <c r="M531" s="2">
        <f t="shared" si="195"/>
        <v>6.8459657701711585E-3</v>
      </c>
      <c r="N531" s="112">
        <v>1170</v>
      </c>
      <c r="O531" s="112">
        <v>861</v>
      </c>
      <c r="P531" s="112"/>
      <c r="Q531" s="112">
        <v>14</v>
      </c>
      <c r="R531" s="112"/>
      <c r="S531" s="112"/>
      <c r="T531" s="111"/>
      <c r="U531" s="111"/>
      <c r="V531" s="111"/>
      <c r="W531" s="111"/>
      <c r="X531" s="111">
        <v>0</v>
      </c>
      <c r="Y531" s="111"/>
      <c r="Z531" s="111"/>
      <c r="AA531" s="111"/>
      <c r="AB531" s="111"/>
      <c r="AC531" s="111"/>
      <c r="AD531" s="111"/>
      <c r="AE531" s="111"/>
      <c r="AG531" s="7">
        <f>IF(Q531&gt;0,RANK(Q531,(N531:P531,Q531:AE531)),0)</f>
        <v>3</v>
      </c>
      <c r="AH531" s="7">
        <f>IF(R531&gt;0,RANK(R531,(N531:P531,Q531:AE531)),0)</f>
        <v>0</v>
      </c>
      <c r="AI531" s="7">
        <f>IF(T531&gt;0,RANK(T531,(N531:P531,Q531:AE531)),0)</f>
        <v>0</v>
      </c>
      <c r="AJ531" s="7">
        <f>IF(S531&gt;0,RANK(S531,(N531:P531,Q531:AE531)),0)</f>
        <v>0</v>
      </c>
      <c r="AK531" s="2">
        <f t="shared" si="196"/>
        <v>6.8459657701711489E-3</v>
      </c>
      <c r="AL531" s="2">
        <f t="shared" si="197"/>
        <v>0</v>
      </c>
      <c r="AM531" s="2">
        <f t="shared" si="198"/>
        <v>0</v>
      </c>
      <c r="AN531" s="2">
        <f t="shared" si="199"/>
        <v>0</v>
      </c>
      <c r="AP531" t="s">
        <v>1575</v>
      </c>
      <c r="AQ531" t="s">
        <v>564</v>
      </c>
      <c r="AR531">
        <v>2</v>
      </c>
      <c r="AT531" s="95">
        <v>13</v>
      </c>
      <c r="AU531" s="97">
        <v>243</v>
      </c>
      <c r="AV531" s="101">
        <f t="shared" si="188"/>
        <v>13243</v>
      </c>
      <c r="AX531" s="7" t="s">
        <v>1006</v>
      </c>
    </row>
    <row r="532" spans="1:50" hidden="1" outlineLevel="1">
      <c r="A532" t="s">
        <v>1645</v>
      </c>
      <c r="B532" t="s">
        <v>564</v>
      </c>
      <c r="C532" s="1">
        <f t="shared" si="189"/>
        <v>44051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190"/>
        <v>4119</v>
      </c>
      <c r="H532" s="2">
        <f t="shared" si="191"/>
        <v>9.3505255272298013E-2</v>
      </c>
      <c r="I532" s="2"/>
      <c r="J532" s="2">
        <f t="shared" si="192"/>
        <v>0.54010124628271772</v>
      </c>
      <c r="K532" s="2">
        <f t="shared" si="193"/>
        <v>0.44659599101041975</v>
      </c>
      <c r="L532" s="2">
        <f t="shared" si="194"/>
        <v>0</v>
      </c>
      <c r="M532" s="2">
        <f t="shared" si="195"/>
        <v>1.3302762706862536E-2</v>
      </c>
      <c r="N532" s="112">
        <v>23792</v>
      </c>
      <c r="O532" s="112">
        <v>19673</v>
      </c>
      <c r="P532" s="112"/>
      <c r="Q532" s="112">
        <v>586</v>
      </c>
      <c r="R532" s="112"/>
      <c r="S532" s="112"/>
      <c r="T532" s="111"/>
      <c r="U532" s="111"/>
      <c r="V532" s="111"/>
      <c r="W532" s="111"/>
      <c r="X532" s="111">
        <v>0</v>
      </c>
      <c r="Y532" s="111"/>
      <c r="Z532" s="111"/>
      <c r="AA532" s="111"/>
      <c r="AB532" s="111"/>
      <c r="AC532" s="111"/>
      <c r="AD532" s="111"/>
      <c r="AE532" s="111"/>
      <c r="AG532" s="7">
        <f>IF(Q532&gt;0,RANK(Q532,(N532:P532,Q532:AE532)),0)</f>
        <v>3</v>
      </c>
      <c r="AH532" s="7">
        <f>IF(R532&gt;0,RANK(R532,(N532:P532,Q532:AE532)),0)</f>
        <v>0</v>
      </c>
      <c r="AI532" s="7">
        <f>IF(T532&gt;0,RANK(T532,(N532:P532,Q532:AE532)),0)</f>
        <v>0</v>
      </c>
      <c r="AJ532" s="7">
        <f>IF(S532&gt;0,RANK(S532,(N532:P532,Q532:AE532)),0)</f>
        <v>0</v>
      </c>
      <c r="AK532" s="2">
        <f t="shared" si="196"/>
        <v>1.33027627068625E-2</v>
      </c>
      <c r="AL532" s="2">
        <f t="shared" si="197"/>
        <v>0</v>
      </c>
      <c r="AM532" s="2">
        <f t="shared" si="198"/>
        <v>0</v>
      </c>
      <c r="AN532" s="2">
        <f t="shared" si="199"/>
        <v>0</v>
      </c>
      <c r="AP532" t="s">
        <v>1645</v>
      </c>
      <c r="AQ532" t="s">
        <v>564</v>
      </c>
      <c r="AR532">
        <v>0</v>
      </c>
      <c r="AT532" s="95">
        <v>13</v>
      </c>
      <c r="AU532" s="97">
        <v>245</v>
      </c>
      <c r="AV532" s="101">
        <f t="shared" si="188"/>
        <v>13245</v>
      </c>
      <c r="AX532" s="7" t="s">
        <v>1006</v>
      </c>
    </row>
    <row r="533" spans="1:50" hidden="1" outlineLevel="1">
      <c r="A533" t="s">
        <v>1708</v>
      </c>
      <c r="B533" t="s">
        <v>564</v>
      </c>
      <c r="C533" s="1">
        <f t="shared" si="189"/>
        <v>17484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1">
        <f t="shared" si="190"/>
        <v>4889</v>
      </c>
      <c r="H533" s="2">
        <f t="shared" si="191"/>
        <v>0.27962708762296956</v>
      </c>
      <c r="I533" s="2"/>
      <c r="J533" s="2">
        <f t="shared" si="192"/>
        <v>0.33882406771905743</v>
      </c>
      <c r="K533" s="2">
        <f t="shared" si="193"/>
        <v>0.61845115534202699</v>
      </c>
      <c r="L533" s="2">
        <f t="shared" si="194"/>
        <v>0</v>
      </c>
      <c r="M533" s="2">
        <f t="shared" si="195"/>
        <v>4.2724776938915521E-2</v>
      </c>
      <c r="N533" s="112">
        <v>5924</v>
      </c>
      <c r="O533" s="112">
        <v>10813</v>
      </c>
      <c r="P533" s="112"/>
      <c r="Q533" s="112">
        <v>747</v>
      </c>
      <c r="R533" s="112"/>
      <c r="S533" s="112"/>
      <c r="T533" s="111"/>
      <c r="U533" s="111"/>
      <c r="V533" s="111"/>
      <c r="W533" s="111"/>
      <c r="X533" s="111">
        <v>0</v>
      </c>
      <c r="Y533" s="111"/>
      <c r="Z533" s="111"/>
      <c r="AA533" s="111"/>
      <c r="AB533" s="111"/>
      <c r="AC533" s="111"/>
      <c r="AD533" s="111"/>
      <c r="AE533" s="111"/>
      <c r="AG533" s="7">
        <f>IF(Q533&gt;0,RANK(Q533,(N533:P533,Q533:AE533)),0)</f>
        <v>3</v>
      </c>
      <c r="AH533" s="7">
        <f>IF(R533&gt;0,RANK(R533,(N533:P533,Q533:AE533)),0)</f>
        <v>0</v>
      </c>
      <c r="AI533" s="7">
        <f>IF(T533&gt;0,RANK(T533,(N533:P533,Q533:AE533)),0)</f>
        <v>0</v>
      </c>
      <c r="AJ533" s="7">
        <f>IF(S533&gt;0,RANK(S533,(N533:P533,Q533:AE533)),0)</f>
        <v>0</v>
      </c>
      <c r="AK533" s="2">
        <f t="shared" si="196"/>
        <v>4.2724776938915583E-2</v>
      </c>
      <c r="AL533" s="2">
        <f t="shared" si="197"/>
        <v>0</v>
      </c>
      <c r="AM533" s="2">
        <f t="shared" si="198"/>
        <v>0</v>
      </c>
      <c r="AN533" s="2">
        <f t="shared" si="199"/>
        <v>0</v>
      </c>
      <c r="AP533" t="s">
        <v>1708</v>
      </c>
      <c r="AQ533" t="s">
        <v>564</v>
      </c>
      <c r="AR533">
        <v>0</v>
      </c>
      <c r="AT533" s="95">
        <v>13</v>
      </c>
      <c r="AU533" s="97">
        <v>247</v>
      </c>
      <c r="AV533" s="101">
        <f t="shared" si="188"/>
        <v>13247</v>
      </c>
      <c r="AX533" s="7" t="s">
        <v>1006</v>
      </c>
    </row>
    <row r="534" spans="1:50" hidden="1" outlineLevel="1">
      <c r="A534" t="s">
        <v>732</v>
      </c>
      <c r="B534" t="s">
        <v>564</v>
      </c>
      <c r="C534" s="1">
        <f t="shared" si="189"/>
        <v>991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0</v>
      </c>
      <c r="G534" s="1">
        <f t="shared" si="190"/>
        <v>141</v>
      </c>
      <c r="H534" s="2">
        <f t="shared" si="191"/>
        <v>0.14228052472250252</v>
      </c>
      <c r="I534" s="2"/>
      <c r="J534" s="2">
        <f t="shared" si="192"/>
        <v>0.41876892028254287</v>
      </c>
      <c r="K534" s="2">
        <f t="shared" si="193"/>
        <v>0.56104944500504539</v>
      </c>
      <c r="L534" s="2">
        <f t="shared" si="194"/>
        <v>0</v>
      </c>
      <c r="M534" s="2">
        <f t="shared" si="195"/>
        <v>2.0181634712411745E-2</v>
      </c>
      <c r="N534" s="112">
        <v>415</v>
      </c>
      <c r="O534" s="112">
        <v>556</v>
      </c>
      <c r="P534" s="112"/>
      <c r="Q534" s="112">
        <v>20</v>
      </c>
      <c r="R534" s="112"/>
      <c r="S534" s="112"/>
      <c r="T534" s="111"/>
      <c r="U534" s="111"/>
      <c r="V534" s="111"/>
      <c r="W534" s="111"/>
      <c r="X534" s="111">
        <v>0</v>
      </c>
      <c r="Y534" s="111"/>
      <c r="Z534" s="111"/>
      <c r="AA534" s="111"/>
      <c r="AB534" s="111"/>
      <c r="AC534" s="111"/>
      <c r="AD534" s="111"/>
      <c r="AE534" s="111"/>
      <c r="AG534" s="7">
        <f>IF(Q534&gt;0,RANK(Q534,(N534:P534,Q534:AE534)),0)</f>
        <v>3</v>
      </c>
      <c r="AH534" s="7">
        <f>IF(R534&gt;0,RANK(R534,(N534:P534,Q534:AE534)),0)</f>
        <v>0</v>
      </c>
      <c r="AI534" s="7">
        <f>IF(T534&gt;0,RANK(T534,(N534:P534,Q534:AE534)),0)</f>
        <v>0</v>
      </c>
      <c r="AJ534" s="7">
        <f>IF(S534&gt;0,RANK(S534,(N534:P534,Q534:AE534)),0)</f>
        <v>0</v>
      </c>
      <c r="AK534" s="2">
        <f t="shared" si="196"/>
        <v>2.0181634712411706E-2</v>
      </c>
      <c r="AL534" s="2">
        <f t="shared" si="197"/>
        <v>0</v>
      </c>
      <c r="AM534" s="2">
        <f t="shared" si="198"/>
        <v>0</v>
      </c>
      <c r="AN534" s="2">
        <f t="shared" si="199"/>
        <v>0</v>
      </c>
      <c r="AP534" t="s">
        <v>732</v>
      </c>
      <c r="AQ534" t="s">
        <v>564</v>
      </c>
      <c r="AR534">
        <v>3</v>
      </c>
      <c r="AT534" s="95">
        <v>13</v>
      </c>
      <c r="AU534" s="97">
        <v>249</v>
      </c>
      <c r="AV534" s="101">
        <f t="shared" si="188"/>
        <v>13249</v>
      </c>
      <c r="AX534" s="7" t="s">
        <v>1006</v>
      </c>
    </row>
    <row r="535" spans="1:50" hidden="1" outlineLevel="1">
      <c r="A535" t="s">
        <v>874</v>
      </c>
      <c r="B535" t="s">
        <v>564</v>
      </c>
      <c r="C535" s="1">
        <f t="shared" si="189"/>
        <v>2732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190"/>
        <v>124</v>
      </c>
      <c r="H535" s="2">
        <f t="shared" si="191"/>
        <v>4.5387994143484628E-2</v>
      </c>
      <c r="I535" s="2"/>
      <c r="J535" s="2">
        <f t="shared" si="192"/>
        <v>0.47181551976573938</v>
      </c>
      <c r="K535" s="2">
        <f t="shared" si="193"/>
        <v>0.51720351390922403</v>
      </c>
      <c r="L535" s="2">
        <f t="shared" si="194"/>
        <v>0</v>
      </c>
      <c r="M535" s="2">
        <f t="shared" si="195"/>
        <v>1.0980966325036534E-2</v>
      </c>
      <c r="N535" s="112">
        <v>1289</v>
      </c>
      <c r="O535" s="112">
        <v>1413</v>
      </c>
      <c r="P535" s="112"/>
      <c r="Q535" s="112">
        <v>30</v>
      </c>
      <c r="R535" s="112"/>
      <c r="S535" s="112"/>
      <c r="T535" s="111"/>
      <c r="U535" s="111"/>
      <c r="V535" s="111"/>
      <c r="W535" s="111"/>
      <c r="X535" s="111">
        <v>0</v>
      </c>
      <c r="Y535" s="111"/>
      <c r="Z535" s="111"/>
      <c r="AA535" s="111"/>
      <c r="AB535" s="111"/>
      <c r="AC535" s="111"/>
      <c r="AD535" s="111"/>
      <c r="AE535" s="111"/>
      <c r="AG535" s="7">
        <f>IF(Q535&gt;0,RANK(Q535,(N535:P535,Q535:AE535)),0)</f>
        <v>3</v>
      </c>
      <c r="AH535" s="7">
        <f>IF(R535&gt;0,RANK(R535,(N535:P535,Q535:AE535)),0)</f>
        <v>0</v>
      </c>
      <c r="AI535" s="7">
        <f>IF(T535&gt;0,RANK(T535,(N535:P535,Q535:AE535)),0)</f>
        <v>0</v>
      </c>
      <c r="AJ535" s="7">
        <f>IF(S535&gt;0,RANK(S535,(N535:P535,Q535:AE535)),0)</f>
        <v>0</v>
      </c>
      <c r="AK535" s="2">
        <f t="shared" si="196"/>
        <v>1.0980966325036604E-2</v>
      </c>
      <c r="AL535" s="2">
        <f t="shared" si="197"/>
        <v>0</v>
      </c>
      <c r="AM535" s="2">
        <f t="shared" si="198"/>
        <v>0</v>
      </c>
      <c r="AN535" s="2">
        <f t="shared" si="199"/>
        <v>0</v>
      </c>
      <c r="AP535" t="s">
        <v>874</v>
      </c>
      <c r="AQ535" t="s">
        <v>564</v>
      </c>
      <c r="AR535">
        <v>12</v>
      </c>
      <c r="AT535" s="95">
        <v>13</v>
      </c>
      <c r="AU535" s="97">
        <v>251</v>
      </c>
      <c r="AV535" s="101">
        <f t="shared" si="188"/>
        <v>13251</v>
      </c>
      <c r="AX535" s="7" t="s">
        <v>1006</v>
      </c>
    </row>
    <row r="536" spans="1:50" hidden="1" outlineLevel="1">
      <c r="A536" t="s">
        <v>1840</v>
      </c>
      <c r="B536" t="s">
        <v>564</v>
      </c>
      <c r="C536" s="1">
        <f t="shared" si="189"/>
        <v>2157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190"/>
        <v>57</v>
      </c>
      <c r="H536" s="2">
        <f t="shared" si="191"/>
        <v>2.6425591098748261E-2</v>
      </c>
      <c r="I536" s="2"/>
      <c r="J536" s="2">
        <f t="shared" si="192"/>
        <v>0.47890588780713955</v>
      </c>
      <c r="K536" s="2">
        <f t="shared" si="193"/>
        <v>0.50533147890588781</v>
      </c>
      <c r="L536" s="2">
        <f t="shared" si="194"/>
        <v>0</v>
      </c>
      <c r="M536" s="2">
        <f t="shared" si="195"/>
        <v>1.5762633286972694E-2</v>
      </c>
      <c r="N536" s="112">
        <v>1033</v>
      </c>
      <c r="O536" s="112">
        <v>1090</v>
      </c>
      <c r="P536" s="112"/>
      <c r="Q536" s="112">
        <v>34</v>
      </c>
      <c r="R536" s="112"/>
      <c r="S536" s="112"/>
      <c r="T536" s="111"/>
      <c r="U536" s="111"/>
      <c r="V536" s="111"/>
      <c r="W536" s="111"/>
      <c r="X536" s="111">
        <v>0</v>
      </c>
      <c r="Y536" s="111"/>
      <c r="Z536" s="111"/>
      <c r="AA536" s="111"/>
      <c r="AB536" s="111"/>
      <c r="AC536" s="111"/>
      <c r="AD536" s="111"/>
      <c r="AE536" s="111"/>
      <c r="AG536" s="7">
        <f>IF(Q536&gt;0,RANK(Q536,(N536:P536,Q536:AE536)),0)</f>
        <v>3</v>
      </c>
      <c r="AH536" s="7">
        <f>IF(R536&gt;0,RANK(R536,(N536:P536,Q536:AE536)),0)</f>
        <v>0</v>
      </c>
      <c r="AI536" s="7">
        <f>IF(T536&gt;0,RANK(T536,(N536:P536,Q536:AE536)),0)</f>
        <v>0</v>
      </c>
      <c r="AJ536" s="7">
        <f>IF(S536&gt;0,RANK(S536,(N536:P536,Q536:AE536)),0)</f>
        <v>0</v>
      </c>
      <c r="AK536" s="2">
        <f t="shared" si="196"/>
        <v>1.5762633286972649E-2</v>
      </c>
      <c r="AL536" s="2">
        <f t="shared" si="197"/>
        <v>0</v>
      </c>
      <c r="AM536" s="2">
        <f t="shared" si="198"/>
        <v>0</v>
      </c>
      <c r="AN536" s="2">
        <f t="shared" si="199"/>
        <v>0</v>
      </c>
      <c r="AP536" t="s">
        <v>1840</v>
      </c>
      <c r="AQ536" t="s">
        <v>564</v>
      </c>
      <c r="AR536">
        <v>2</v>
      </c>
      <c r="AT536" s="95">
        <v>13</v>
      </c>
      <c r="AU536" s="97">
        <v>253</v>
      </c>
      <c r="AV536" s="101">
        <f t="shared" si="188"/>
        <v>13253</v>
      </c>
      <c r="AX536" s="7" t="s">
        <v>1006</v>
      </c>
    </row>
    <row r="537" spans="1:50" hidden="1" outlineLevel="1">
      <c r="A537" t="s">
        <v>1666</v>
      </c>
      <c r="B537" t="s">
        <v>564</v>
      </c>
      <c r="C537" s="1">
        <f t="shared" si="189"/>
        <v>10521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190"/>
        <v>1608</v>
      </c>
      <c r="H537" s="2">
        <f t="shared" si="191"/>
        <v>0.15283718277730254</v>
      </c>
      <c r="I537" s="2"/>
      <c r="J537" s="2">
        <f t="shared" si="192"/>
        <v>0.41127269270981848</v>
      </c>
      <c r="K537" s="2">
        <f t="shared" si="193"/>
        <v>0.56410987548712099</v>
      </c>
      <c r="L537" s="2">
        <f t="shared" si="194"/>
        <v>0</v>
      </c>
      <c r="M537" s="2">
        <f t="shared" si="195"/>
        <v>2.461743180306053E-2</v>
      </c>
      <c r="N537" s="112">
        <v>4327</v>
      </c>
      <c r="O537" s="112">
        <v>5935</v>
      </c>
      <c r="P537" s="112"/>
      <c r="Q537" s="112">
        <v>259</v>
      </c>
      <c r="R537" s="112"/>
      <c r="S537" s="112"/>
      <c r="T537" s="111"/>
      <c r="U537" s="111"/>
      <c r="V537" s="111"/>
      <c r="W537" s="111"/>
      <c r="X537" s="111">
        <v>0</v>
      </c>
      <c r="Y537" s="111"/>
      <c r="Z537" s="111"/>
      <c r="AA537" s="111"/>
      <c r="AB537" s="111"/>
      <c r="AC537" s="111"/>
      <c r="AD537" s="111"/>
      <c r="AE537" s="111"/>
      <c r="AG537" s="7">
        <f>IF(Q537&gt;0,RANK(Q537,(N537:P537,Q537:AE537)),0)</f>
        <v>3</v>
      </c>
      <c r="AH537" s="7">
        <f>IF(R537&gt;0,RANK(R537,(N537:P537,Q537:AE537)),0)</f>
        <v>0</v>
      </c>
      <c r="AI537" s="7">
        <f>IF(T537&gt;0,RANK(T537,(N537:P537,Q537:AE537)),0)</f>
        <v>0</v>
      </c>
      <c r="AJ537" s="7">
        <f>IF(S537&gt;0,RANK(S537,(N537:P537,Q537:AE537)),0)</f>
        <v>0</v>
      </c>
      <c r="AK537" s="2">
        <f t="shared" si="196"/>
        <v>2.4617431803060547E-2</v>
      </c>
      <c r="AL537" s="2">
        <f t="shared" si="197"/>
        <v>0</v>
      </c>
      <c r="AM537" s="2">
        <f t="shared" si="198"/>
        <v>0</v>
      </c>
      <c r="AN537" s="2">
        <f t="shared" si="199"/>
        <v>0</v>
      </c>
      <c r="AP537" t="s">
        <v>1666</v>
      </c>
      <c r="AQ537" t="s">
        <v>564</v>
      </c>
      <c r="AR537">
        <v>0</v>
      </c>
      <c r="AT537" s="95">
        <v>13</v>
      </c>
      <c r="AU537" s="97">
        <v>255</v>
      </c>
      <c r="AV537" s="101">
        <f t="shared" si="188"/>
        <v>13255</v>
      </c>
      <c r="AX537" s="7" t="s">
        <v>1006</v>
      </c>
    </row>
    <row r="538" spans="1:50" hidden="1" outlineLevel="1">
      <c r="A538" t="s">
        <v>1665</v>
      </c>
      <c r="B538" t="s">
        <v>564</v>
      </c>
      <c r="C538" s="1">
        <f t="shared" si="189"/>
        <v>5351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0</v>
      </c>
      <c r="G538" s="1">
        <f t="shared" si="190"/>
        <v>990</v>
      </c>
      <c r="H538" s="2">
        <f t="shared" si="191"/>
        <v>0.18501214726219398</v>
      </c>
      <c r="I538" s="2"/>
      <c r="J538" s="2">
        <f t="shared" si="192"/>
        <v>0.39805643804896279</v>
      </c>
      <c r="K538" s="2">
        <f t="shared" si="193"/>
        <v>0.5830685853111568</v>
      </c>
      <c r="L538" s="2">
        <f t="shared" si="194"/>
        <v>0</v>
      </c>
      <c r="M538" s="2">
        <f t="shared" si="195"/>
        <v>1.8874976639880359E-2</v>
      </c>
      <c r="N538" s="112">
        <v>2130</v>
      </c>
      <c r="O538" s="112">
        <v>3120</v>
      </c>
      <c r="P538" s="112"/>
      <c r="Q538" s="112">
        <v>101</v>
      </c>
      <c r="R538" s="112"/>
      <c r="S538" s="112"/>
      <c r="T538" s="111"/>
      <c r="U538" s="111"/>
      <c r="V538" s="111"/>
      <c r="W538" s="111"/>
      <c r="X538" s="111">
        <v>0</v>
      </c>
      <c r="Y538" s="111"/>
      <c r="Z538" s="111"/>
      <c r="AA538" s="111"/>
      <c r="AB538" s="111"/>
      <c r="AC538" s="111"/>
      <c r="AD538" s="111"/>
      <c r="AE538" s="111"/>
      <c r="AG538" s="7">
        <f>IF(Q538&gt;0,RANK(Q538,(N538:P538,Q538:AE538)),0)</f>
        <v>3</v>
      </c>
      <c r="AH538" s="7">
        <f>IF(R538&gt;0,RANK(R538,(N538:P538,Q538:AE538)),0)</f>
        <v>0</v>
      </c>
      <c r="AI538" s="7">
        <f>IF(T538&gt;0,RANK(T538,(N538:P538,Q538:AE538)),0)</f>
        <v>0</v>
      </c>
      <c r="AJ538" s="7">
        <f>IF(S538&gt;0,RANK(S538,(N538:P538,Q538:AE538)),0)</f>
        <v>0</v>
      </c>
      <c r="AK538" s="2">
        <f t="shared" si="196"/>
        <v>1.8874976639880397E-2</v>
      </c>
      <c r="AL538" s="2">
        <f t="shared" si="197"/>
        <v>0</v>
      </c>
      <c r="AM538" s="2">
        <f t="shared" si="198"/>
        <v>0</v>
      </c>
      <c r="AN538" s="2">
        <f t="shared" si="199"/>
        <v>0</v>
      </c>
      <c r="AP538" t="s">
        <v>1665</v>
      </c>
      <c r="AQ538" t="s">
        <v>564</v>
      </c>
      <c r="AR538">
        <v>9</v>
      </c>
      <c r="AT538" s="95">
        <v>13</v>
      </c>
      <c r="AU538" s="97">
        <v>257</v>
      </c>
      <c r="AV538" s="101">
        <f t="shared" si="188"/>
        <v>13257</v>
      </c>
      <c r="AX538" s="7" t="s">
        <v>1006</v>
      </c>
    </row>
    <row r="539" spans="1:50" hidden="1" outlineLevel="1">
      <c r="A539" t="s">
        <v>3</v>
      </c>
      <c r="B539" t="s">
        <v>564</v>
      </c>
      <c r="C539" s="1">
        <f t="shared" si="189"/>
        <v>1188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0</v>
      </c>
      <c r="G539" s="1">
        <f t="shared" si="190"/>
        <v>335</v>
      </c>
      <c r="H539" s="2">
        <f t="shared" si="191"/>
        <v>0.28198653198653201</v>
      </c>
      <c r="I539" s="2"/>
      <c r="J539" s="2">
        <f t="shared" si="192"/>
        <v>0.63383838383838387</v>
      </c>
      <c r="K539" s="2">
        <f t="shared" si="193"/>
        <v>0.35185185185185186</v>
      </c>
      <c r="L539" s="2">
        <f t="shared" si="194"/>
        <v>0</v>
      </c>
      <c r="M539" s="2">
        <f t="shared" si="195"/>
        <v>1.4309764309764272E-2</v>
      </c>
      <c r="N539" s="112">
        <v>753</v>
      </c>
      <c r="O539" s="112">
        <v>418</v>
      </c>
      <c r="P539" s="112"/>
      <c r="Q539" s="112">
        <v>17</v>
      </c>
      <c r="R539" s="112"/>
      <c r="S539" s="112"/>
      <c r="T539" s="111"/>
      <c r="U539" s="111"/>
      <c r="V539" s="111"/>
      <c r="W539" s="111"/>
      <c r="X539" s="111">
        <v>0</v>
      </c>
      <c r="Y539" s="111"/>
      <c r="Z539" s="111"/>
      <c r="AA539" s="111"/>
      <c r="AB539" s="111"/>
      <c r="AC539" s="111"/>
      <c r="AD539" s="111"/>
      <c r="AE539" s="111"/>
      <c r="AG539" s="7">
        <f>IF(Q539&gt;0,RANK(Q539,(N539:P539,Q539:AE539)),0)</f>
        <v>3</v>
      </c>
      <c r="AH539" s="7">
        <f>IF(R539&gt;0,RANK(R539,(N539:P539,Q539:AE539)),0)</f>
        <v>0</v>
      </c>
      <c r="AI539" s="7">
        <f>IF(T539&gt;0,RANK(T539,(N539:P539,Q539:AE539)),0)</f>
        <v>0</v>
      </c>
      <c r="AJ539" s="7">
        <f>IF(S539&gt;0,RANK(S539,(N539:P539,Q539:AE539)),0)</f>
        <v>0</v>
      </c>
      <c r="AK539" s="2">
        <f t="shared" si="196"/>
        <v>1.4309764309764311E-2</v>
      </c>
      <c r="AL539" s="2">
        <f t="shared" si="197"/>
        <v>0</v>
      </c>
      <c r="AM539" s="2">
        <f t="shared" si="198"/>
        <v>0</v>
      </c>
      <c r="AN539" s="2">
        <f t="shared" si="199"/>
        <v>0</v>
      </c>
      <c r="AP539" t="s">
        <v>3</v>
      </c>
      <c r="AQ539" t="s">
        <v>564</v>
      </c>
      <c r="AR539">
        <v>2</v>
      </c>
      <c r="AT539" s="95">
        <v>13</v>
      </c>
      <c r="AU539" s="97">
        <v>259</v>
      </c>
      <c r="AV539" s="101">
        <f t="shared" si="188"/>
        <v>13259</v>
      </c>
      <c r="AX539" s="7" t="s">
        <v>1006</v>
      </c>
    </row>
    <row r="540" spans="1:50" hidden="1" outlineLevel="1">
      <c r="A540" t="s">
        <v>1552</v>
      </c>
      <c r="B540" t="s">
        <v>564</v>
      </c>
      <c r="C540" s="1">
        <f t="shared" ref="C540:C571" si="200">SUM(N540:AE540)</f>
        <v>6557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ref="G540:G571" si="201">IF(C540&gt;0,MAX(N540:P540)-LARGE(N540:P540,2),0)</f>
        <v>29</v>
      </c>
      <c r="H540" s="2">
        <f t="shared" ref="H540:H571" si="202">IF(C540&gt;0,G540/C540,0)</f>
        <v>4.4227543083727311E-3</v>
      </c>
      <c r="I540" s="2"/>
      <c r="J540" s="2">
        <f t="shared" ref="J540:J571" si="203">IF($C540=0,"-",N540/$C540)</f>
        <v>0.49794113161506787</v>
      </c>
      <c r="K540" s="2">
        <f t="shared" ref="K540:K571" si="204">IF($C540=0,"-",O540/$C540)</f>
        <v>0.49351837730669512</v>
      </c>
      <c r="L540" s="2">
        <f t="shared" ref="L540:L571" si="205">IF($C540=0,"-",P540/$C540)</f>
        <v>0</v>
      </c>
      <c r="M540" s="2">
        <f t="shared" ref="M540:M571" si="206">IF(C540=0,"-",(1-J540-K540-L540))</f>
        <v>8.5404910782369559E-3</v>
      </c>
      <c r="N540" s="112">
        <v>3265</v>
      </c>
      <c r="O540" s="112">
        <v>3236</v>
      </c>
      <c r="P540" s="112"/>
      <c r="Q540" s="112">
        <v>56</v>
      </c>
      <c r="R540" s="112"/>
      <c r="S540" s="112"/>
      <c r="T540" s="111"/>
      <c r="U540" s="111"/>
      <c r="V540" s="111"/>
      <c r="W540" s="111"/>
      <c r="X540" s="111">
        <v>0</v>
      </c>
      <c r="Y540" s="111"/>
      <c r="Z540" s="111"/>
      <c r="AA540" s="111"/>
      <c r="AB540" s="111"/>
      <c r="AC540" s="111"/>
      <c r="AD540" s="111"/>
      <c r="AE540" s="111"/>
      <c r="AG540" s="7">
        <f>IF(Q540&gt;0,RANK(Q540,(N540:P540,Q540:AE540)),0)</f>
        <v>3</v>
      </c>
      <c r="AH540" s="7">
        <f>IF(R540&gt;0,RANK(R540,(N540:P540,Q540:AE540)),0)</f>
        <v>0</v>
      </c>
      <c r="AI540" s="7">
        <f>IF(T540&gt;0,RANK(T540,(N540:P540,Q540:AE540)),0)</f>
        <v>0</v>
      </c>
      <c r="AJ540" s="7">
        <f>IF(S540&gt;0,RANK(S540,(N540:P540,Q540:AE540)),0)</f>
        <v>0</v>
      </c>
      <c r="AK540" s="2">
        <f t="shared" ref="AK540:AK571" si="207">IF($C540=0,"-",Q540/$C540)</f>
        <v>8.5404910782369992E-3</v>
      </c>
      <c r="AL540" s="2">
        <f t="shared" ref="AL540:AL571" si="208">IF($C540=0,"-",R540/$C540)</f>
        <v>0</v>
      </c>
      <c r="AM540" s="2">
        <f t="shared" ref="AM540:AM571" si="209">IF($C540=0,"-",T540/$C540)</f>
        <v>0</v>
      </c>
      <c r="AN540" s="2">
        <f t="shared" ref="AN540:AN571" si="210">IF($C540=0,"-",S540/$C540)</f>
        <v>0</v>
      </c>
      <c r="AP540" t="s">
        <v>1552</v>
      </c>
      <c r="AQ540" t="s">
        <v>564</v>
      </c>
      <c r="AR540">
        <v>2</v>
      </c>
      <c r="AT540" s="95">
        <v>13</v>
      </c>
      <c r="AU540" s="97">
        <v>261</v>
      </c>
      <c r="AV540" s="101">
        <f t="shared" si="188"/>
        <v>13261</v>
      </c>
      <c r="AX540" s="7" t="s">
        <v>1006</v>
      </c>
    </row>
    <row r="541" spans="1:50" hidden="1" outlineLevel="1">
      <c r="A541" t="s">
        <v>1586</v>
      </c>
      <c r="B541" t="s">
        <v>564</v>
      </c>
      <c r="C541" s="1">
        <f t="shared" si="200"/>
        <v>1473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201"/>
        <v>402</v>
      </c>
      <c r="H541" s="2">
        <f t="shared" si="202"/>
        <v>0.27291242362525459</v>
      </c>
      <c r="I541" s="2"/>
      <c r="J541" s="2">
        <f t="shared" si="203"/>
        <v>0.62797012898845894</v>
      </c>
      <c r="K541" s="2">
        <f t="shared" si="204"/>
        <v>0.35505770536320436</v>
      </c>
      <c r="L541" s="2">
        <f t="shared" si="205"/>
        <v>0</v>
      </c>
      <c r="M541" s="2">
        <f t="shared" si="206"/>
        <v>1.6972165648336701E-2</v>
      </c>
      <c r="N541" s="112">
        <v>925</v>
      </c>
      <c r="O541" s="112">
        <v>523</v>
      </c>
      <c r="P541" s="112"/>
      <c r="Q541" s="112">
        <v>25</v>
      </c>
      <c r="R541" s="112"/>
      <c r="S541" s="112"/>
      <c r="T541" s="111"/>
      <c r="U541" s="111"/>
      <c r="V541" s="111"/>
      <c r="W541" s="111"/>
      <c r="X541" s="111">
        <v>0</v>
      </c>
      <c r="Y541" s="111"/>
      <c r="Z541" s="111"/>
      <c r="AA541" s="111"/>
      <c r="AB541" s="111"/>
      <c r="AC541" s="111"/>
      <c r="AD541" s="111"/>
      <c r="AE541" s="111"/>
      <c r="AG541" s="7">
        <f>IF(Q541&gt;0,RANK(Q541,(N541:P541,Q541:AE541)),0)</f>
        <v>3</v>
      </c>
      <c r="AH541" s="7">
        <f>IF(R541&gt;0,RANK(R541,(N541:P541,Q541:AE541)),0)</f>
        <v>0</v>
      </c>
      <c r="AI541" s="7">
        <f>IF(T541&gt;0,RANK(T541,(N541:P541,Q541:AE541)),0)</f>
        <v>0</v>
      </c>
      <c r="AJ541" s="7">
        <f>IF(S541&gt;0,RANK(S541,(N541:P541,Q541:AE541)),0)</f>
        <v>0</v>
      </c>
      <c r="AK541" s="2">
        <f t="shared" si="207"/>
        <v>1.6972165648336729E-2</v>
      </c>
      <c r="AL541" s="2">
        <f t="shared" si="208"/>
        <v>0</v>
      </c>
      <c r="AM541" s="2">
        <f t="shared" si="209"/>
        <v>0</v>
      </c>
      <c r="AN541" s="2">
        <f t="shared" si="210"/>
        <v>0</v>
      </c>
      <c r="AP541" t="s">
        <v>1586</v>
      </c>
      <c r="AQ541" t="s">
        <v>564</v>
      </c>
      <c r="AR541">
        <v>11</v>
      </c>
      <c r="AT541" s="95">
        <v>13</v>
      </c>
      <c r="AU541" s="97">
        <v>263</v>
      </c>
      <c r="AV541" s="101">
        <f t="shared" si="188"/>
        <v>13263</v>
      </c>
      <c r="AX541" s="7" t="s">
        <v>1006</v>
      </c>
    </row>
    <row r="542" spans="1:50" hidden="1" outlineLevel="1">
      <c r="A542" t="s">
        <v>479</v>
      </c>
      <c r="B542" t="s">
        <v>564</v>
      </c>
      <c r="C542" s="1">
        <f t="shared" si="200"/>
        <v>638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201"/>
        <v>193</v>
      </c>
      <c r="H542" s="2">
        <f t="shared" si="202"/>
        <v>0.30250783699059564</v>
      </c>
      <c r="I542" s="2"/>
      <c r="J542" s="2">
        <f t="shared" si="203"/>
        <v>0.65047021943573669</v>
      </c>
      <c r="K542" s="2">
        <f t="shared" si="204"/>
        <v>0.34796238244514105</v>
      </c>
      <c r="L542" s="2">
        <f t="shared" si="205"/>
        <v>0</v>
      </c>
      <c r="M542" s="2">
        <f t="shared" si="206"/>
        <v>1.5673981191222652E-3</v>
      </c>
      <c r="N542" s="112">
        <v>415</v>
      </c>
      <c r="O542" s="112">
        <v>222</v>
      </c>
      <c r="P542" s="112"/>
      <c r="Q542" s="112">
        <v>1</v>
      </c>
      <c r="R542" s="112"/>
      <c r="S542" s="112"/>
      <c r="T542" s="111"/>
      <c r="U542" s="111"/>
      <c r="V542" s="111"/>
      <c r="W542" s="111"/>
      <c r="X542" s="111">
        <v>0</v>
      </c>
      <c r="Y542" s="111"/>
      <c r="Z542" s="111"/>
      <c r="AA542" s="111"/>
      <c r="AB542" s="111"/>
      <c r="AC542" s="111"/>
      <c r="AD542" s="111"/>
      <c r="AE542" s="111"/>
      <c r="AG542" s="7">
        <f>IF(Q542&gt;0,RANK(Q542,(N542:P542,Q542:AE542)),0)</f>
        <v>3</v>
      </c>
      <c r="AH542" s="7">
        <f>IF(R542&gt;0,RANK(R542,(N542:P542,Q542:AE542)),0)</f>
        <v>0</v>
      </c>
      <c r="AI542" s="7">
        <f>IF(T542&gt;0,RANK(T542,(N542:P542,Q542:AE542)),0)</f>
        <v>0</v>
      </c>
      <c r="AJ542" s="7">
        <f>IF(S542&gt;0,RANK(S542,(N542:P542,Q542:AE542)),0)</f>
        <v>0</v>
      </c>
      <c r="AK542" s="2">
        <f t="shared" si="207"/>
        <v>1.567398119122257E-3</v>
      </c>
      <c r="AL542" s="2">
        <f t="shared" si="208"/>
        <v>0</v>
      </c>
      <c r="AM542" s="2">
        <f t="shared" si="209"/>
        <v>0</v>
      </c>
      <c r="AN542" s="2">
        <f t="shared" si="210"/>
        <v>0</v>
      </c>
      <c r="AP542" t="s">
        <v>479</v>
      </c>
      <c r="AQ542" t="s">
        <v>564</v>
      </c>
      <c r="AR542">
        <v>12</v>
      </c>
      <c r="AT542" s="95">
        <v>13</v>
      </c>
      <c r="AU542" s="97">
        <v>265</v>
      </c>
      <c r="AV542" s="101">
        <f t="shared" si="188"/>
        <v>13265</v>
      </c>
      <c r="AX542" s="7" t="s">
        <v>1006</v>
      </c>
    </row>
    <row r="543" spans="1:50" hidden="1" outlineLevel="1">
      <c r="A543" t="s">
        <v>2052</v>
      </c>
      <c r="B543" t="s">
        <v>564</v>
      </c>
      <c r="C543" s="1">
        <f t="shared" si="200"/>
        <v>3302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>IF(P543&gt;0,RANK(P543,(N543:P543,Q543:AE543)),0)</f>
        <v>0</v>
      </c>
      <c r="G543" s="1">
        <f t="shared" si="201"/>
        <v>410</v>
      </c>
      <c r="H543" s="2">
        <f t="shared" si="202"/>
        <v>0.1241671714112659</v>
      </c>
      <c r="I543" s="2"/>
      <c r="J543" s="2">
        <f t="shared" si="203"/>
        <v>0.43216232586311326</v>
      </c>
      <c r="K543" s="2">
        <f t="shared" si="204"/>
        <v>0.55632949727437919</v>
      </c>
      <c r="L543" s="2">
        <f t="shared" si="205"/>
        <v>0</v>
      </c>
      <c r="M543" s="2">
        <f t="shared" si="206"/>
        <v>1.1508176862507491E-2</v>
      </c>
      <c r="N543" s="112">
        <v>1427</v>
      </c>
      <c r="O543" s="112">
        <v>1837</v>
      </c>
      <c r="P543" s="112"/>
      <c r="Q543" s="112">
        <v>38</v>
      </c>
      <c r="R543" s="112"/>
      <c r="S543" s="112"/>
      <c r="T543" s="111"/>
      <c r="U543" s="111"/>
      <c r="V543" s="111"/>
      <c r="W543" s="111"/>
      <c r="X543" s="111">
        <v>0</v>
      </c>
      <c r="Y543" s="111"/>
      <c r="Z543" s="111"/>
      <c r="AA543" s="111"/>
      <c r="AB543" s="111"/>
      <c r="AC543" s="111"/>
      <c r="AD543" s="111"/>
      <c r="AE543" s="111"/>
      <c r="AG543" s="7">
        <f>IF(Q543&gt;0,RANK(Q543,(N543:P543,Q543:AE543)),0)</f>
        <v>3</v>
      </c>
      <c r="AH543" s="7">
        <f>IF(R543&gt;0,RANK(R543,(N543:P543,Q543:AE543)),0)</f>
        <v>0</v>
      </c>
      <c r="AI543" s="7">
        <f>IF(T543&gt;0,RANK(T543,(N543:P543,Q543:AE543)),0)</f>
        <v>0</v>
      </c>
      <c r="AJ543" s="7">
        <f>IF(S543&gt;0,RANK(S543,(N543:P543,Q543:AE543)),0)</f>
        <v>0</v>
      </c>
      <c r="AK543" s="2">
        <f t="shared" si="207"/>
        <v>1.1508176862507571E-2</v>
      </c>
      <c r="AL543" s="2">
        <f t="shared" si="208"/>
        <v>0</v>
      </c>
      <c r="AM543" s="2">
        <f t="shared" si="209"/>
        <v>0</v>
      </c>
      <c r="AN543" s="2">
        <f t="shared" si="210"/>
        <v>0</v>
      </c>
      <c r="AP543" t="s">
        <v>2052</v>
      </c>
      <c r="AQ543" t="s">
        <v>564</v>
      </c>
      <c r="AR543">
        <v>3</v>
      </c>
      <c r="AT543" s="95">
        <v>13</v>
      </c>
      <c r="AU543" s="97">
        <v>267</v>
      </c>
      <c r="AV543" s="101">
        <f t="shared" ref="AV543:AV606" si="211">1000*AT543+AU543</f>
        <v>13267</v>
      </c>
      <c r="AX543" s="7" t="s">
        <v>1006</v>
      </c>
    </row>
    <row r="544" spans="1:50" hidden="1" outlineLevel="1">
      <c r="A544" t="s">
        <v>1293</v>
      </c>
      <c r="B544" t="s">
        <v>564</v>
      </c>
      <c r="C544" s="1">
        <f t="shared" si="200"/>
        <v>2727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>IF(P544&gt;0,RANK(P544,(N544:P544,Q544:AE544)),0)</f>
        <v>0</v>
      </c>
      <c r="G544" s="1">
        <f t="shared" si="201"/>
        <v>57</v>
      </c>
      <c r="H544" s="2">
        <f t="shared" si="202"/>
        <v>2.0902090209020903E-2</v>
      </c>
      <c r="I544" s="2"/>
      <c r="J544" s="2">
        <f t="shared" si="203"/>
        <v>0.50165016501650161</v>
      </c>
      <c r="K544" s="2">
        <f t="shared" si="204"/>
        <v>0.48074807480748077</v>
      </c>
      <c r="L544" s="2">
        <f t="shared" si="205"/>
        <v>0</v>
      </c>
      <c r="M544" s="2">
        <f t="shared" si="206"/>
        <v>1.7601760176017611E-2</v>
      </c>
      <c r="N544" s="112">
        <v>1368</v>
      </c>
      <c r="O544" s="112">
        <v>1311</v>
      </c>
      <c r="P544" s="112"/>
      <c r="Q544" s="112">
        <v>48</v>
      </c>
      <c r="R544" s="112"/>
      <c r="S544" s="112"/>
      <c r="T544" s="111"/>
      <c r="U544" s="111"/>
      <c r="V544" s="111"/>
      <c r="W544" s="111"/>
      <c r="X544" s="111">
        <v>0</v>
      </c>
      <c r="Y544" s="111"/>
      <c r="Z544" s="111"/>
      <c r="AA544" s="111"/>
      <c r="AB544" s="111"/>
      <c r="AC544" s="111"/>
      <c r="AD544" s="111"/>
      <c r="AE544" s="111"/>
      <c r="AG544" s="7">
        <f>IF(Q544&gt;0,RANK(Q544,(N544:P544,Q544:AE544)),0)</f>
        <v>3</v>
      </c>
      <c r="AH544" s="7">
        <f>IF(R544&gt;0,RANK(R544,(N544:P544,Q544:AE544)),0)</f>
        <v>0</v>
      </c>
      <c r="AI544" s="7">
        <f>IF(T544&gt;0,RANK(T544,(N544:P544,Q544:AE544)),0)</f>
        <v>0</v>
      </c>
      <c r="AJ544" s="7">
        <f>IF(S544&gt;0,RANK(S544,(N544:P544,Q544:AE544)),0)</f>
        <v>0</v>
      </c>
      <c r="AK544" s="2">
        <f t="shared" si="207"/>
        <v>1.7601760176017601E-2</v>
      </c>
      <c r="AL544" s="2">
        <f t="shared" si="208"/>
        <v>0</v>
      </c>
      <c r="AM544" s="2">
        <f t="shared" si="209"/>
        <v>0</v>
      </c>
      <c r="AN544" s="2">
        <f t="shared" si="210"/>
        <v>0</v>
      </c>
      <c r="AP544" t="s">
        <v>1293</v>
      </c>
      <c r="AQ544" t="s">
        <v>564</v>
      </c>
      <c r="AR544">
        <v>3</v>
      </c>
      <c r="AT544" s="95">
        <v>13</v>
      </c>
      <c r="AU544" s="97">
        <v>269</v>
      </c>
      <c r="AV544" s="101">
        <f t="shared" si="211"/>
        <v>13269</v>
      </c>
      <c r="AX544" s="7" t="s">
        <v>1006</v>
      </c>
    </row>
    <row r="545" spans="1:50" hidden="1" outlineLevel="1">
      <c r="A545" t="s">
        <v>782</v>
      </c>
      <c r="B545" t="s">
        <v>564</v>
      </c>
      <c r="C545" s="1">
        <f t="shared" si="200"/>
        <v>2197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201"/>
        <v>53</v>
      </c>
      <c r="H545" s="2">
        <f t="shared" si="202"/>
        <v>2.4123805188893947E-2</v>
      </c>
      <c r="I545" s="2"/>
      <c r="J545" s="2">
        <f t="shared" si="203"/>
        <v>0.5052344105598543</v>
      </c>
      <c r="K545" s="2">
        <f t="shared" si="204"/>
        <v>0.4811106053709604</v>
      </c>
      <c r="L545" s="2">
        <f t="shared" si="205"/>
        <v>0</v>
      </c>
      <c r="M545" s="2">
        <f t="shared" si="206"/>
        <v>1.3654984069185305E-2</v>
      </c>
      <c r="N545" s="112">
        <v>1110</v>
      </c>
      <c r="O545" s="112">
        <v>1057</v>
      </c>
      <c r="P545" s="112"/>
      <c r="Q545" s="112">
        <v>30</v>
      </c>
      <c r="R545" s="112"/>
      <c r="S545" s="112"/>
      <c r="T545" s="111"/>
      <c r="U545" s="111"/>
      <c r="V545" s="111"/>
      <c r="W545" s="111"/>
      <c r="X545" s="111">
        <v>0</v>
      </c>
      <c r="Y545" s="111"/>
      <c r="Z545" s="111"/>
      <c r="AA545" s="111"/>
      <c r="AB545" s="111"/>
      <c r="AC545" s="111"/>
      <c r="AD545" s="111"/>
      <c r="AE545" s="111"/>
      <c r="AG545" s="7">
        <f>IF(Q545&gt;0,RANK(Q545,(N545:P545,Q545:AE545)),0)</f>
        <v>3</v>
      </c>
      <c r="AH545" s="7">
        <f>IF(R545&gt;0,RANK(R545,(N545:P545,Q545:AE545)),0)</f>
        <v>0</v>
      </c>
      <c r="AI545" s="7">
        <f>IF(T545&gt;0,RANK(T545,(N545:P545,Q545:AE545)),0)</f>
        <v>0</v>
      </c>
      <c r="AJ545" s="7">
        <f>IF(S545&gt;0,RANK(S545,(N545:P545,Q545:AE545)),0)</f>
        <v>0</v>
      </c>
      <c r="AK545" s="2">
        <f t="shared" si="207"/>
        <v>1.3654984069185253E-2</v>
      </c>
      <c r="AL545" s="2">
        <f t="shared" si="208"/>
        <v>0</v>
      </c>
      <c r="AM545" s="2">
        <f t="shared" si="209"/>
        <v>0</v>
      </c>
      <c r="AN545" s="2">
        <f t="shared" si="210"/>
        <v>0</v>
      </c>
      <c r="AP545" t="s">
        <v>782</v>
      </c>
      <c r="AQ545" t="s">
        <v>564</v>
      </c>
      <c r="AR545">
        <v>3</v>
      </c>
      <c r="AT545" s="95">
        <v>13</v>
      </c>
      <c r="AU545" s="97">
        <v>271</v>
      </c>
      <c r="AV545" s="101">
        <f t="shared" si="211"/>
        <v>13271</v>
      </c>
      <c r="AX545" s="7" t="s">
        <v>1006</v>
      </c>
    </row>
    <row r="546" spans="1:50" hidden="1" outlineLevel="1">
      <c r="A546" t="s">
        <v>836</v>
      </c>
      <c r="B546" t="s">
        <v>564</v>
      </c>
      <c r="C546" s="1">
        <f t="shared" si="200"/>
        <v>2188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1">
        <f t="shared" si="201"/>
        <v>48</v>
      </c>
      <c r="H546" s="2">
        <f t="shared" si="202"/>
        <v>2.1937842778793418E-2</v>
      </c>
      <c r="I546" s="2"/>
      <c r="J546" s="2">
        <f t="shared" si="203"/>
        <v>0.48491773308957953</v>
      </c>
      <c r="K546" s="2">
        <f t="shared" si="204"/>
        <v>0.50685557586837293</v>
      </c>
      <c r="L546" s="2">
        <f t="shared" si="205"/>
        <v>0</v>
      </c>
      <c r="M546" s="2">
        <f t="shared" si="206"/>
        <v>8.2266910420475403E-3</v>
      </c>
      <c r="N546" s="112">
        <v>1061</v>
      </c>
      <c r="O546" s="112">
        <v>1109</v>
      </c>
      <c r="P546" s="112"/>
      <c r="Q546" s="112">
        <v>18</v>
      </c>
      <c r="R546" s="112"/>
      <c r="S546" s="112"/>
      <c r="T546" s="111"/>
      <c r="U546" s="111"/>
      <c r="V546" s="111"/>
      <c r="W546" s="111"/>
      <c r="X546" s="111">
        <v>0</v>
      </c>
      <c r="Y546" s="111"/>
      <c r="Z546" s="111"/>
      <c r="AA546" s="111"/>
      <c r="AB546" s="111"/>
      <c r="AC546" s="111"/>
      <c r="AD546" s="111"/>
      <c r="AE546" s="111"/>
      <c r="AG546" s="7">
        <f>IF(Q546&gt;0,RANK(Q546,(N546:P546,Q546:AE546)),0)</f>
        <v>3</v>
      </c>
      <c r="AH546" s="7">
        <f>IF(R546&gt;0,RANK(R546,(N546:P546,Q546:AE546)),0)</f>
        <v>0</v>
      </c>
      <c r="AI546" s="7">
        <f>IF(T546&gt;0,RANK(T546,(N546:P546,Q546:AE546)),0)</f>
        <v>0</v>
      </c>
      <c r="AJ546" s="7">
        <f>IF(S546&gt;0,RANK(S546,(N546:P546,Q546:AE546)),0)</f>
        <v>0</v>
      </c>
      <c r="AK546" s="2">
        <f t="shared" si="207"/>
        <v>8.2266910420475316E-3</v>
      </c>
      <c r="AL546" s="2">
        <f t="shared" si="208"/>
        <v>0</v>
      </c>
      <c r="AM546" s="2">
        <f t="shared" si="209"/>
        <v>0</v>
      </c>
      <c r="AN546" s="2">
        <f t="shared" si="210"/>
        <v>0</v>
      </c>
      <c r="AP546" t="s">
        <v>836</v>
      </c>
      <c r="AQ546" t="s">
        <v>564</v>
      </c>
      <c r="AR546">
        <v>2</v>
      </c>
      <c r="AT546" s="95">
        <v>13</v>
      </c>
      <c r="AU546" s="97">
        <v>273</v>
      </c>
      <c r="AV546" s="101">
        <f t="shared" si="211"/>
        <v>13273</v>
      </c>
      <c r="AX546" s="7" t="s">
        <v>1006</v>
      </c>
    </row>
    <row r="547" spans="1:50" hidden="1" outlineLevel="1">
      <c r="A547" t="s">
        <v>616</v>
      </c>
      <c r="B547" t="s">
        <v>564</v>
      </c>
      <c r="C547" s="1">
        <f t="shared" si="200"/>
        <v>9194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>IF(P547&gt;0,RANK(P547,(N547:P547,Q547:AE547)),0)</f>
        <v>0</v>
      </c>
      <c r="G547" s="1">
        <f t="shared" si="201"/>
        <v>1086</v>
      </c>
      <c r="H547" s="2">
        <f t="shared" si="202"/>
        <v>0.11812051337829019</v>
      </c>
      <c r="I547" s="2"/>
      <c r="J547" s="2">
        <f t="shared" si="203"/>
        <v>0.4362627800739613</v>
      </c>
      <c r="K547" s="2">
        <f t="shared" si="204"/>
        <v>0.55438329345225146</v>
      </c>
      <c r="L547" s="2">
        <f t="shared" si="205"/>
        <v>0</v>
      </c>
      <c r="M547" s="2">
        <f t="shared" si="206"/>
        <v>9.3539264737871886E-3</v>
      </c>
      <c r="N547" s="112">
        <v>4011</v>
      </c>
      <c r="O547" s="112">
        <v>5097</v>
      </c>
      <c r="P547" s="112"/>
      <c r="Q547" s="112">
        <v>86</v>
      </c>
      <c r="R547" s="112"/>
      <c r="S547" s="112"/>
      <c r="T547" s="111"/>
      <c r="U547" s="111"/>
      <c r="V547" s="111"/>
      <c r="W547" s="111"/>
      <c r="X547" s="111">
        <v>0</v>
      </c>
      <c r="Y547" s="111"/>
      <c r="Z547" s="111"/>
      <c r="AA547" s="111"/>
      <c r="AB547" s="111"/>
      <c r="AC547" s="111"/>
      <c r="AD547" s="111"/>
      <c r="AE547" s="111"/>
      <c r="AG547" s="7">
        <f>IF(Q547&gt;0,RANK(Q547,(N547:P547,Q547:AE547)),0)</f>
        <v>3</v>
      </c>
      <c r="AH547" s="7">
        <f>IF(R547&gt;0,RANK(R547,(N547:P547,Q547:AE547)),0)</f>
        <v>0</v>
      </c>
      <c r="AI547" s="7">
        <f>IF(T547&gt;0,RANK(T547,(N547:P547,Q547:AE547)),0)</f>
        <v>0</v>
      </c>
      <c r="AJ547" s="7">
        <f>IF(S547&gt;0,RANK(S547,(N547:P547,Q547:AE547)),0)</f>
        <v>0</v>
      </c>
      <c r="AK547" s="2">
        <f t="shared" si="207"/>
        <v>9.3539264737872527E-3</v>
      </c>
      <c r="AL547" s="2">
        <f t="shared" si="208"/>
        <v>0</v>
      </c>
      <c r="AM547" s="2">
        <f t="shared" si="209"/>
        <v>0</v>
      </c>
      <c r="AN547" s="2">
        <f t="shared" si="210"/>
        <v>0</v>
      </c>
      <c r="AP547" t="s">
        <v>616</v>
      </c>
      <c r="AQ547" t="s">
        <v>564</v>
      </c>
      <c r="AR547">
        <v>2</v>
      </c>
      <c r="AT547" s="95">
        <v>13</v>
      </c>
      <c r="AU547" s="97">
        <v>275</v>
      </c>
      <c r="AV547" s="101">
        <f t="shared" si="211"/>
        <v>13275</v>
      </c>
      <c r="AX547" s="7" t="s">
        <v>1006</v>
      </c>
    </row>
    <row r="548" spans="1:50" hidden="1" outlineLevel="1">
      <c r="A548" t="s">
        <v>899</v>
      </c>
      <c r="B548" t="s">
        <v>564</v>
      </c>
      <c r="C548" s="1">
        <f t="shared" si="200"/>
        <v>7312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201"/>
        <v>2441</v>
      </c>
      <c r="H548" s="2">
        <f t="shared" si="202"/>
        <v>0.3338347921225383</v>
      </c>
      <c r="I548" s="2"/>
      <c r="J548" s="2">
        <f t="shared" si="203"/>
        <v>0.32877461706783367</v>
      </c>
      <c r="K548" s="2">
        <f t="shared" si="204"/>
        <v>0.66260940919037203</v>
      </c>
      <c r="L548" s="2">
        <f t="shared" si="205"/>
        <v>0</v>
      </c>
      <c r="M548" s="2">
        <f t="shared" si="206"/>
        <v>8.6159737417943472E-3</v>
      </c>
      <c r="N548" s="112">
        <v>2404</v>
      </c>
      <c r="O548" s="112">
        <v>4845</v>
      </c>
      <c r="P548" s="112"/>
      <c r="Q548" s="112">
        <v>63</v>
      </c>
      <c r="R548" s="112"/>
      <c r="S548" s="112"/>
      <c r="T548" s="111"/>
      <c r="U548" s="111"/>
      <c r="V548" s="111"/>
      <c r="W548" s="111"/>
      <c r="X548" s="111">
        <v>0</v>
      </c>
      <c r="Y548" s="111"/>
      <c r="Z548" s="111"/>
      <c r="AA548" s="111"/>
      <c r="AB548" s="111"/>
      <c r="AC548" s="111"/>
      <c r="AD548" s="111"/>
      <c r="AE548" s="111"/>
      <c r="AG548" s="7">
        <f>IF(Q548&gt;0,RANK(Q548,(N548:P548,Q548:AE548)),0)</f>
        <v>3</v>
      </c>
      <c r="AH548" s="7">
        <f>IF(R548&gt;0,RANK(R548,(N548:P548,Q548:AE548)),0)</f>
        <v>0</v>
      </c>
      <c r="AI548" s="7">
        <f>IF(T548&gt;0,RANK(T548,(N548:P548,Q548:AE548)),0)</f>
        <v>0</v>
      </c>
      <c r="AJ548" s="7">
        <f>IF(S548&gt;0,RANK(S548,(N548:P548,Q548:AE548)),0)</f>
        <v>0</v>
      </c>
      <c r="AK548" s="2">
        <f t="shared" si="207"/>
        <v>8.6159737417943107E-3</v>
      </c>
      <c r="AL548" s="2">
        <f t="shared" si="208"/>
        <v>0</v>
      </c>
      <c r="AM548" s="2">
        <f t="shared" si="209"/>
        <v>0</v>
      </c>
      <c r="AN548" s="2">
        <f t="shared" si="210"/>
        <v>0</v>
      </c>
      <c r="AP548" t="s">
        <v>899</v>
      </c>
      <c r="AQ548" t="s">
        <v>564</v>
      </c>
      <c r="AR548">
        <v>2</v>
      </c>
      <c r="AT548" s="95">
        <v>13</v>
      </c>
      <c r="AU548" s="97">
        <v>277</v>
      </c>
      <c r="AV548" s="101">
        <f t="shared" si="211"/>
        <v>13277</v>
      </c>
      <c r="AX548" s="7" t="s">
        <v>1006</v>
      </c>
    </row>
    <row r="549" spans="1:50" hidden="1" outlineLevel="1">
      <c r="A549" t="s">
        <v>1959</v>
      </c>
      <c r="B549" t="s">
        <v>564</v>
      </c>
      <c r="C549" s="1">
        <f t="shared" si="200"/>
        <v>5663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01"/>
        <v>1258</v>
      </c>
      <c r="H549" s="2">
        <f t="shared" si="202"/>
        <v>0.22214374006710225</v>
      </c>
      <c r="I549" s="2"/>
      <c r="J549" s="2">
        <f t="shared" si="203"/>
        <v>0.3823061981282006</v>
      </c>
      <c r="K549" s="2">
        <f t="shared" si="204"/>
        <v>0.60444993819530279</v>
      </c>
      <c r="L549" s="2">
        <f t="shared" si="205"/>
        <v>0</v>
      </c>
      <c r="M549" s="2">
        <f t="shared" si="206"/>
        <v>1.3243863676496659E-2</v>
      </c>
      <c r="N549" s="112">
        <v>2165</v>
      </c>
      <c r="O549" s="112">
        <v>3423</v>
      </c>
      <c r="P549" s="112"/>
      <c r="Q549" s="112">
        <v>75</v>
      </c>
      <c r="R549" s="112"/>
      <c r="S549" s="112"/>
      <c r="T549" s="111"/>
      <c r="U549" s="111"/>
      <c r="V549" s="111"/>
      <c r="W549" s="111"/>
      <c r="X549" s="111">
        <v>0</v>
      </c>
      <c r="Y549" s="111"/>
      <c r="Z549" s="111"/>
      <c r="AA549" s="111"/>
      <c r="AB549" s="111"/>
      <c r="AC549" s="111"/>
      <c r="AD549" s="111"/>
      <c r="AE549" s="111"/>
      <c r="AG549" s="7">
        <f>IF(Q549&gt;0,RANK(Q549,(N549:P549,Q549:AE549)),0)</f>
        <v>3</v>
      </c>
      <c r="AH549" s="7">
        <f>IF(R549&gt;0,RANK(R549,(N549:P549,Q549:AE549)),0)</f>
        <v>0</v>
      </c>
      <c r="AI549" s="7">
        <f>IF(T549&gt;0,RANK(T549,(N549:P549,Q549:AE549)),0)</f>
        <v>0</v>
      </c>
      <c r="AJ549" s="7">
        <f>IF(S549&gt;0,RANK(S549,(N549:P549,Q549:AE549)),0)</f>
        <v>0</v>
      </c>
      <c r="AK549" s="2">
        <f t="shared" si="207"/>
        <v>1.3243863676496557E-2</v>
      </c>
      <c r="AL549" s="2">
        <f t="shared" si="208"/>
        <v>0</v>
      </c>
      <c r="AM549" s="2">
        <f t="shared" si="209"/>
        <v>0</v>
      </c>
      <c r="AN549" s="2">
        <f t="shared" si="210"/>
        <v>0</v>
      </c>
      <c r="AP549" t="s">
        <v>1959</v>
      </c>
      <c r="AQ549" t="s">
        <v>564</v>
      </c>
      <c r="AR549">
        <v>3</v>
      </c>
      <c r="AT549" s="95">
        <v>13</v>
      </c>
      <c r="AU549" s="97">
        <v>279</v>
      </c>
      <c r="AV549" s="101">
        <f t="shared" si="211"/>
        <v>13279</v>
      </c>
      <c r="AX549" s="7" t="s">
        <v>1006</v>
      </c>
    </row>
    <row r="550" spans="1:50" hidden="1" outlineLevel="1">
      <c r="A550" t="s">
        <v>1392</v>
      </c>
      <c r="B550" t="s">
        <v>564</v>
      </c>
      <c r="C550" s="1">
        <f t="shared" si="200"/>
        <v>3221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01"/>
        <v>373</v>
      </c>
      <c r="H550" s="2">
        <f t="shared" si="202"/>
        <v>0.11580254579323192</v>
      </c>
      <c r="I550" s="2"/>
      <c r="J550" s="2">
        <f t="shared" si="203"/>
        <v>0.43216392424712824</v>
      </c>
      <c r="K550" s="2">
        <f t="shared" si="204"/>
        <v>0.54796647004036014</v>
      </c>
      <c r="L550" s="2">
        <f t="shared" si="205"/>
        <v>0</v>
      </c>
      <c r="M550" s="2">
        <f t="shared" si="206"/>
        <v>1.9869605712511618E-2</v>
      </c>
      <c r="N550" s="112">
        <v>1392</v>
      </c>
      <c r="O550" s="112">
        <v>1765</v>
      </c>
      <c r="P550" s="112"/>
      <c r="Q550" s="112">
        <v>64</v>
      </c>
      <c r="R550" s="112"/>
      <c r="S550" s="112"/>
      <c r="T550" s="111"/>
      <c r="U550" s="111"/>
      <c r="V550" s="111"/>
      <c r="W550" s="111"/>
      <c r="X550" s="111">
        <v>0</v>
      </c>
      <c r="Y550" s="111"/>
      <c r="Z550" s="111"/>
      <c r="AA550" s="111"/>
      <c r="AB550" s="111"/>
      <c r="AC550" s="111"/>
      <c r="AD550" s="111"/>
      <c r="AE550" s="111"/>
      <c r="AG550" s="7">
        <f>IF(Q550&gt;0,RANK(Q550,(N550:P550,Q550:AE550)),0)</f>
        <v>3</v>
      </c>
      <c r="AH550" s="7">
        <f>IF(R550&gt;0,RANK(R550,(N550:P550,Q550:AE550)),0)</f>
        <v>0</v>
      </c>
      <c r="AI550" s="7">
        <f>IF(T550&gt;0,RANK(T550,(N550:P550,Q550:AE550)),0)</f>
        <v>0</v>
      </c>
      <c r="AJ550" s="7">
        <f>IF(S550&gt;0,RANK(S550,(N550:P550,Q550:AE550)),0)</f>
        <v>0</v>
      </c>
      <c r="AK550" s="2">
        <f t="shared" si="207"/>
        <v>1.9869605712511642E-2</v>
      </c>
      <c r="AL550" s="2">
        <f t="shared" si="208"/>
        <v>0</v>
      </c>
      <c r="AM550" s="2">
        <f t="shared" si="209"/>
        <v>0</v>
      </c>
      <c r="AN550" s="2">
        <f t="shared" si="210"/>
        <v>0</v>
      </c>
      <c r="AP550" t="s">
        <v>1392</v>
      </c>
      <c r="AQ550" t="s">
        <v>564</v>
      </c>
      <c r="AR550">
        <v>9</v>
      </c>
      <c r="AT550" s="95">
        <v>13</v>
      </c>
      <c r="AU550" s="97">
        <v>281</v>
      </c>
      <c r="AV550" s="101">
        <f t="shared" si="211"/>
        <v>13281</v>
      </c>
      <c r="AX550" s="7" t="s">
        <v>1006</v>
      </c>
    </row>
    <row r="551" spans="1:50" hidden="1" outlineLevel="1">
      <c r="A551" t="s">
        <v>328</v>
      </c>
      <c r="B551" t="s">
        <v>564</v>
      </c>
      <c r="C551" s="1">
        <f t="shared" si="200"/>
        <v>1371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201"/>
        <v>46</v>
      </c>
      <c r="H551" s="2">
        <f t="shared" si="202"/>
        <v>3.3552151714077313E-2</v>
      </c>
      <c r="I551" s="2"/>
      <c r="J551" s="2">
        <f t="shared" si="203"/>
        <v>0.50911743253099928</v>
      </c>
      <c r="K551" s="2">
        <f t="shared" si="204"/>
        <v>0.47556528081692195</v>
      </c>
      <c r="L551" s="2">
        <f t="shared" si="205"/>
        <v>0</v>
      </c>
      <c r="M551" s="2">
        <f t="shared" si="206"/>
        <v>1.5317286652078765E-2</v>
      </c>
      <c r="N551" s="112">
        <v>698</v>
      </c>
      <c r="O551" s="112">
        <v>652</v>
      </c>
      <c r="P551" s="112"/>
      <c r="Q551" s="112">
        <v>20</v>
      </c>
      <c r="R551" s="112"/>
      <c r="S551" s="112"/>
      <c r="T551" s="111"/>
      <c r="U551" s="111"/>
      <c r="V551" s="111"/>
      <c r="W551" s="111"/>
      <c r="X551" s="111">
        <v>1</v>
      </c>
      <c r="Y551" s="111"/>
      <c r="Z551" s="111"/>
      <c r="AA551" s="111"/>
      <c r="AB551" s="111"/>
      <c r="AC551" s="111"/>
      <c r="AD551" s="111"/>
      <c r="AE551" s="111"/>
      <c r="AG551" s="7">
        <f>IF(Q551&gt;0,RANK(Q551,(N551:P551,Q551:AE551)),0)</f>
        <v>3</v>
      </c>
      <c r="AH551" s="7">
        <f>IF(R551&gt;0,RANK(R551,(N551:P551,Q551:AE551)),0)</f>
        <v>0</v>
      </c>
      <c r="AI551" s="7">
        <f>IF(T551&gt;0,RANK(T551,(N551:P551,Q551:AE551)),0)</f>
        <v>0</v>
      </c>
      <c r="AJ551" s="7">
        <f>IF(S551&gt;0,RANK(S551,(N551:P551,Q551:AE551)),0)</f>
        <v>0</v>
      </c>
      <c r="AK551" s="2">
        <f t="shared" si="207"/>
        <v>1.4587892049598834E-2</v>
      </c>
      <c r="AL551" s="2">
        <f t="shared" si="208"/>
        <v>0</v>
      </c>
      <c r="AM551" s="2">
        <f t="shared" si="209"/>
        <v>0</v>
      </c>
      <c r="AN551" s="2">
        <f t="shared" si="210"/>
        <v>0</v>
      </c>
      <c r="AP551" t="s">
        <v>328</v>
      </c>
      <c r="AQ551" t="s">
        <v>564</v>
      </c>
      <c r="AR551">
        <v>3</v>
      </c>
      <c r="AT551" s="95">
        <v>13</v>
      </c>
      <c r="AU551" s="97">
        <v>283</v>
      </c>
      <c r="AV551" s="101">
        <f t="shared" si="211"/>
        <v>13283</v>
      </c>
      <c r="AX551" s="7" t="s">
        <v>1006</v>
      </c>
    </row>
    <row r="552" spans="1:50" hidden="1" outlineLevel="1">
      <c r="A552" t="s">
        <v>1504</v>
      </c>
      <c r="B552" t="s">
        <v>564</v>
      </c>
      <c r="C552" s="1">
        <f t="shared" si="200"/>
        <v>12184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01"/>
        <v>1826</v>
      </c>
      <c r="H552" s="2">
        <f t="shared" si="202"/>
        <v>0.14986868023637556</v>
      </c>
      <c r="I552" s="2"/>
      <c r="J552" s="2">
        <f t="shared" si="203"/>
        <v>0.41743269862114246</v>
      </c>
      <c r="K552" s="2">
        <f t="shared" si="204"/>
        <v>0.56730137885751808</v>
      </c>
      <c r="L552" s="2">
        <f t="shared" si="205"/>
        <v>0</v>
      </c>
      <c r="M552" s="2">
        <f t="shared" si="206"/>
        <v>1.5265922521339403E-2</v>
      </c>
      <c r="N552" s="112">
        <v>5086</v>
      </c>
      <c r="O552" s="112">
        <v>6912</v>
      </c>
      <c r="P552" s="112"/>
      <c r="Q552" s="112">
        <v>186</v>
      </c>
      <c r="R552" s="112"/>
      <c r="S552" s="112"/>
      <c r="T552" s="111"/>
      <c r="U552" s="111"/>
      <c r="V552" s="111"/>
      <c r="W552" s="111"/>
      <c r="X552" s="111">
        <v>0</v>
      </c>
      <c r="Y552" s="111"/>
      <c r="Z552" s="111"/>
      <c r="AA552" s="111"/>
      <c r="AB552" s="111"/>
      <c r="AC552" s="111"/>
      <c r="AD552" s="111"/>
      <c r="AE552" s="111"/>
      <c r="AG552" s="7">
        <f>IF(Q552&gt;0,RANK(Q552,(N552:P552,Q552:AE552)),0)</f>
        <v>3</v>
      </c>
      <c r="AH552" s="7">
        <f>IF(R552&gt;0,RANK(R552,(N552:P552,Q552:AE552)),0)</f>
        <v>0</v>
      </c>
      <c r="AI552" s="7">
        <f>IF(T552&gt;0,RANK(T552,(N552:P552,Q552:AE552)),0)</f>
        <v>0</v>
      </c>
      <c r="AJ552" s="7">
        <f>IF(S552&gt;0,RANK(S552,(N552:P552,Q552:AE552)),0)</f>
        <v>0</v>
      </c>
      <c r="AK552" s="2">
        <f t="shared" si="207"/>
        <v>1.5265922521339462E-2</v>
      </c>
      <c r="AL552" s="2">
        <f t="shared" si="208"/>
        <v>0</v>
      </c>
      <c r="AM552" s="2">
        <f t="shared" si="209"/>
        <v>0</v>
      </c>
      <c r="AN552" s="2">
        <f t="shared" si="210"/>
        <v>0</v>
      </c>
      <c r="AP552" t="s">
        <v>1504</v>
      </c>
      <c r="AQ552" t="s">
        <v>564</v>
      </c>
      <c r="AR552">
        <v>0</v>
      </c>
      <c r="AT552" s="95">
        <v>13</v>
      </c>
      <c r="AU552" s="97">
        <v>285</v>
      </c>
      <c r="AV552" s="101">
        <f t="shared" si="211"/>
        <v>13285</v>
      </c>
      <c r="AX552" s="7" t="s">
        <v>1006</v>
      </c>
    </row>
    <row r="553" spans="1:50" hidden="1" outlineLevel="1">
      <c r="A553" t="s">
        <v>227</v>
      </c>
      <c r="B553" t="s">
        <v>564</v>
      </c>
      <c r="C553" s="1">
        <f t="shared" si="200"/>
        <v>1836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01"/>
        <v>151</v>
      </c>
      <c r="H553" s="2">
        <f t="shared" si="202"/>
        <v>8.2244008714596945E-2</v>
      </c>
      <c r="I553" s="2"/>
      <c r="J553" s="2">
        <f t="shared" si="203"/>
        <v>0.45642701525054469</v>
      </c>
      <c r="K553" s="2">
        <f t="shared" si="204"/>
        <v>0.53867102396514166</v>
      </c>
      <c r="L553" s="2">
        <f t="shared" si="205"/>
        <v>0</v>
      </c>
      <c r="M553" s="2">
        <f t="shared" si="206"/>
        <v>4.9019607843135971E-3</v>
      </c>
      <c r="N553" s="112">
        <v>838</v>
      </c>
      <c r="O553" s="112">
        <v>989</v>
      </c>
      <c r="P553" s="112"/>
      <c r="Q553" s="112">
        <v>9</v>
      </c>
      <c r="R553" s="112"/>
      <c r="S553" s="112"/>
      <c r="T553" s="111"/>
      <c r="U553" s="111"/>
      <c r="V553" s="111"/>
      <c r="W553" s="111"/>
      <c r="X553" s="111">
        <v>0</v>
      </c>
      <c r="Y553" s="111"/>
      <c r="Z553" s="111"/>
      <c r="AA553" s="111"/>
      <c r="AB553" s="111"/>
      <c r="AC553" s="111"/>
      <c r="AD553" s="111"/>
      <c r="AE553" s="111"/>
      <c r="AG553" s="7">
        <f>IF(Q553&gt;0,RANK(Q553,(N553:P553,Q553:AE553)),0)</f>
        <v>3</v>
      </c>
      <c r="AH553" s="7">
        <f>IF(R553&gt;0,RANK(R553,(N553:P553,Q553:AE553)),0)</f>
        <v>0</v>
      </c>
      <c r="AI553" s="7">
        <f>IF(T553&gt;0,RANK(T553,(N553:P553,Q553:AE553)),0)</f>
        <v>0</v>
      </c>
      <c r="AJ553" s="7">
        <f>IF(S553&gt;0,RANK(S553,(N553:P553,Q553:AE553)),0)</f>
        <v>0</v>
      </c>
      <c r="AK553" s="2">
        <f t="shared" si="207"/>
        <v>4.9019607843137254E-3</v>
      </c>
      <c r="AL553" s="2">
        <f t="shared" si="208"/>
        <v>0</v>
      </c>
      <c r="AM553" s="2">
        <f t="shared" si="209"/>
        <v>0</v>
      </c>
      <c r="AN553" s="2">
        <f t="shared" si="210"/>
        <v>0</v>
      </c>
      <c r="AP553" t="s">
        <v>227</v>
      </c>
      <c r="AQ553" t="s">
        <v>564</v>
      </c>
      <c r="AR553">
        <v>2</v>
      </c>
      <c r="AT553" s="95">
        <v>13</v>
      </c>
      <c r="AU553" s="97">
        <v>287</v>
      </c>
      <c r="AV553" s="101">
        <f t="shared" si="211"/>
        <v>13287</v>
      </c>
      <c r="AX553" s="7" t="s">
        <v>1006</v>
      </c>
    </row>
    <row r="554" spans="1:50" hidden="1" outlineLevel="1">
      <c r="A554" t="s">
        <v>228</v>
      </c>
      <c r="B554" t="s">
        <v>564</v>
      </c>
      <c r="C554" s="1">
        <f t="shared" si="200"/>
        <v>2703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>IF(P554&gt;0,RANK(P554,(N554:P554,Q554:AE554)),0)</f>
        <v>0</v>
      </c>
      <c r="G554" s="1">
        <f t="shared" si="201"/>
        <v>746</v>
      </c>
      <c r="H554" s="2">
        <f t="shared" si="202"/>
        <v>0.27598964113947466</v>
      </c>
      <c r="I554" s="2"/>
      <c r="J554" s="2">
        <f t="shared" si="203"/>
        <v>0.62930077691453945</v>
      </c>
      <c r="K554" s="2">
        <f t="shared" si="204"/>
        <v>0.35331113577506473</v>
      </c>
      <c r="L554" s="2">
        <f t="shared" si="205"/>
        <v>0</v>
      </c>
      <c r="M554" s="2">
        <f t="shared" si="206"/>
        <v>1.7388087310395817E-2</v>
      </c>
      <c r="N554" s="112">
        <v>1701</v>
      </c>
      <c r="O554" s="112">
        <v>955</v>
      </c>
      <c r="P554" s="112"/>
      <c r="Q554" s="112">
        <v>47</v>
      </c>
      <c r="R554" s="112"/>
      <c r="S554" s="112"/>
      <c r="T554" s="111"/>
      <c r="U554" s="111"/>
      <c r="V554" s="111"/>
      <c r="W554" s="111"/>
      <c r="X554" s="111">
        <v>0</v>
      </c>
      <c r="Y554" s="111"/>
      <c r="Z554" s="111"/>
      <c r="AA554" s="111"/>
      <c r="AB554" s="111"/>
      <c r="AC554" s="111"/>
      <c r="AD554" s="111"/>
      <c r="AE554" s="111"/>
      <c r="AG554" s="7">
        <f>IF(Q554&gt;0,RANK(Q554,(N554:P554,Q554:AE554)),0)</f>
        <v>3</v>
      </c>
      <c r="AH554" s="7">
        <f>IF(R554&gt;0,RANK(R554,(N554:P554,Q554:AE554)),0)</f>
        <v>0</v>
      </c>
      <c r="AI554" s="7">
        <f>IF(T554&gt;0,RANK(T554,(N554:P554,Q554:AE554)),0)</f>
        <v>0</v>
      </c>
      <c r="AJ554" s="7">
        <f>IF(S554&gt;0,RANK(S554,(N554:P554,Q554:AE554)),0)</f>
        <v>0</v>
      </c>
      <c r="AK554" s="2">
        <f t="shared" si="207"/>
        <v>1.7388087310395855E-2</v>
      </c>
      <c r="AL554" s="2">
        <f t="shared" si="208"/>
        <v>0</v>
      </c>
      <c r="AM554" s="2">
        <f t="shared" si="209"/>
        <v>0</v>
      </c>
      <c r="AN554" s="2">
        <f t="shared" si="210"/>
        <v>0</v>
      </c>
      <c r="AP554" t="s">
        <v>228</v>
      </c>
      <c r="AQ554" t="s">
        <v>564</v>
      </c>
      <c r="AR554">
        <v>3</v>
      </c>
      <c r="AT554" s="95">
        <v>13</v>
      </c>
      <c r="AU554" s="97">
        <v>289</v>
      </c>
      <c r="AV554" s="101">
        <f t="shared" si="211"/>
        <v>13289</v>
      </c>
      <c r="AX554" s="7" t="s">
        <v>1006</v>
      </c>
    </row>
    <row r="555" spans="1:50" hidden="1" outlineLevel="1">
      <c r="A555" t="s">
        <v>1368</v>
      </c>
      <c r="B555" t="s">
        <v>564</v>
      </c>
      <c r="C555" s="1">
        <f t="shared" si="200"/>
        <v>4506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201"/>
        <v>522</v>
      </c>
      <c r="H555" s="2">
        <f t="shared" si="202"/>
        <v>0.11584553928095873</v>
      </c>
      <c r="I555" s="2"/>
      <c r="J555" s="2">
        <f t="shared" si="203"/>
        <v>0.43364403018197956</v>
      </c>
      <c r="K555" s="2">
        <f t="shared" si="204"/>
        <v>0.54948956946293825</v>
      </c>
      <c r="L555" s="2">
        <f t="shared" si="205"/>
        <v>0</v>
      </c>
      <c r="M555" s="2">
        <f t="shared" si="206"/>
        <v>1.6866400355082245E-2</v>
      </c>
      <c r="N555" s="112">
        <v>1954</v>
      </c>
      <c r="O555" s="112">
        <v>2476</v>
      </c>
      <c r="P555" s="112"/>
      <c r="Q555" s="112">
        <v>76</v>
      </c>
      <c r="R555" s="112"/>
      <c r="S555" s="112"/>
      <c r="T555" s="111"/>
      <c r="U555" s="111"/>
      <c r="V555" s="111"/>
      <c r="W555" s="111"/>
      <c r="X555" s="111">
        <v>0</v>
      </c>
      <c r="Y555" s="111"/>
      <c r="Z555" s="111"/>
      <c r="AA555" s="111"/>
      <c r="AB555" s="111"/>
      <c r="AC555" s="111"/>
      <c r="AD555" s="111"/>
      <c r="AE555" s="111"/>
      <c r="AG555" s="7">
        <f>IF(Q555&gt;0,RANK(Q555,(N555:P555,Q555:AE555)),0)</f>
        <v>3</v>
      </c>
      <c r="AH555" s="7">
        <f>IF(R555&gt;0,RANK(R555,(N555:P555,Q555:AE555)),0)</f>
        <v>0</v>
      </c>
      <c r="AI555" s="7">
        <f>IF(T555&gt;0,RANK(T555,(N555:P555,Q555:AE555)),0)</f>
        <v>0</v>
      </c>
      <c r="AJ555" s="7">
        <f>IF(S555&gt;0,RANK(S555,(N555:P555,Q555:AE555)),0)</f>
        <v>0</v>
      </c>
      <c r="AK555" s="2">
        <f t="shared" si="207"/>
        <v>1.6866400355082113E-2</v>
      </c>
      <c r="AL555" s="2">
        <f t="shared" si="208"/>
        <v>0</v>
      </c>
      <c r="AM555" s="2">
        <f t="shared" si="209"/>
        <v>0</v>
      </c>
      <c r="AN555" s="2">
        <f t="shared" si="210"/>
        <v>0</v>
      </c>
      <c r="AP555" t="s">
        <v>1368</v>
      </c>
      <c r="AQ555" t="s">
        <v>564</v>
      </c>
      <c r="AR555">
        <v>9</v>
      </c>
      <c r="AT555" s="95">
        <v>13</v>
      </c>
      <c r="AU555" s="97">
        <v>291</v>
      </c>
      <c r="AV555" s="101">
        <f t="shared" si="211"/>
        <v>13291</v>
      </c>
      <c r="AX555" s="7" t="s">
        <v>1006</v>
      </c>
    </row>
    <row r="556" spans="1:50" hidden="1" outlineLevel="1">
      <c r="A556" t="s">
        <v>649</v>
      </c>
      <c r="B556" t="s">
        <v>564</v>
      </c>
      <c r="C556" s="1">
        <f t="shared" si="200"/>
        <v>6523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01"/>
        <v>337</v>
      </c>
      <c r="H556" s="2">
        <f t="shared" si="202"/>
        <v>5.1663345086616588E-2</v>
      </c>
      <c r="I556" s="2"/>
      <c r="J556" s="2">
        <f t="shared" si="203"/>
        <v>0.46588992794726353</v>
      </c>
      <c r="K556" s="2">
        <f t="shared" si="204"/>
        <v>0.5175532730338801</v>
      </c>
      <c r="L556" s="2">
        <f t="shared" si="205"/>
        <v>0</v>
      </c>
      <c r="M556" s="2">
        <f t="shared" si="206"/>
        <v>1.6556799018856427E-2</v>
      </c>
      <c r="N556" s="112">
        <v>3039</v>
      </c>
      <c r="O556" s="112">
        <v>3376</v>
      </c>
      <c r="P556" s="112"/>
      <c r="Q556" s="112">
        <v>108</v>
      </c>
      <c r="R556" s="112"/>
      <c r="S556" s="112"/>
      <c r="T556" s="111"/>
      <c r="U556" s="111"/>
      <c r="V556" s="111"/>
      <c r="W556" s="111"/>
      <c r="X556" s="111">
        <v>0</v>
      </c>
      <c r="Y556" s="111"/>
      <c r="Z556" s="111"/>
      <c r="AA556" s="111"/>
      <c r="AB556" s="111"/>
      <c r="AC556" s="111"/>
      <c r="AD556" s="111"/>
      <c r="AE556" s="111"/>
      <c r="AG556" s="7">
        <f>IF(Q556&gt;0,RANK(Q556,(N556:P556,Q556:AE556)),0)</f>
        <v>3</v>
      </c>
      <c r="AH556" s="7">
        <f>IF(R556&gt;0,RANK(R556,(N556:P556,Q556:AE556)),0)</f>
        <v>0</v>
      </c>
      <c r="AI556" s="7">
        <f>IF(T556&gt;0,RANK(T556,(N556:P556,Q556:AE556)),0)</f>
        <v>0</v>
      </c>
      <c r="AJ556" s="7">
        <f>IF(S556&gt;0,RANK(S556,(N556:P556,Q556:AE556)),0)</f>
        <v>0</v>
      </c>
      <c r="AK556" s="2">
        <f t="shared" si="207"/>
        <v>1.6556799018856354E-2</v>
      </c>
      <c r="AL556" s="2">
        <f t="shared" si="208"/>
        <v>0</v>
      </c>
      <c r="AM556" s="2">
        <f t="shared" si="209"/>
        <v>0</v>
      </c>
      <c r="AN556" s="2">
        <f t="shared" si="210"/>
        <v>0</v>
      </c>
      <c r="AP556" t="s">
        <v>649</v>
      </c>
      <c r="AQ556" t="s">
        <v>564</v>
      </c>
      <c r="AR556">
        <v>0</v>
      </c>
      <c r="AT556" s="95">
        <v>13</v>
      </c>
      <c r="AU556" s="97">
        <v>293</v>
      </c>
      <c r="AV556" s="101">
        <f t="shared" si="211"/>
        <v>13293</v>
      </c>
      <c r="AX556" s="7" t="s">
        <v>1006</v>
      </c>
    </row>
    <row r="557" spans="1:50" hidden="1" outlineLevel="1">
      <c r="A557" t="s">
        <v>2152</v>
      </c>
      <c r="B557" t="s">
        <v>564</v>
      </c>
      <c r="C557" s="1">
        <f t="shared" si="200"/>
        <v>11549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01"/>
        <v>4343</v>
      </c>
      <c r="H557" s="2">
        <f t="shared" si="202"/>
        <v>0.37604987444800414</v>
      </c>
      <c r="I557" s="2"/>
      <c r="J557" s="2">
        <f t="shared" si="203"/>
        <v>0.30383582994198632</v>
      </c>
      <c r="K557" s="2">
        <f t="shared" si="204"/>
        <v>0.67988570438999052</v>
      </c>
      <c r="L557" s="2">
        <f t="shared" si="205"/>
        <v>0</v>
      </c>
      <c r="M557" s="2">
        <f t="shared" si="206"/>
        <v>1.6278465668023157E-2</v>
      </c>
      <c r="N557" s="112">
        <v>3509</v>
      </c>
      <c r="O557" s="112">
        <v>7852</v>
      </c>
      <c r="P557" s="112"/>
      <c r="Q557" s="112">
        <v>188</v>
      </c>
      <c r="R557" s="112"/>
      <c r="S557" s="112"/>
      <c r="T557" s="111"/>
      <c r="U557" s="111"/>
      <c r="V557" s="111"/>
      <c r="W557" s="111"/>
      <c r="X557" s="111">
        <v>0</v>
      </c>
      <c r="Y557" s="111"/>
      <c r="Z557" s="111"/>
      <c r="AA557" s="111"/>
      <c r="AB557" s="111"/>
      <c r="AC557" s="111"/>
      <c r="AD557" s="111"/>
      <c r="AE557" s="111"/>
      <c r="AG557" s="7">
        <f>IF(Q557&gt;0,RANK(Q557,(N557:P557,Q557:AE557)),0)</f>
        <v>3</v>
      </c>
      <c r="AH557" s="7">
        <f>IF(R557&gt;0,RANK(R557,(N557:P557,Q557:AE557)),0)</f>
        <v>0</v>
      </c>
      <c r="AI557" s="7">
        <f>IF(T557&gt;0,RANK(T557,(N557:P557,Q557:AE557)),0)</f>
        <v>0</v>
      </c>
      <c r="AJ557" s="7">
        <f>IF(S557&gt;0,RANK(S557,(N557:P557,Q557:AE557)),0)</f>
        <v>0</v>
      </c>
      <c r="AK557" s="2">
        <f t="shared" si="207"/>
        <v>1.6278465668023205E-2</v>
      </c>
      <c r="AL557" s="2">
        <f t="shared" si="208"/>
        <v>0</v>
      </c>
      <c r="AM557" s="2">
        <f t="shared" si="209"/>
        <v>0</v>
      </c>
      <c r="AN557" s="2">
        <f t="shared" si="210"/>
        <v>0</v>
      </c>
      <c r="AP557" t="s">
        <v>2152</v>
      </c>
      <c r="AQ557" t="s">
        <v>564</v>
      </c>
      <c r="AR557">
        <v>10</v>
      </c>
      <c r="AT557" s="95">
        <v>13</v>
      </c>
      <c r="AU557" s="97">
        <v>295</v>
      </c>
      <c r="AV557" s="101">
        <f t="shared" si="211"/>
        <v>13295</v>
      </c>
      <c r="AX557" s="7" t="s">
        <v>1006</v>
      </c>
    </row>
    <row r="558" spans="1:50" hidden="1" outlineLevel="1">
      <c r="A558" t="s">
        <v>403</v>
      </c>
      <c r="B558" t="s">
        <v>564</v>
      </c>
      <c r="C558" s="1">
        <f t="shared" si="200"/>
        <v>12006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01"/>
        <v>2823</v>
      </c>
      <c r="H558" s="2">
        <f t="shared" si="202"/>
        <v>0.23513243378310844</v>
      </c>
      <c r="I558" s="2"/>
      <c r="J558" s="2">
        <f t="shared" si="203"/>
        <v>0.36298517407962683</v>
      </c>
      <c r="K558" s="2">
        <f t="shared" si="204"/>
        <v>0.59811760786273527</v>
      </c>
      <c r="L558" s="2">
        <f t="shared" si="205"/>
        <v>0</v>
      </c>
      <c r="M558" s="2">
        <f t="shared" si="206"/>
        <v>3.8897218057637906E-2</v>
      </c>
      <c r="N558" s="112">
        <v>4358</v>
      </c>
      <c r="O558" s="112">
        <v>7181</v>
      </c>
      <c r="P558" s="112"/>
      <c r="Q558" s="112">
        <v>467</v>
      </c>
      <c r="R558" s="112"/>
      <c r="S558" s="112"/>
      <c r="T558" s="111"/>
      <c r="U558" s="111"/>
      <c r="V558" s="111"/>
      <c r="W558" s="111"/>
      <c r="X558" s="111">
        <v>0</v>
      </c>
      <c r="Y558" s="111"/>
      <c r="Z558" s="111"/>
      <c r="AA558" s="111"/>
      <c r="AB558" s="111"/>
      <c r="AC558" s="111"/>
      <c r="AD558" s="111"/>
      <c r="AE558" s="111"/>
      <c r="AG558" s="7">
        <f>IF(Q558&gt;0,RANK(Q558,(N558:P558,Q558:AE558)),0)</f>
        <v>3</v>
      </c>
      <c r="AH558" s="7">
        <f>IF(R558&gt;0,RANK(R558,(N558:P558,Q558:AE558)),0)</f>
        <v>0</v>
      </c>
      <c r="AI558" s="7">
        <f>IF(T558&gt;0,RANK(T558,(N558:P558,Q558:AE558)),0)</f>
        <v>0</v>
      </c>
      <c r="AJ558" s="7">
        <f>IF(S558&gt;0,RANK(S558,(N558:P558,Q558:AE558)),0)</f>
        <v>0</v>
      </c>
      <c r="AK558" s="2">
        <f t="shared" si="207"/>
        <v>3.889721805763785E-2</v>
      </c>
      <c r="AL558" s="2">
        <f t="shared" si="208"/>
        <v>0</v>
      </c>
      <c r="AM558" s="2">
        <f t="shared" si="209"/>
        <v>0</v>
      </c>
      <c r="AN558" s="2">
        <f t="shared" si="210"/>
        <v>0</v>
      </c>
      <c r="AP558" t="s">
        <v>403</v>
      </c>
      <c r="AQ558" t="s">
        <v>564</v>
      </c>
      <c r="AR558">
        <v>0</v>
      </c>
      <c r="AT558" s="95">
        <v>13</v>
      </c>
      <c r="AU558" s="97">
        <v>297</v>
      </c>
      <c r="AV558" s="101">
        <f t="shared" si="211"/>
        <v>13297</v>
      </c>
      <c r="AX558" s="7" t="s">
        <v>1006</v>
      </c>
    </row>
    <row r="559" spans="1:50" hidden="1" outlineLevel="1">
      <c r="A559" t="s">
        <v>778</v>
      </c>
      <c r="B559" t="s">
        <v>564</v>
      </c>
      <c r="C559" s="1">
        <f t="shared" si="200"/>
        <v>7078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01"/>
        <v>888</v>
      </c>
      <c r="H559" s="2">
        <f t="shared" si="202"/>
        <v>0.12545916925685222</v>
      </c>
      <c r="I559" s="2"/>
      <c r="J559" s="2">
        <f t="shared" si="203"/>
        <v>0.43176038428934727</v>
      </c>
      <c r="K559" s="2">
        <f t="shared" si="204"/>
        <v>0.55721955354619945</v>
      </c>
      <c r="L559" s="2">
        <f t="shared" si="205"/>
        <v>0</v>
      </c>
      <c r="M559" s="2">
        <f t="shared" si="206"/>
        <v>1.1020062164453281E-2</v>
      </c>
      <c r="N559" s="112">
        <v>3056</v>
      </c>
      <c r="O559" s="112">
        <v>3944</v>
      </c>
      <c r="P559" s="112"/>
      <c r="Q559" s="112">
        <v>78</v>
      </c>
      <c r="R559" s="112"/>
      <c r="S559" s="112"/>
      <c r="T559" s="111"/>
      <c r="U559" s="111"/>
      <c r="V559" s="111"/>
      <c r="W559" s="111"/>
      <c r="X559" s="111">
        <v>0</v>
      </c>
      <c r="Y559" s="111"/>
      <c r="Z559" s="111"/>
      <c r="AA559" s="111"/>
      <c r="AB559" s="111"/>
      <c r="AC559" s="111"/>
      <c r="AD559" s="111"/>
      <c r="AE559" s="111"/>
      <c r="AG559" s="7">
        <f>IF(Q559&gt;0,RANK(Q559,(N559:P559,Q559:AE559)),0)</f>
        <v>3</v>
      </c>
      <c r="AH559" s="7">
        <f>IF(R559&gt;0,RANK(R559,(N559:P559,Q559:AE559)),0)</f>
        <v>0</v>
      </c>
      <c r="AI559" s="7">
        <f>IF(T559&gt;0,RANK(T559,(N559:P559,Q559:AE559)),0)</f>
        <v>0</v>
      </c>
      <c r="AJ559" s="7">
        <f>IF(S559&gt;0,RANK(S559,(N559:P559,Q559:AE559)),0)</f>
        <v>0</v>
      </c>
      <c r="AK559" s="2">
        <f t="shared" si="207"/>
        <v>1.1020062164453235E-2</v>
      </c>
      <c r="AL559" s="2">
        <f t="shared" si="208"/>
        <v>0</v>
      </c>
      <c r="AM559" s="2">
        <f t="shared" si="209"/>
        <v>0</v>
      </c>
      <c r="AN559" s="2">
        <f t="shared" si="210"/>
        <v>0</v>
      </c>
      <c r="AP559" t="s">
        <v>778</v>
      </c>
      <c r="AQ559" t="s">
        <v>564</v>
      </c>
      <c r="AR559">
        <v>1</v>
      </c>
      <c r="AT559" s="95">
        <v>13</v>
      </c>
      <c r="AU559" s="97">
        <v>299</v>
      </c>
      <c r="AV559" s="101">
        <f t="shared" si="211"/>
        <v>13299</v>
      </c>
      <c r="AX559" s="7" t="s">
        <v>1006</v>
      </c>
    </row>
    <row r="560" spans="1:50" hidden="1" outlineLevel="1">
      <c r="A560" t="s">
        <v>933</v>
      </c>
      <c r="B560" t="s">
        <v>564</v>
      </c>
      <c r="C560" s="1">
        <f t="shared" si="200"/>
        <v>1403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>IF(P560&gt;0,RANK(P560,(N560:P560,Q560:AE560)),0)</f>
        <v>0</v>
      </c>
      <c r="G560" s="1">
        <f t="shared" si="201"/>
        <v>225</v>
      </c>
      <c r="H560" s="2">
        <f t="shared" si="202"/>
        <v>0.16037063435495366</v>
      </c>
      <c r="I560" s="2"/>
      <c r="J560" s="2">
        <f t="shared" si="203"/>
        <v>0.57305773342836774</v>
      </c>
      <c r="K560" s="2">
        <f t="shared" si="204"/>
        <v>0.41268709907341411</v>
      </c>
      <c r="L560" s="2">
        <f t="shared" si="205"/>
        <v>0</v>
      </c>
      <c r="M560" s="2">
        <f t="shared" si="206"/>
        <v>1.4255167498218146E-2</v>
      </c>
      <c r="N560" s="112">
        <v>804</v>
      </c>
      <c r="O560" s="112">
        <v>579</v>
      </c>
      <c r="P560" s="112"/>
      <c r="Q560" s="112">
        <v>20</v>
      </c>
      <c r="R560" s="112"/>
      <c r="S560" s="112"/>
      <c r="T560" s="111"/>
      <c r="U560" s="111"/>
      <c r="V560" s="111"/>
      <c r="W560" s="111"/>
      <c r="X560" s="111">
        <v>0</v>
      </c>
      <c r="Y560" s="111"/>
      <c r="Z560" s="111"/>
      <c r="AA560" s="111"/>
      <c r="AB560" s="111"/>
      <c r="AC560" s="111"/>
      <c r="AD560" s="111"/>
      <c r="AE560" s="111"/>
      <c r="AG560" s="7">
        <f>IF(Q560&gt;0,RANK(Q560,(N560:P560,Q560:AE560)),0)</f>
        <v>3</v>
      </c>
      <c r="AH560" s="7">
        <f>IF(R560&gt;0,RANK(R560,(N560:P560,Q560:AE560)),0)</f>
        <v>0</v>
      </c>
      <c r="AI560" s="7">
        <f>IF(T560&gt;0,RANK(T560,(N560:P560,Q560:AE560)),0)</f>
        <v>0</v>
      </c>
      <c r="AJ560" s="7">
        <f>IF(S560&gt;0,RANK(S560,(N560:P560,Q560:AE560)),0)</f>
        <v>0</v>
      </c>
      <c r="AK560" s="2">
        <f t="shared" si="207"/>
        <v>1.4255167498218105E-2</v>
      </c>
      <c r="AL560" s="2">
        <f t="shared" si="208"/>
        <v>0</v>
      </c>
      <c r="AM560" s="2">
        <f t="shared" si="209"/>
        <v>0</v>
      </c>
      <c r="AN560" s="2">
        <f t="shared" si="210"/>
        <v>0</v>
      </c>
      <c r="AP560" t="s">
        <v>933</v>
      </c>
      <c r="AQ560" t="s">
        <v>564</v>
      </c>
      <c r="AR560">
        <v>12</v>
      </c>
      <c r="AT560" s="95">
        <v>13</v>
      </c>
      <c r="AU560" s="97">
        <v>301</v>
      </c>
      <c r="AV560" s="101">
        <f t="shared" si="211"/>
        <v>13301</v>
      </c>
      <c r="AX560" s="7" t="s">
        <v>1006</v>
      </c>
    </row>
    <row r="561" spans="1:59" hidden="1" outlineLevel="1">
      <c r="A561" t="s">
        <v>404</v>
      </c>
      <c r="B561" t="s">
        <v>564</v>
      </c>
      <c r="C561" s="1">
        <f t="shared" si="200"/>
        <v>4328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>IF(P561&gt;0,RANK(P561,(N561:P561,Q561:AE561)),0)</f>
        <v>0</v>
      </c>
      <c r="G561" s="1">
        <f t="shared" si="201"/>
        <v>161</v>
      </c>
      <c r="H561" s="2">
        <f t="shared" si="202"/>
        <v>3.7199630314232901E-2</v>
      </c>
      <c r="I561" s="2"/>
      <c r="J561" s="2">
        <f t="shared" si="203"/>
        <v>0.51317005545286509</v>
      </c>
      <c r="K561" s="2">
        <f t="shared" si="204"/>
        <v>0.47597042513863214</v>
      </c>
      <c r="L561" s="2">
        <f t="shared" si="205"/>
        <v>0</v>
      </c>
      <c r="M561" s="2">
        <f t="shared" si="206"/>
        <v>1.0859519408502771E-2</v>
      </c>
      <c r="N561" s="112">
        <v>2221</v>
      </c>
      <c r="O561" s="112">
        <v>2060</v>
      </c>
      <c r="P561" s="112"/>
      <c r="Q561" s="112">
        <v>47</v>
      </c>
      <c r="R561" s="112"/>
      <c r="S561" s="112"/>
      <c r="T561" s="111"/>
      <c r="U561" s="111"/>
      <c r="V561" s="111"/>
      <c r="W561" s="111"/>
      <c r="X561" s="111">
        <v>0</v>
      </c>
      <c r="Y561" s="111"/>
      <c r="Z561" s="111"/>
      <c r="AA561" s="111"/>
      <c r="AB561" s="111"/>
      <c r="AC561" s="111"/>
      <c r="AD561" s="111"/>
      <c r="AE561" s="111"/>
      <c r="AG561" s="7">
        <f>IF(Q561&gt;0,RANK(Q561,(N561:P561,Q561:AE561)),0)</f>
        <v>3</v>
      </c>
      <c r="AH561" s="7">
        <f>IF(R561&gt;0,RANK(R561,(N561:P561,Q561:AE561)),0)</f>
        <v>0</v>
      </c>
      <c r="AI561" s="7">
        <f>IF(T561&gt;0,RANK(T561,(N561:P561,Q561:AE561)),0)</f>
        <v>0</v>
      </c>
      <c r="AJ561" s="7">
        <f>IF(S561&gt;0,RANK(S561,(N561:P561,Q561:AE561)),0)</f>
        <v>0</v>
      </c>
      <c r="AK561" s="2">
        <f t="shared" si="207"/>
        <v>1.0859519408502773E-2</v>
      </c>
      <c r="AL561" s="2">
        <f t="shared" si="208"/>
        <v>0</v>
      </c>
      <c r="AM561" s="2">
        <f t="shared" si="209"/>
        <v>0</v>
      </c>
      <c r="AN561" s="2">
        <f t="shared" si="210"/>
        <v>0</v>
      </c>
      <c r="AP561" t="s">
        <v>404</v>
      </c>
      <c r="AQ561" t="s">
        <v>564</v>
      </c>
      <c r="AR561">
        <v>3</v>
      </c>
      <c r="AT561" s="95">
        <v>13</v>
      </c>
      <c r="AU561" s="97">
        <v>303</v>
      </c>
      <c r="AV561" s="101">
        <f t="shared" si="211"/>
        <v>13303</v>
      </c>
      <c r="AX561" s="7" t="s">
        <v>1006</v>
      </c>
    </row>
    <row r="562" spans="1:59" hidden="1" outlineLevel="1">
      <c r="A562" t="s">
        <v>934</v>
      </c>
      <c r="B562" t="s">
        <v>564</v>
      </c>
      <c r="C562" s="1">
        <f t="shared" si="200"/>
        <v>5897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01"/>
        <v>570</v>
      </c>
      <c r="H562" s="2">
        <f t="shared" si="202"/>
        <v>9.6659318297439373E-2</v>
      </c>
      <c r="I562" s="2"/>
      <c r="J562" s="2">
        <f t="shared" si="203"/>
        <v>0.44565033067661525</v>
      </c>
      <c r="K562" s="2">
        <f t="shared" si="204"/>
        <v>0.54230964897405465</v>
      </c>
      <c r="L562" s="2">
        <f t="shared" si="205"/>
        <v>0</v>
      </c>
      <c r="M562" s="2">
        <f t="shared" si="206"/>
        <v>1.2040020349330049E-2</v>
      </c>
      <c r="N562" s="112">
        <v>2628</v>
      </c>
      <c r="O562" s="112">
        <v>3198</v>
      </c>
      <c r="P562" s="112"/>
      <c r="Q562" s="112">
        <v>71</v>
      </c>
      <c r="R562" s="112"/>
      <c r="S562" s="112"/>
      <c r="T562" s="111"/>
      <c r="U562" s="111"/>
      <c r="V562" s="111"/>
      <c r="W562" s="111"/>
      <c r="X562" s="111">
        <v>0</v>
      </c>
      <c r="Y562" s="111"/>
      <c r="Z562" s="111"/>
      <c r="AA562" s="111"/>
      <c r="AB562" s="111"/>
      <c r="AC562" s="111"/>
      <c r="AD562" s="111"/>
      <c r="AE562" s="111"/>
      <c r="AG562" s="7">
        <f>IF(Q562&gt;0,RANK(Q562,(N562:P562,Q562:AE562)),0)</f>
        <v>3</v>
      </c>
      <c r="AH562" s="7">
        <f>IF(R562&gt;0,RANK(R562,(N562:P562,Q562:AE562)),0)</f>
        <v>0</v>
      </c>
      <c r="AI562" s="7">
        <f>IF(T562&gt;0,RANK(T562,(N562:P562,Q562:AE562)),0)</f>
        <v>0</v>
      </c>
      <c r="AJ562" s="7">
        <f>IF(S562&gt;0,RANK(S562,(N562:P562,Q562:AE562)),0)</f>
        <v>0</v>
      </c>
      <c r="AK562" s="2">
        <f t="shared" si="207"/>
        <v>1.2040020349330167E-2</v>
      </c>
      <c r="AL562" s="2">
        <f t="shared" si="208"/>
        <v>0</v>
      </c>
      <c r="AM562" s="2">
        <f t="shared" si="209"/>
        <v>0</v>
      </c>
      <c r="AN562" s="2">
        <f t="shared" si="210"/>
        <v>0</v>
      </c>
      <c r="AP562" t="s">
        <v>934</v>
      </c>
      <c r="AQ562" t="s">
        <v>564</v>
      </c>
      <c r="AR562">
        <v>1</v>
      </c>
      <c r="AT562" s="95">
        <v>13</v>
      </c>
      <c r="AU562" s="97">
        <v>305</v>
      </c>
      <c r="AV562" s="101">
        <f t="shared" si="211"/>
        <v>13305</v>
      </c>
      <c r="AX562" s="7" t="s">
        <v>1006</v>
      </c>
    </row>
    <row r="563" spans="1:59" hidden="1" outlineLevel="1">
      <c r="A563" t="s">
        <v>768</v>
      </c>
      <c r="B563" t="s">
        <v>564</v>
      </c>
      <c r="C563" s="1">
        <f t="shared" si="200"/>
        <v>549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>IF(P563&gt;0,RANK(P563,(N563:P563,Q563:AE563)),0)</f>
        <v>0</v>
      </c>
      <c r="G563" s="1">
        <f t="shared" si="201"/>
        <v>32</v>
      </c>
      <c r="H563" s="2">
        <f t="shared" si="202"/>
        <v>5.8287795992714025E-2</v>
      </c>
      <c r="I563" s="2"/>
      <c r="J563" s="2">
        <f t="shared" si="203"/>
        <v>0.52094717668488155</v>
      </c>
      <c r="K563" s="2">
        <f t="shared" si="204"/>
        <v>0.46265938069216755</v>
      </c>
      <c r="L563" s="2">
        <f t="shared" si="205"/>
        <v>0</v>
      </c>
      <c r="M563" s="2">
        <f t="shared" si="206"/>
        <v>1.6393442622950893E-2</v>
      </c>
      <c r="N563" s="112">
        <v>286</v>
      </c>
      <c r="O563" s="112">
        <v>254</v>
      </c>
      <c r="P563" s="112"/>
      <c r="Q563" s="112">
        <v>9</v>
      </c>
      <c r="R563" s="112"/>
      <c r="S563" s="112"/>
      <c r="T563" s="111"/>
      <c r="U563" s="111"/>
      <c r="V563" s="111"/>
      <c r="W563" s="111"/>
      <c r="X563" s="111">
        <v>0</v>
      </c>
      <c r="Y563" s="111"/>
      <c r="Z563" s="111"/>
      <c r="AA563" s="111"/>
      <c r="AB563" s="111"/>
      <c r="AC563" s="111"/>
      <c r="AD563" s="111"/>
      <c r="AE563" s="111"/>
      <c r="AG563" s="7">
        <f>IF(Q563&gt;0,RANK(Q563,(N563:P563,Q563:AE563)),0)</f>
        <v>3</v>
      </c>
      <c r="AH563" s="7">
        <f>IF(R563&gt;0,RANK(R563,(N563:P563,Q563:AE563)),0)</f>
        <v>0</v>
      </c>
      <c r="AI563" s="7">
        <f>IF(T563&gt;0,RANK(T563,(N563:P563,Q563:AE563)),0)</f>
        <v>0</v>
      </c>
      <c r="AJ563" s="7">
        <f>IF(S563&gt;0,RANK(S563,(N563:P563,Q563:AE563)),0)</f>
        <v>0</v>
      </c>
      <c r="AK563" s="2">
        <f t="shared" si="207"/>
        <v>1.6393442622950821E-2</v>
      </c>
      <c r="AL563" s="2">
        <f t="shared" si="208"/>
        <v>0</v>
      </c>
      <c r="AM563" s="2">
        <f t="shared" si="209"/>
        <v>0</v>
      </c>
      <c r="AN563" s="2">
        <f t="shared" si="210"/>
        <v>0</v>
      </c>
      <c r="AP563" t="s">
        <v>768</v>
      </c>
      <c r="AQ563" t="s">
        <v>564</v>
      </c>
      <c r="AR563">
        <v>2</v>
      </c>
      <c r="AT563" s="95">
        <v>13</v>
      </c>
      <c r="AU563" s="97">
        <v>307</v>
      </c>
      <c r="AV563" s="101">
        <f t="shared" si="211"/>
        <v>13307</v>
      </c>
      <c r="AX563" s="7" t="s">
        <v>1006</v>
      </c>
    </row>
    <row r="564" spans="1:59" hidden="1" outlineLevel="1">
      <c r="A564" t="s">
        <v>1089</v>
      </c>
      <c r="B564" t="s">
        <v>564</v>
      </c>
      <c r="C564" s="1">
        <f t="shared" si="200"/>
        <v>1093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>IF(P564&gt;0,RANK(P564,(N564:P564,Q564:AE564)),0)</f>
        <v>0</v>
      </c>
      <c r="G564" s="1">
        <f t="shared" si="201"/>
        <v>175</v>
      </c>
      <c r="H564" s="2">
        <f t="shared" si="202"/>
        <v>0.16010978956999086</v>
      </c>
      <c r="I564" s="2"/>
      <c r="J564" s="2">
        <f t="shared" si="203"/>
        <v>0.57548032936870996</v>
      </c>
      <c r="K564" s="2">
        <f t="shared" si="204"/>
        <v>0.41537053979871913</v>
      </c>
      <c r="L564" s="2">
        <f t="shared" si="205"/>
        <v>0</v>
      </c>
      <c r="M564" s="2">
        <f t="shared" si="206"/>
        <v>9.1491308325709064E-3</v>
      </c>
      <c r="N564" s="112">
        <v>629</v>
      </c>
      <c r="O564" s="112">
        <v>454</v>
      </c>
      <c r="P564" s="112"/>
      <c r="Q564" s="112">
        <v>10</v>
      </c>
      <c r="R564" s="112"/>
      <c r="S564" s="112"/>
      <c r="T564" s="111"/>
      <c r="U564" s="111"/>
      <c r="V564" s="111"/>
      <c r="W564" s="111"/>
      <c r="X564" s="111">
        <v>0</v>
      </c>
      <c r="Y564" s="111"/>
      <c r="Z564" s="111"/>
      <c r="AA564" s="111"/>
      <c r="AB564" s="111"/>
      <c r="AC564" s="111"/>
      <c r="AD564" s="111"/>
      <c r="AE564" s="111"/>
      <c r="AG564" s="7">
        <f>IF(Q564&gt;0,RANK(Q564,(N564:P564,Q564:AE564)),0)</f>
        <v>3</v>
      </c>
      <c r="AH564" s="7">
        <f>IF(R564&gt;0,RANK(R564,(N564:P564,Q564:AE564)),0)</f>
        <v>0</v>
      </c>
      <c r="AI564" s="7">
        <f>IF(T564&gt;0,RANK(T564,(N564:P564,Q564:AE564)),0)</f>
        <v>0</v>
      </c>
      <c r="AJ564" s="7">
        <f>IF(S564&gt;0,RANK(S564,(N564:P564,Q564:AE564)),0)</f>
        <v>0</v>
      </c>
      <c r="AK564" s="2">
        <f t="shared" si="207"/>
        <v>9.1491308325709064E-3</v>
      </c>
      <c r="AL564" s="2">
        <f t="shared" si="208"/>
        <v>0</v>
      </c>
      <c r="AM564" s="2">
        <f t="shared" si="209"/>
        <v>0</v>
      </c>
      <c r="AN564" s="2">
        <f t="shared" si="210"/>
        <v>0</v>
      </c>
      <c r="AP564" t="s">
        <v>1089</v>
      </c>
      <c r="AQ564" t="s">
        <v>564</v>
      </c>
      <c r="AR564">
        <v>3</v>
      </c>
      <c r="AT564" s="95">
        <v>13</v>
      </c>
      <c r="AU564" s="97">
        <v>309</v>
      </c>
      <c r="AV564" s="101">
        <f t="shared" si="211"/>
        <v>13309</v>
      </c>
      <c r="AX564" s="7" t="s">
        <v>1006</v>
      </c>
    </row>
    <row r="565" spans="1:59" hidden="1" outlineLevel="1">
      <c r="A565" t="s">
        <v>962</v>
      </c>
      <c r="B565" t="s">
        <v>564</v>
      </c>
      <c r="C565" s="1">
        <f t="shared" si="200"/>
        <v>5120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01"/>
        <v>1131</v>
      </c>
      <c r="H565" s="2">
        <f t="shared" si="202"/>
        <v>0.22089843749999999</v>
      </c>
      <c r="I565" s="2"/>
      <c r="J565" s="2">
        <f t="shared" si="203"/>
        <v>0.37246093749999998</v>
      </c>
      <c r="K565" s="2">
        <f t="shared" si="204"/>
        <v>0.59335937500000002</v>
      </c>
      <c r="L565" s="2">
        <f t="shared" si="205"/>
        <v>0</v>
      </c>
      <c r="M565" s="2">
        <f t="shared" si="206"/>
        <v>3.41796875E-2</v>
      </c>
      <c r="N565" s="112">
        <v>1907</v>
      </c>
      <c r="O565" s="112">
        <v>3038</v>
      </c>
      <c r="P565" s="112"/>
      <c r="Q565" s="112">
        <v>175</v>
      </c>
      <c r="R565" s="112"/>
      <c r="S565" s="112"/>
      <c r="T565" s="111"/>
      <c r="U565" s="111"/>
      <c r="V565" s="111"/>
      <c r="W565" s="111"/>
      <c r="X565" s="111">
        <v>0</v>
      </c>
      <c r="Y565" s="111"/>
      <c r="Z565" s="111"/>
      <c r="AA565" s="111"/>
      <c r="AB565" s="111"/>
      <c r="AC565" s="111"/>
      <c r="AD565" s="111"/>
      <c r="AE565" s="111"/>
      <c r="AG565" s="7">
        <f>IF(Q565&gt;0,RANK(Q565,(N565:P565,Q565:AE565)),0)</f>
        <v>3</v>
      </c>
      <c r="AH565" s="7">
        <f>IF(R565&gt;0,RANK(R565,(N565:P565,Q565:AE565)),0)</f>
        <v>0</v>
      </c>
      <c r="AI565" s="7">
        <f>IF(T565&gt;0,RANK(T565,(N565:P565,Q565:AE565)),0)</f>
        <v>0</v>
      </c>
      <c r="AJ565" s="7">
        <f>IF(S565&gt;0,RANK(S565,(N565:P565,Q565:AE565)),0)</f>
        <v>0</v>
      </c>
      <c r="AK565" s="2">
        <f t="shared" si="207"/>
        <v>3.41796875E-2</v>
      </c>
      <c r="AL565" s="2">
        <f t="shared" si="208"/>
        <v>0</v>
      </c>
      <c r="AM565" s="2">
        <f t="shared" si="209"/>
        <v>0</v>
      </c>
      <c r="AN565" s="2">
        <f t="shared" si="210"/>
        <v>0</v>
      </c>
      <c r="AP565" t="s">
        <v>962</v>
      </c>
      <c r="AQ565" t="s">
        <v>564</v>
      </c>
      <c r="AR565">
        <v>9</v>
      </c>
      <c r="AT565" s="95">
        <v>13</v>
      </c>
      <c r="AU565" s="97">
        <v>311</v>
      </c>
      <c r="AV565" s="101">
        <f t="shared" si="211"/>
        <v>13311</v>
      </c>
      <c r="AX565" s="7" t="s">
        <v>1006</v>
      </c>
    </row>
    <row r="566" spans="1:59" hidden="1" outlineLevel="1">
      <c r="A566" t="s">
        <v>1522</v>
      </c>
      <c r="B566" t="s">
        <v>564</v>
      </c>
      <c r="C566" s="1">
        <f t="shared" si="200"/>
        <v>14340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si="201"/>
        <v>5922</v>
      </c>
      <c r="H566" s="2">
        <f t="shared" si="202"/>
        <v>0.41297071129707114</v>
      </c>
      <c r="I566" s="2"/>
      <c r="J566" s="2">
        <f t="shared" si="203"/>
        <v>0.28688981868898189</v>
      </c>
      <c r="K566" s="2">
        <f t="shared" si="204"/>
        <v>0.69986052998605297</v>
      </c>
      <c r="L566" s="2">
        <f t="shared" si="205"/>
        <v>0</v>
      </c>
      <c r="M566" s="2">
        <f t="shared" si="206"/>
        <v>1.3249651324965139E-2</v>
      </c>
      <c r="N566" s="112">
        <v>4114</v>
      </c>
      <c r="O566" s="112">
        <v>10036</v>
      </c>
      <c r="P566" s="112"/>
      <c r="Q566" s="112">
        <v>187</v>
      </c>
      <c r="R566" s="112"/>
      <c r="S566" s="112"/>
      <c r="T566" s="111"/>
      <c r="U566" s="111"/>
      <c r="V566" s="111"/>
      <c r="W566" s="111"/>
      <c r="X566" s="111">
        <v>3</v>
      </c>
      <c r="Y566" s="111"/>
      <c r="Z566" s="111"/>
      <c r="AA566" s="111"/>
      <c r="AB566" s="111"/>
      <c r="AC566" s="111"/>
      <c r="AD566" s="111"/>
      <c r="AE566" s="111"/>
      <c r="AG566" s="7">
        <f>IF(Q566&gt;0,RANK(Q566,(N566:P566,Q566:AE566)),0)</f>
        <v>3</v>
      </c>
      <c r="AH566" s="7">
        <f>IF(R566&gt;0,RANK(R566,(N566:P566,Q566:AE566)),0)</f>
        <v>0</v>
      </c>
      <c r="AI566" s="7">
        <f>IF(T566&gt;0,RANK(T566,(N566:P566,Q566:AE566)),0)</f>
        <v>0</v>
      </c>
      <c r="AJ566" s="7">
        <f>IF(S566&gt;0,RANK(S566,(N566:P566,Q566:AE566)),0)</f>
        <v>0</v>
      </c>
      <c r="AK566" s="2">
        <f t="shared" si="207"/>
        <v>1.304044630404463E-2</v>
      </c>
      <c r="AL566" s="2">
        <f t="shared" si="208"/>
        <v>0</v>
      </c>
      <c r="AM566" s="2">
        <f t="shared" si="209"/>
        <v>0</v>
      </c>
      <c r="AN566" s="2">
        <f t="shared" si="210"/>
        <v>0</v>
      </c>
      <c r="AP566" t="s">
        <v>1522</v>
      </c>
      <c r="AQ566" t="s">
        <v>564</v>
      </c>
      <c r="AR566">
        <v>10</v>
      </c>
      <c r="AT566" s="95">
        <v>13</v>
      </c>
      <c r="AU566" s="97">
        <v>313</v>
      </c>
      <c r="AV566" s="101">
        <f t="shared" si="211"/>
        <v>13313</v>
      </c>
      <c r="AX566" s="7" t="s">
        <v>1006</v>
      </c>
    </row>
    <row r="567" spans="1:59" hidden="1" outlineLevel="1">
      <c r="A567" t="s">
        <v>405</v>
      </c>
      <c r="B567" t="s">
        <v>564</v>
      </c>
      <c r="C567" s="1">
        <f t="shared" si="200"/>
        <v>1600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01"/>
        <v>324</v>
      </c>
      <c r="H567" s="2">
        <f t="shared" si="202"/>
        <v>0.20250000000000001</v>
      </c>
      <c r="I567" s="2"/>
      <c r="J567" s="2">
        <f t="shared" si="203"/>
        <v>0.39250000000000002</v>
      </c>
      <c r="K567" s="2">
        <f t="shared" si="204"/>
        <v>0.59499999999999997</v>
      </c>
      <c r="L567" s="2">
        <f t="shared" si="205"/>
        <v>0</v>
      </c>
      <c r="M567" s="2">
        <f t="shared" si="206"/>
        <v>1.2499999999999956E-2</v>
      </c>
      <c r="N567" s="112">
        <v>628</v>
      </c>
      <c r="O567" s="112">
        <v>952</v>
      </c>
      <c r="P567" s="112"/>
      <c r="Q567" s="112">
        <v>20</v>
      </c>
      <c r="R567" s="112"/>
      <c r="S567" s="112"/>
      <c r="T567" s="111"/>
      <c r="U567" s="111"/>
      <c r="V567" s="111"/>
      <c r="W567" s="111"/>
      <c r="X567" s="111">
        <v>0</v>
      </c>
      <c r="Y567" s="111"/>
      <c r="Z567" s="111"/>
      <c r="AA567" s="111"/>
      <c r="AB567" s="111"/>
      <c r="AC567" s="111"/>
      <c r="AD567" s="111"/>
      <c r="AE567" s="111"/>
      <c r="AG567" s="7">
        <f>IF(Q567&gt;0,RANK(Q567,(N567:P567,Q567:AE567)),0)</f>
        <v>3</v>
      </c>
      <c r="AH567" s="7">
        <f>IF(R567&gt;0,RANK(R567,(N567:P567,Q567:AE567)),0)</f>
        <v>0</v>
      </c>
      <c r="AI567" s="7">
        <f>IF(T567&gt;0,RANK(T567,(N567:P567,Q567:AE567)),0)</f>
        <v>0</v>
      </c>
      <c r="AJ567" s="7">
        <f>IF(S567&gt;0,RANK(S567,(N567:P567,Q567:AE567)),0)</f>
        <v>0</v>
      </c>
      <c r="AK567" s="2">
        <f t="shared" si="207"/>
        <v>1.2500000000000001E-2</v>
      </c>
      <c r="AL567" s="2">
        <f t="shared" si="208"/>
        <v>0</v>
      </c>
      <c r="AM567" s="2">
        <f t="shared" si="209"/>
        <v>0</v>
      </c>
      <c r="AN567" s="2">
        <f t="shared" si="210"/>
        <v>0</v>
      </c>
      <c r="AP567" t="s">
        <v>405</v>
      </c>
      <c r="AQ567" t="s">
        <v>564</v>
      </c>
      <c r="AR567">
        <v>0</v>
      </c>
      <c r="AT567" s="95">
        <v>13</v>
      </c>
      <c r="AU567" s="97">
        <v>315</v>
      </c>
      <c r="AV567" s="101">
        <f t="shared" si="211"/>
        <v>13315</v>
      </c>
      <c r="AX567" s="7" t="s">
        <v>1006</v>
      </c>
    </row>
    <row r="568" spans="1:59" hidden="1" outlineLevel="1">
      <c r="A568" t="s">
        <v>1196</v>
      </c>
      <c r="B568" t="s">
        <v>564</v>
      </c>
      <c r="C568" s="1">
        <f t="shared" si="200"/>
        <v>2849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>IF(P568&gt;0,RANK(P568,(N568:P568,Q568:AE568)),0)</f>
        <v>0</v>
      </c>
      <c r="G568" s="1">
        <f t="shared" si="201"/>
        <v>92</v>
      </c>
      <c r="H568" s="2">
        <f t="shared" si="202"/>
        <v>3.2292032292032292E-2</v>
      </c>
      <c r="I568" s="2"/>
      <c r="J568" s="2">
        <f t="shared" si="203"/>
        <v>0.50614250614250611</v>
      </c>
      <c r="K568" s="2">
        <f t="shared" si="204"/>
        <v>0.47385047385047385</v>
      </c>
      <c r="L568" s="2">
        <f t="shared" si="205"/>
        <v>0</v>
      </c>
      <c r="M568" s="2">
        <f t="shared" si="206"/>
        <v>2.0007020007020038E-2</v>
      </c>
      <c r="N568" s="112">
        <v>1442</v>
      </c>
      <c r="O568" s="112">
        <v>1350</v>
      </c>
      <c r="P568" s="112"/>
      <c r="Q568" s="112">
        <v>57</v>
      </c>
      <c r="R568" s="112"/>
      <c r="S568" s="112"/>
      <c r="T568" s="111"/>
      <c r="U568" s="111"/>
      <c r="V568" s="111"/>
      <c r="W568" s="111"/>
      <c r="X568" s="111">
        <v>0</v>
      </c>
      <c r="Y568" s="111"/>
      <c r="Z568" s="111"/>
      <c r="AA568" s="111"/>
      <c r="AB568" s="111"/>
      <c r="AC568" s="111"/>
      <c r="AD568" s="111"/>
      <c r="AE568" s="111"/>
      <c r="AG568" s="7">
        <f>IF(Q568&gt;0,RANK(Q568,(N568:P568,Q568:AE568)),0)</f>
        <v>3</v>
      </c>
      <c r="AH568" s="7">
        <f>IF(R568&gt;0,RANK(R568,(N568:P568,Q568:AE568)),0)</f>
        <v>0</v>
      </c>
      <c r="AI568" s="7">
        <f>IF(T568&gt;0,RANK(T568,(N568:P568,Q568:AE568)),0)</f>
        <v>0</v>
      </c>
      <c r="AJ568" s="7">
        <f>IF(S568&gt;0,RANK(S568,(N568:P568,Q568:AE568)),0)</f>
        <v>0</v>
      </c>
      <c r="AK568" s="2">
        <f t="shared" si="207"/>
        <v>2.0007020007020006E-2</v>
      </c>
      <c r="AL568" s="2">
        <f t="shared" si="208"/>
        <v>0</v>
      </c>
      <c r="AM568" s="2">
        <f t="shared" si="209"/>
        <v>0</v>
      </c>
      <c r="AN568" s="2">
        <f t="shared" si="210"/>
        <v>0</v>
      </c>
      <c r="AP568" t="s">
        <v>1196</v>
      </c>
      <c r="AQ568" t="s">
        <v>564</v>
      </c>
      <c r="AR568">
        <v>9</v>
      </c>
      <c r="AT568" s="95">
        <v>13</v>
      </c>
      <c r="AU568" s="97">
        <v>317</v>
      </c>
      <c r="AV568" s="101">
        <f t="shared" si="211"/>
        <v>13317</v>
      </c>
      <c r="AX568" s="7" t="s">
        <v>1006</v>
      </c>
    </row>
    <row r="569" spans="1:59" hidden="1" outlineLevel="1">
      <c r="A569" t="s">
        <v>356</v>
      </c>
      <c r="B569" t="s">
        <v>564</v>
      </c>
      <c r="C569" s="1">
        <f t="shared" si="200"/>
        <v>2219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>IF(P569&gt;0,RANK(P569,(N569:P569,Q569:AE569)),0)</f>
        <v>0</v>
      </c>
      <c r="G569" s="1">
        <f t="shared" si="201"/>
        <v>251</v>
      </c>
      <c r="H569" s="2">
        <f t="shared" si="202"/>
        <v>0.11311401532221721</v>
      </c>
      <c r="I569" s="2"/>
      <c r="J569" s="2">
        <f t="shared" si="203"/>
        <v>0.54709328526363221</v>
      </c>
      <c r="K569" s="2">
        <f t="shared" si="204"/>
        <v>0.43397926994141506</v>
      </c>
      <c r="L569" s="2">
        <f t="shared" si="205"/>
        <v>0</v>
      </c>
      <c r="M569" s="2">
        <f t="shared" si="206"/>
        <v>1.892744479495273E-2</v>
      </c>
      <c r="N569" s="112">
        <v>1214</v>
      </c>
      <c r="O569" s="112">
        <v>963</v>
      </c>
      <c r="P569" s="112"/>
      <c r="Q569" s="112">
        <v>42</v>
      </c>
      <c r="R569" s="112"/>
      <c r="S569" s="112"/>
      <c r="T569" s="111"/>
      <c r="U569" s="111"/>
      <c r="V569" s="111"/>
      <c r="W569" s="111"/>
      <c r="X569" s="111">
        <v>0</v>
      </c>
      <c r="Y569" s="111"/>
      <c r="Z569" s="111"/>
      <c r="AA569" s="111"/>
      <c r="AB569" s="111"/>
      <c r="AC569" s="111"/>
      <c r="AD569" s="111"/>
      <c r="AE569" s="111"/>
      <c r="AG569" s="7">
        <f>IF(Q569&gt;0,RANK(Q569,(N569:P569,Q569:AE569)),0)</f>
        <v>3</v>
      </c>
      <c r="AH569" s="7">
        <f>IF(R569&gt;0,RANK(R569,(N569:P569,Q569:AE569)),0)</f>
        <v>0</v>
      </c>
      <c r="AI569" s="7">
        <f>IF(T569&gt;0,RANK(T569,(N569:P569,Q569:AE569)),0)</f>
        <v>0</v>
      </c>
      <c r="AJ569" s="7">
        <f>IF(S569&gt;0,RANK(S569,(N569:P569,Q569:AE569)),0)</f>
        <v>0</v>
      </c>
      <c r="AK569" s="2">
        <f t="shared" si="207"/>
        <v>1.8927444794952682E-2</v>
      </c>
      <c r="AL569" s="2">
        <f t="shared" si="208"/>
        <v>0</v>
      </c>
      <c r="AM569" s="2">
        <f t="shared" si="209"/>
        <v>0</v>
      </c>
      <c r="AN569" s="2">
        <f t="shared" si="210"/>
        <v>0</v>
      </c>
      <c r="AP569" t="s">
        <v>356</v>
      </c>
      <c r="AQ569" t="s">
        <v>564</v>
      </c>
      <c r="AR569">
        <v>3</v>
      </c>
      <c r="AT569" s="95">
        <v>13</v>
      </c>
      <c r="AU569" s="97">
        <v>319</v>
      </c>
      <c r="AV569" s="101">
        <f t="shared" si="211"/>
        <v>13319</v>
      </c>
      <c r="AX569" s="7" t="s">
        <v>1006</v>
      </c>
    </row>
    <row r="570" spans="1:59" hidden="1" outlineLevel="1">
      <c r="A570" t="s">
        <v>901</v>
      </c>
      <c r="B570" t="s">
        <v>564</v>
      </c>
      <c r="C570" s="1">
        <f t="shared" si="200"/>
        <v>4593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01"/>
        <v>988</v>
      </c>
      <c r="H570" s="2">
        <f t="shared" si="202"/>
        <v>0.21510994992379709</v>
      </c>
      <c r="I570" s="2"/>
      <c r="J570" s="2">
        <f t="shared" si="203"/>
        <v>0.38515131722185936</v>
      </c>
      <c r="K570" s="2">
        <f t="shared" si="204"/>
        <v>0.60026126714565642</v>
      </c>
      <c r="L570" s="2">
        <f t="shared" si="205"/>
        <v>0</v>
      </c>
      <c r="M570" s="2">
        <f t="shared" si="206"/>
        <v>1.4587415632484224E-2</v>
      </c>
      <c r="N570" s="112">
        <v>1769</v>
      </c>
      <c r="O570" s="112">
        <v>2757</v>
      </c>
      <c r="P570" s="112"/>
      <c r="Q570" s="112">
        <v>67</v>
      </c>
      <c r="R570" s="112"/>
      <c r="S570" s="112"/>
      <c r="T570" s="111"/>
      <c r="U570" s="111"/>
      <c r="V570" s="111"/>
      <c r="W570" s="111"/>
      <c r="X570" s="111">
        <v>0</v>
      </c>
      <c r="Y570" s="111"/>
      <c r="Z570" s="111"/>
      <c r="AA570" s="111"/>
      <c r="AB570" s="111"/>
      <c r="AC570" s="111"/>
      <c r="AD570" s="111"/>
      <c r="AE570" s="111"/>
      <c r="AG570" s="7">
        <f>IF(Q570&gt;0,RANK(Q570,(N570:P570,Q570:AE570)),0)</f>
        <v>3</v>
      </c>
      <c r="AH570" s="7">
        <f>IF(R570&gt;0,RANK(R570,(N570:P570,Q570:AE570)),0)</f>
        <v>0</v>
      </c>
      <c r="AI570" s="7">
        <f>IF(T570&gt;0,RANK(T570,(N570:P570,Q570:AE570)),0)</f>
        <v>0</v>
      </c>
      <c r="AJ570" s="7">
        <f>IF(S570&gt;0,RANK(S570,(N570:P570,Q570:AE570)),0)</f>
        <v>0</v>
      </c>
      <c r="AK570" s="2">
        <f t="shared" si="207"/>
        <v>1.4587415632484215E-2</v>
      </c>
      <c r="AL570" s="2">
        <f t="shared" si="208"/>
        <v>0</v>
      </c>
      <c r="AM570" s="2">
        <f t="shared" si="209"/>
        <v>0</v>
      </c>
      <c r="AN570" s="2">
        <f t="shared" si="210"/>
        <v>0</v>
      </c>
      <c r="AP570" t="s">
        <v>901</v>
      </c>
      <c r="AQ570" t="s">
        <v>564</v>
      </c>
      <c r="AR570">
        <v>2</v>
      </c>
      <c r="AT570" s="95">
        <v>13</v>
      </c>
      <c r="AU570" s="97">
        <v>321</v>
      </c>
      <c r="AV570" s="101">
        <f t="shared" si="211"/>
        <v>13321</v>
      </c>
      <c r="AX570" s="7" t="s">
        <v>1006</v>
      </c>
    </row>
    <row r="571" spans="1:59" collapsed="1">
      <c r="A571" t="s">
        <v>563</v>
      </c>
      <c r="B571" t="s">
        <v>323</v>
      </c>
      <c r="C571" s="1">
        <f t="shared" si="200"/>
        <v>1753953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01"/>
        <v>126636</v>
      </c>
      <c r="H571" s="2">
        <f t="shared" si="202"/>
        <v>7.2200338321494362E-2</v>
      </c>
      <c r="I571" s="2"/>
      <c r="J571" s="2">
        <f t="shared" si="203"/>
        <v>0.45149670487179533</v>
      </c>
      <c r="K571" s="2">
        <f t="shared" si="204"/>
        <v>0.52369704319328969</v>
      </c>
      <c r="L571" s="2">
        <f t="shared" si="205"/>
        <v>0</v>
      </c>
      <c r="M571" s="2">
        <f t="shared" si="206"/>
        <v>2.4806251934915036E-2</v>
      </c>
      <c r="N571" s="111">
        <f>SUM(N412:N570)</f>
        <v>791904</v>
      </c>
      <c r="O571" s="111">
        <f>SUM(O412:O570)</f>
        <v>918540</v>
      </c>
      <c r="P571" s="111"/>
      <c r="Q571" s="111">
        <f>SUM(Q412:Q570)</f>
        <v>43467</v>
      </c>
      <c r="R571" s="111"/>
      <c r="S571" s="111"/>
      <c r="T571" s="111"/>
      <c r="U571" s="111"/>
      <c r="V571" s="111"/>
      <c r="W571" s="111"/>
      <c r="X571" s="111">
        <f>SUM(X412:X570)</f>
        <v>42</v>
      </c>
      <c r="Y571" s="111"/>
      <c r="Z571" s="111"/>
      <c r="AA571" s="111"/>
      <c r="AB571" s="111"/>
      <c r="AC571" s="111"/>
      <c r="AD571" s="111"/>
      <c r="AE571" s="111"/>
      <c r="AG571" s="7">
        <f>IF(Q571&gt;0,RANK(Q571,(N571:P571,Q571:AE571)),0)</f>
        <v>3</v>
      </c>
      <c r="AH571" s="7">
        <f>IF(R571&gt;0,RANK(R571,(N571:P571,Q571:AE571)),0)</f>
        <v>0</v>
      </c>
      <c r="AI571" s="7">
        <f>IF(T571&gt;0,RANK(T571,(N571:P571,Q571:AE571)),0)</f>
        <v>0</v>
      </c>
      <c r="AJ571" s="7">
        <f>IF(S571&gt;0,RANK(S571,(N571:P571,Q571:AE571)),0)</f>
        <v>0</v>
      </c>
      <c r="AK571" s="2">
        <f t="shared" si="207"/>
        <v>2.4782306025303985E-2</v>
      </c>
      <c r="AL571" s="2">
        <f t="shared" si="208"/>
        <v>0</v>
      </c>
      <c r="AM571" s="2">
        <f t="shared" si="209"/>
        <v>0</v>
      </c>
      <c r="AN571" s="2">
        <f t="shared" si="210"/>
        <v>0</v>
      </c>
      <c r="AP571" t="s">
        <v>563</v>
      </c>
      <c r="AQ571" t="s">
        <v>323</v>
      </c>
      <c r="AT571" s="95">
        <v>13</v>
      </c>
      <c r="AU571" s="97"/>
      <c r="AV571" s="95">
        <v>13</v>
      </c>
      <c r="AX571" s="7" t="s">
        <v>593</v>
      </c>
      <c r="BF571" s="1"/>
      <c r="BG571" s="1"/>
    </row>
    <row r="572" spans="1:59">
      <c r="C572" s="1"/>
      <c r="E572" s="7"/>
      <c r="F572" s="7"/>
      <c r="I572" s="2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  <c r="AC572" s="111"/>
      <c r="AD572" s="111"/>
      <c r="AE572" s="111"/>
      <c r="AG572" s="7"/>
      <c r="AH572" s="7"/>
      <c r="AI572" s="7"/>
      <c r="AJ572" s="7"/>
      <c r="AT572" s="95"/>
      <c r="AU572" s="97"/>
      <c r="AV572" s="101"/>
    </row>
    <row r="573" spans="1:59" hidden="1" outlineLevel="1">
      <c r="A573" t="s">
        <v>902</v>
      </c>
      <c r="B573" t="s">
        <v>824</v>
      </c>
      <c r="C573" s="1">
        <f t="shared" ref="C573:C578" si="212">SUM(N573:AE573)</f>
        <v>51907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>IF(P573&gt;0,RANK(P573,(N573:P573,Q573:AE573)),0)</f>
        <v>0</v>
      </c>
      <c r="G573" s="1">
        <f t="shared" ref="G573:G578" si="213">IF(C573&gt;0,MAX(N573:P573)-LARGE(N573:P573,2),0)</f>
        <v>28004</v>
      </c>
      <c r="H573" s="2">
        <f t="shared" ref="H573:H578" si="214">IF(C573&gt;0,G573/C573,0)</f>
        <v>0.53950334251642362</v>
      </c>
      <c r="I573" s="2"/>
      <c r="J573" s="2">
        <f t="shared" ref="J573:L578" si="215">IF($C573=0,"-",N573/$C573)</f>
        <v>0.74833837440036988</v>
      </c>
      <c r="K573" s="2">
        <f t="shared" si="215"/>
        <v>0.20883503188394628</v>
      </c>
      <c r="L573" s="2">
        <f t="shared" si="215"/>
        <v>0</v>
      </c>
      <c r="M573" s="2">
        <f t="shared" ref="M573:M578" si="216">IF(C573=0,"-",(1-J573-K573-L573))</f>
        <v>4.2826593715683842E-2</v>
      </c>
      <c r="N573" s="111">
        <v>38844</v>
      </c>
      <c r="O573" s="111">
        <v>10840</v>
      </c>
      <c r="P573" s="111"/>
      <c r="Q573" s="111">
        <v>2223</v>
      </c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  <c r="AE573" s="111"/>
      <c r="AG573" s="7">
        <f>IF(Q573&gt;0,RANK(Q573,(N573:P573,Q573:AE573)),0)</f>
        <v>3</v>
      </c>
      <c r="AH573" s="7">
        <f>IF(R573&gt;0,RANK(R573,(N573:P573,Q573:AE573)),0)</f>
        <v>0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ref="AK573:AL576" si="217">IF($C573=0,"-",Q573/$C573)</f>
        <v>4.2826593715683821E-2</v>
      </c>
      <c r="AL573" s="2">
        <f t="shared" si="217"/>
        <v>0</v>
      </c>
      <c r="AM573" s="2">
        <f>IF($C573=0,"-",T573/$C573)</f>
        <v>0</v>
      </c>
      <c r="AN573" s="2">
        <f t="shared" ref="AN573:AN578" si="218">IF($C573=0,"-",S573/$C573)</f>
        <v>0</v>
      </c>
      <c r="AP573" t="s">
        <v>902</v>
      </c>
      <c r="AQ573" t="s">
        <v>824</v>
      </c>
      <c r="AR573">
        <v>2</v>
      </c>
      <c r="AT573" s="95">
        <v>15</v>
      </c>
      <c r="AU573" s="97">
        <v>1</v>
      </c>
      <c r="AV573" s="101">
        <f t="shared" si="211"/>
        <v>15001</v>
      </c>
      <c r="AX573" s="7" t="s">
        <v>1006</v>
      </c>
      <c r="BC573" s="1"/>
    </row>
    <row r="574" spans="1:59" hidden="1" outlineLevel="1">
      <c r="A574" t="s">
        <v>552</v>
      </c>
      <c r="B574" t="s">
        <v>824</v>
      </c>
      <c r="C574" s="1">
        <f t="shared" si="212"/>
        <v>281391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>IF(P574&gt;0,RANK(P574,(N574:P574,Q574:AE574)),0)</f>
        <v>0</v>
      </c>
      <c r="G574" s="1">
        <f t="shared" si="213"/>
        <v>175678</v>
      </c>
      <c r="H574" s="2">
        <f t="shared" si="214"/>
        <v>0.62431989651410313</v>
      </c>
      <c r="I574" s="2"/>
      <c r="J574" s="2">
        <f t="shared" si="215"/>
        <v>0.79824514643325484</v>
      </c>
      <c r="K574" s="2">
        <f t="shared" si="215"/>
        <v>0.17392524991915165</v>
      </c>
      <c r="L574" s="2">
        <f t="shared" si="215"/>
        <v>0</v>
      </c>
      <c r="M574" s="2">
        <f t="shared" si="216"/>
        <v>2.7829603647593515E-2</v>
      </c>
      <c r="N574" s="111">
        <v>224619</v>
      </c>
      <c r="O574" s="111">
        <v>48941</v>
      </c>
      <c r="P574" s="111"/>
      <c r="Q574" s="111">
        <v>7831</v>
      </c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  <c r="AE574" s="111"/>
      <c r="AG574" s="7">
        <f>IF(Q574&gt;0,RANK(Q574,(N574:P574,Q574:AE574)),0)</f>
        <v>3</v>
      </c>
      <c r="AH574" s="7">
        <f>IF(R574&gt;0,RANK(R574,(N574:P574,Q574:AE574)),0)</f>
        <v>0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217"/>
        <v>2.7829603647593563E-2</v>
      </c>
      <c r="AL574" s="2">
        <f t="shared" si="217"/>
        <v>0</v>
      </c>
      <c r="AM574" s="2">
        <f>IF($C574=0,"-",T574/$C574)</f>
        <v>0</v>
      </c>
      <c r="AN574" s="2">
        <f t="shared" si="218"/>
        <v>0</v>
      </c>
      <c r="AP574" t="s">
        <v>552</v>
      </c>
      <c r="AQ574" t="s">
        <v>824</v>
      </c>
      <c r="AT574" s="95">
        <v>15</v>
      </c>
      <c r="AU574" s="97">
        <v>3</v>
      </c>
      <c r="AV574" s="101">
        <f t="shared" si="211"/>
        <v>15003</v>
      </c>
      <c r="AX574" s="7" t="s">
        <v>1006</v>
      </c>
      <c r="BC574" s="1"/>
    </row>
    <row r="575" spans="1:59" hidden="1" outlineLevel="1">
      <c r="A575" t="s">
        <v>506</v>
      </c>
      <c r="B575" t="s">
        <v>824</v>
      </c>
      <c r="C575" s="1">
        <f t="shared" si="212"/>
        <v>23153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0</v>
      </c>
      <c r="G575" s="1">
        <f t="shared" si="213"/>
        <v>16366</v>
      </c>
      <c r="H575" s="2">
        <f t="shared" si="214"/>
        <v>0.70686304150650026</v>
      </c>
      <c r="I575" s="2"/>
      <c r="J575" s="2">
        <f t="shared" si="215"/>
        <v>0.84062540491512983</v>
      </c>
      <c r="K575" s="2">
        <f t="shared" si="215"/>
        <v>0.13376236340862954</v>
      </c>
      <c r="L575" s="2">
        <f t="shared" si="215"/>
        <v>0</v>
      </c>
      <c r="M575" s="2">
        <f t="shared" si="216"/>
        <v>2.5612231676240632E-2</v>
      </c>
      <c r="N575" s="111">
        <v>19463</v>
      </c>
      <c r="O575" s="111">
        <v>3097</v>
      </c>
      <c r="P575" s="111"/>
      <c r="Q575" s="111">
        <v>593</v>
      </c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  <c r="AC575" s="111"/>
      <c r="AD575" s="111"/>
      <c r="AE575" s="111"/>
      <c r="AG575" s="7">
        <f>IF(Q575&gt;0,RANK(Q575,(N575:P575,Q575:AE575)),0)</f>
        <v>3</v>
      </c>
      <c r="AH575" s="7">
        <f>IF(R575&gt;0,RANK(R575,(N575:P575,Q575:AE575)),0)</f>
        <v>0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217"/>
        <v>2.561223167624066E-2</v>
      </c>
      <c r="AL575" s="2">
        <f t="shared" si="217"/>
        <v>0</v>
      </c>
      <c r="AM575" s="2">
        <f>IF($C575=0,"-",T575/$C575)</f>
        <v>0</v>
      </c>
      <c r="AN575" s="2">
        <f t="shared" si="218"/>
        <v>0</v>
      </c>
      <c r="AP575" t="s">
        <v>506</v>
      </c>
      <c r="AQ575" t="s">
        <v>824</v>
      </c>
      <c r="AR575">
        <v>2</v>
      </c>
      <c r="AT575" s="95">
        <v>15</v>
      </c>
      <c r="AU575" s="97">
        <v>7</v>
      </c>
      <c r="AV575" s="101">
        <f t="shared" si="211"/>
        <v>15007</v>
      </c>
      <c r="AX575" s="7" t="s">
        <v>1006</v>
      </c>
      <c r="BC575" s="1"/>
      <c r="BD575" s="1"/>
    </row>
    <row r="576" spans="1:59" hidden="1" outlineLevel="1">
      <c r="A576" t="s">
        <v>1749</v>
      </c>
      <c r="B576" t="s">
        <v>824</v>
      </c>
      <c r="C576" s="1">
        <f t="shared" si="212"/>
        <v>41673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0</v>
      </c>
      <c r="G576" s="1">
        <f t="shared" si="213"/>
        <v>24240</v>
      </c>
      <c r="H576" s="2">
        <f t="shared" si="214"/>
        <v>0.5816715859189403</v>
      </c>
      <c r="I576" s="2"/>
      <c r="J576" s="2">
        <f t="shared" si="215"/>
        <v>0.77570609267391355</v>
      </c>
      <c r="K576" s="2">
        <f t="shared" si="215"/>
        <v>0.19403450675497325</v>
      </c>
      <c r="L576" s="2">
        <f t="shared" si="215"/>
        <v>0</v>
      </c>
      <c r="M576" s="2">
        <f t="shared" si="216"/>
        <v>3.0259400571113204E-2</v>
      </c>
      <c r="N576" s="111">
        <v>32326</v>
      </c>
      <c r="O576" s="111">
        <v>8086</v>
      </c>
      <c r="P576" s="111"/>
      <c r="Q576" s="111">
        <v>1261</v>
      </c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  <c r="AC576" s="111"/>
      <c r="AD576" s="111"/>
      <c r="AE576" s="111"/>
      <c r="AG576" s="7">
        <f>IF(Q576&gt;0,RANK(Q576,(N576:P576,Q576:AE576)),0)</f>
        <v>3</v>
      </c>
      <c r="AH576" s="7">
        <f>IF(R576&gt;0,RANK(R576,(N576:P576,Q576:AE576)),0)</f>
        <v>0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217"/>
        <v>3.025940057111319E-2</v>
      </c>
      <c r="AL576" s="2">
        <f t="shared" si="217"/>
        <v>0</v>
      </c>
      <c r="AM576" s="2">
        <f>IF($C576=0,"-",T576/$C576)</f>
        <v>0</v>
      </c>
      <c r="AN576" s="2">
        <f t="shared" si="218"/>
        <v>0</v>
      </c>
      <c r="AP576" t="s">
        <v>1749</v>
      </c>
      <c r="AQ576" t="s">
        <v>824</v>
      </c>
      <c r="AR576">
        <v>2</v>
      </c>
      <c r="AT576" s="95">
        <v>15</v>
      </c>
      <c r="AU576" s="97">
        <v>9</v>
      </c>
      <c r="AV576" s="101">
        <f t="shared" si="211"/>
        <v>15009</v>
      </c>
      <c r="AX576" s="7" t="s">
        <v>1006</v>
      </c>
      <c r="BC576" s="1"/>
    </row>
    <row r="577" spans="1:57" hidden="1" outlineLevel="1">
      <c r="A577" t="s">
        <v>1794</v>
      </c>
      <c r="C577" s="1">
        <f t="shared" si="212"/>
        <v>0</v>
      </c>
      <c r="D577" s="7">
        <f>IF(N577&gt;0, RANK(N577,(N577:P577,Q577:AE577)),0)</f>
        <v>0</v>
      </c>
      <c r="E577" s="7">
        <f>IF(O577&gt;0,RANK(O577,(N577:P577,Q577:AE577)),0)</f>
        <v>0</v>
      </c>
      <c r="F577" s="7"/>
      <c r="G577" s="1">
        <f t="shared" si="213"/>
        <v>0</v>
      </c>
      <c r="H577" s="2">
        <f t="shared" si="214"/>
        <v>0</v>
      </c>
      <c r="I577" s="2"/>
      <c r="J577" s="2" t="str">
        <f t="shared" si="215"/>
        <v>-</v>
      </c>
      <c r="K577" s="2" t="str">
        <f t="shared" si="215"/>
        <v>-</v>
      </c>
      <c r="L577" s="2" t="str">
        <f t="shared" si="215"/>
        <v>-</v>
      </c>
      <c r="M577" s="2" t="str">
        <f t="shared" si="216"/>
        <v>-</v>
      </c>
      <c r="N577" s="111">
        <v>0</v>
      </c>
      <c r="O577" s="111">
        <v>0</v>
      </c>
      <c r="P577" s="111"/>
      <c r="Q577" s="111">
        <v>0</v>
      </c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  <c r="AC577" s="111"/>
      <c r="AD577" s="111"/>
      <c r="AE577" s="111"/>
      <c r="AG577" s="7"/>
      <c r="AH577" s="7"/>
      <c r="AI577" s="7"/>
      <c r="AJ577" s="7"/>
      <c r="AK577" s="2" t="str">
        <f>IF($C577=0,"-",Q577/$C577)</f>
        <v>-</v>
      </c>
      <c r="AN577" s="2" t="str">
        <f t="shared" si="218"/>
        <v>-</v>
      </c>
      <c r="AR577">
        <v>99</v>
      </c>
      <c r="AT577" s="95">
        <v>15</v>
      </c>
      <c r="AU577" s="97">
        <v>99</v>
      </c>
      <c r="AV577" s="101">
        <f t="shared" si="211"/>
        <v>15099</v>
      </c>
      <c r="AX577" s="7" t="s">
        <v>1794</v>
      </c>
      <c r="BC577" s="1"/>
    </row>
    <row r="578" spans="1:57" collapsed="1">
      <c r="A578" t="s">
        <v>902</v>
      </c>
      <c r="B578" t="s">
        <v>323</v>
      </c>
      <c r="C578" s="1">
        <f t="shared" si="212"/>
        <v>398124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0</v>
      </c>
      <c r="G578" s="1">
        <f t="shared" si="213"/>
        <v>244288</v>
      </c>
      <c r="H578" s="2">
        <f t="shared" si="214"/>
        <v>0.61359777355798695</v>
      </c>
      <c r="I578" s="2"/>
      <c r="J578" s="2">
        <f t="shared" si="215"/>
        <v>0.79184374717424721</v>
      </c>
      <c r="K578" s="2">
        <f t="shared" si="215"/>
        <v>0.17824597361626027</v>
      </c>
      <c r="L578" s="2">
        <f t="shared" si="215"/>
        <v>0</v>
      </c>
      <c r="M578" s="2">
        <f t="shared" si="216"/>
        <v>2.9910279209492519E-2</v>
      </c>
      <c r="N578" s="111">
        <f>SUM(N573:N577)</f>
        <v>315252</v>
      </c>
      <c r="O578" s="111">
        <f>SUM(O573:O577)</f>
        <v>70964</v>
      </c>
      <c r="P578" s="111"/>
      <c r="Q578" s="111">
        <f>SUM(Q573:Q577)</f>
        <v>11908</v>
      </c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  <c r="AC578" s="111"/>
      <c r="AD578" s="111"/>
      <c r="AE578" s="111"/>
      <c r="AG578" s="7">
        <f>IF(Q578&gt;0,RANK(Q578,(N578:P578,Q578:AE578)),0)</f>
        <v>3</v>
      </c>
      <c r="AH578" s="7">
        <f>IF(R578&gt;0,RANK(R578,(N578:P578,Q578:AE578)),0)</f>
        <v>0</v>
      </c>
      <c r="AI578" s="7">
        <f>IF(T578&gt;0,RANK(T578,(N578:P578,Q578:AE578)),0)</f>
        <v>0</v>
      </c>
      <c r="AJ578" s="7">
        <f>IF(S578&gt;0,RANK(S578,(N578:P578,Q578:AE578)),0)</f>
        <v>0</v>
      </c>
      <c r="AK578" s="2">
        <f>IF($C578=0,"-",Q578/$C578)</f>
        <v>2.9910279209492519E-2</v>
      </c>
      <c r="AL578" s="2">
        <f>IF($C578=0,"-",R578/$C578)</f>
        <v>0</v>
      </c>
      <c r="AM578" s="2">
        <f>IF($C578=0,"-",T578/$C578)</f>
        <v>0</v>
      </c>
      <c r="AN578" s="2">
        <f t="shared" si="218"/>
        <v>0</v>
      </c>
      <c r="AP578" t="s">
        <v>902</v>
      </c>
      <c r="AQ578" t="s">
        <v>323</v>
      </c>
      <c r="AT578" s="95">
        <v>15</v>
      </c>
      <c r="AU578" s="97"/>
      <c r="AV578" s="95">
        <v>15</v>
      </c>
      <c r="AX578" s="7" t="s">
        <v>593</v>
      </c>
      <c r="BC578" s="1"/>
    </row>
    <row r="579" spans="1:57">
      <c r="C579" s="1"/>
      <c r="E579" s="7"/>
      <c r="F579" s="7"/>
      <c r="I579" s="2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  <c r="AC579" s="111"/>
      <c r="AD579" s="111"/>
      <c r="AE579" s="111"/>
      <c r="AG579" s="7"/>
      <c r="AH579" s="7"/>
      <c r="AI579" s="7"/>
      <c r="AJ579" s="7"/>
      <c r="AT579" s="95"/>
      <c r="AU579" s="97"/>
      <c r="AV579" s="101"/>
    </row>
    <row r="580" spans="1:57" hidden="1" outlineLevel="1">
      <c r="A580" t="s">
        <v>1825</v>
      </c>
      <c r="B580" t="s">
        <v>1063</v>
      </c>
      <c r="C580" s="1">
        <f t="shared" ref="C580:C624" si="219">SUM(N580:AE580)</f>
        <v>92076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>IF(P580&gt;0,RANK(P580,(N580:P580,Q580:AE580)),0)</f>
        <v>0</v>
      </c>
      <c r="G580" s="1">
        <f t="shared" ref="G580:G624" si="220">IF(C580&gt;0,MAX(N580:P580)-LARGE(N580:P580,2),0)</f>
        <v>31290</v>
      </c>
      <c r="H580" s="2">
        <f t="shared" ref="H580:H624" si="221">IF(C580&gt;0,G580/C580,0)</f>
        <v>0.33982796820018246</v>
      </c>
      <c r="I580" s="2"/>
      <c r="J580" s="2">
        <f t="shared" ref="J580:J624" si="222">IF($C580=0,"-",N580/$C580)</f>
        <v>0.32085451149050787</v>
      </c>
      <c r="K580" s="2">
        <f t="shared" ref="K580:K624" si="223">IF($C580=0,"-",O580/$C580)</f>
        <v>0.66068247969069027</v>
      </c>
      <c r="L580" s="2">
        <f t="shared" ref="L580:L624" si="224">IF($C580=0,"-",P580/$C580)</f>
        <v>0</v>
      </c>
      <c r="M580" s="2">
        <f t="shared" ref="M580:M624" si="225">IF(C580=0,"-",(1-J580-K580-L580))</f>
        <v>1.8463008818801807E-2</v>
      </c>
      <c r="N580" s="111">
        <v>29543</v>
      </c>
      <c r="O580" s="111">
        <v>60833</v>
      </c>
      <c r="P580" s="111"/>
      <c r="Q580" s="111"/>
      <c r="R580" s="111"/>
      <c r="S580" s="111"/>
      <c r="T580" s="111">
        <v>1700</v>
      </c>
      <c r="U580" s="111"/>
      <c r="V580" s="111"/>
      <c r="W580" s="111"/>
      <c r="X580" s="111"/>
      <c r="Y580" s="111"/>
      <c r="Z580" s="111"/>
      <c r="AA580" s="111"/>
      <c r="AB580" s="111"/>
      <c r="AC580" s="111"/>
      <c r="AD580" s="111"/>
      <c r="AE580" s="111"/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IF(T580&gt;0,RANK(T580,(N580:P580,Q580:AE580)),0)</f>
        <v>3</v>
      </c>
      <c r="AJ580" s="7">
        <f>IF(S580&gt;0,RANK(S580,(N580:P580,Q580:AE580)),0)</f>
        <v>0</v>
      </c>
      <c r="AK580" s="2">
        <f t="shared" ref="AK580:AK624" si="226">IF($C580=0,"-",Q580/$C580)</f>
        <v>0</v>
      </c>
      <c r="AL580" s="2">
        <f t="shared" ref="AL580:AL624" si="227">IF($C580=0,"-",R580/$C580)</f>
        <v>0</v>
      </c>
      <c r="AM580" s="2">
        <f t="shared" ref="AM580:AM624" si="228">IF($C580=0,"-",T580/$C580)</f>
        <v>1.8463008818801859E-2</v>
      </c>
      <c r="AN580" s="2">
        <f t="shared" ref="AN580:AN624" si="229">IF($C580=0,"-",S580/$C580)</f>
        <v>0</v>
      </c>
      <c r="AP580" t="s">
        <v>1825</v>
      </c>
      <c r="AQ580" t="s">
        <v>1063</v>
      </c>
      <c r="AT580" s="95">
        <v>16</v>
      </c>
      <c r="AU580" s="97">
        <v>1</v>
      </c>
      <c r="AV580" s="101">
        <f t="shared" si="211"/>
        <v>16001</v>
      </c>
      <c r="AX580" s="7" t="s">
        <v>1006</v>
      </c>
    </row>
    <row r="581" spans="1:57" hidden="1" outlineLevel="1">
      <c r="A581" t="s">
        <v>1278</v>
      </c>
      <c r="B581" t="s">
        <v>1063</v>
      </c>
      <c r="C581" s="1">
        <f t="shared" si="219"/>
        <v>1646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0</v>
      </c>
      <c r="G581" s="1">
        <f t="shared" si="220"/>
        <v>835</v>
      </c>
      <c r="H581" s="2">
        <f t="shared" si="221"/>
        <v>0.50729040097205347</v>
      </c>
      <c r="I581" s="2"/>
      <c r="J581" s="2">
        <f t="shared" si="222"/>
        <v>0.23207776427703525</v>
      </c>
      <c r="K581" s="2">
        <f t="shared" si="223"/>
        <v>0.73936816524908866</v>
      </c>
      <c r="L581" s="2">
        <f t="shared" si="224"/>
        <v>0</v>
      </c>
      <c r="M581" s="2">
        <f t="shared" si="225"/>
        <v>2.8554070473876036E-2</v>
      </c>
      <c r="N581" s="111">
        <v>382</v>
      </c>
      <c r="O581" s="111">
        <v>1217</v>
      </c>
      <c r="P581" s="111"/>
      <c r="Q581" s="111"/>
      <c r="R581" s="111"/>
      <c r="S581" s="111"/>
      <c r="T581" s="111">
        <v>47</v>
      </c>
      <c r="U581" s="111"/>
      <c r="V581" s="111"/>
      <c r="W581" s="111"/>
      <c r="X581" s="111"/>
      <c r="Y581" s="111"/>
      <c r="Z581" s="111"/>
      <c r="AA581" s="111"/>
      <c r="AB581" s="111"/>
      <c r="AC581" s="111"/>
      <c r="AD581" s="111"/>
      <c r="AE581" s="111"/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IF(T581&gt;0,RANK(T581,(N581:P581,Q581:AE581)),0)</f>
        <v>3</v>
      </c>
      <c r="AJ581" s="7">
        <f>IF(S581&gt;0,RANK(S581,(N581:P581,Q581:AE581)),0)</f>
        <v>0</v>
      </c>
      <c r="AK581" s="2">
        <f t="shared" si="226"/>
        <v>0</v>
      </c>
      <c r="AL581" s="2">
        <f t="shared" si="227"/>
        <v>0</v>
      </c>
      <c r="AM581" s="2">
        <f t="shared" si="228"/>
        <v>2.8554070473876064E-2</v>
      </c>
      <c r="AN581" s="2">
        <f t="shared" si="229"/>
        <v>0</v>
      </c>
      <c r="AP581" t="s">
        <v>1278</v>
      </c>
      <c r="AQ581" t="s">
        <v>1063</v>
      </c>
      <c r="AR581">
        <v>1</v>
      </c>
      <c r="AT581" s="95">
        <v>16</v>
      </c>
      <c r="AU581" s="97">
        <v>3</v>
      </c>
      <c r="AV581" s="101">
        <f t="shared" si="211"/>
        <v>16003</v>
      </c>
      <c r="AX581" s="7" t="s">
        <v>1006</v>
      </c>
    </row>
    <row r="582" spans="1:57" hidden="1" outlineLevel="1">
      <c r="A582" t="s">
        <v>1651</v>
      </c>
      <c r="B582" t="s">
        <v>1063</v>
      </c>
      <c r="C582" s="1">
        <f t="shared" si="219"/>
        <v>23207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0</v>
      </c>
      <c r="G582" s="1">
        <f t="shared" si="220"/>
        <v>5341</v>
      </c>
      <c r="H582" s="2">
        <f t="shared" si="221"/>
        <v>0.23014607661481448</v>
      </c>
      <c r="I582" s="2"/>
      <c r="J582" s="2">
        <f t="shared" si="222"/>
        <v>0.37549015383289525</v>
      </c>
      <c r="K582" s="2">
        <f t="shared" si="223"/>
        <v>0.60563623044770976</v>
      </c>
      <c r="L582" s="2">
        <f t="shared" si="224"/>
        <v>0</v>
      </c>
      <c r="M582" s="2">
        <f t="shared" si="225"/>
        <v>1.8873615719395054E-2</v>
      </c>
      <c r="N582" s="111">
        <v>8714</v>
      </c>
      <c r="O582" s="111">
        <v>14055</v>
      </c>
      <c r="P582" s="111"/>
      <c r="Q582" s="111"/>
      <c r="R582" s="111"/>
      <c r="S582" s="111"/>
      <c r="T582" s="111">
        <v>438</v>
      </c>
      <c r="U582" s="111"/>
      <c r="V582" s="111"/>
      <c r="W582" s="111"/>
      <c r="X582" s="111"/>
      <c r="Y582" s="111"/>
      <c r="Z582" s="111"/>
      <c r="AA582" s="111"/>
      <c r="AB582" s="111"/>
      <c r="AC582" s="111"/>
      <c r="AD582" s="111"/>
      <c r="AE582" s="111"/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IF(T582&gt;0,RANK(T582,(N582:P582,Q582:AE582)),0)</f>
        <v>3</v>
      </c>
      <c r="AJ582" s="7">
        <f>IF(S582&gt;0,RANK(S582,(N582:P582,Q582:AE582)),0)</f>
        <v>0</v>
      </c>
      <c r="AK582" s="2">
        <f t="shared" si="226"/>
        <v>0</v>
      </c>
      <c r="AL582" s="2">
        <f t="shared" si="227"/>
        <v>0</v>
      </c>
      <c r="AM582" s="2">
        <f t="shared" si="228"/>
        <v>1.8873615719395009E-2</v>
      </c>
      <c r="AN582" s="2">
        <f t="shared" si="229"/>
        <v>0</v>
      </c>
      <c r="AP582" t="s">
        <v>1651</v>
      </c>
      <c r="AQ582" t="s">
        <v>1063</v>
      </c>
      <c r="AR582">
        <v>2</v>
      </c>
      <c r="AT582" s="95">
        <v>16</v>
      </c>
      <c r="AU582" s="97">
        <v>5</v>
      </c>
      <c r="AV582" s="101">
        <f t="shared" si="211"/>
        <v>16005</v>
      </c>
      <c r="AX582" s="7" t="s">
        <v>1006</v>
      </c>
      <c r="BE582" t="s">
        <v>656</v>
      </c>
    </row>
    <row r="583" spans="1:57" hidden="1" outlineLevel="1">
      <c r="A583" t="s">
        <v>122</v>
      </c>
      <c r="B583" t="s">
        <v>1063</v>
      </c>
      <c r="C583" s="1">
        <f t="shared" si="219"/>
        <v>2046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1">
        <f t="shared" si="220"/>
        <v>1141</v>
      </c>
      <c r="H583" s="2">
        <f t="shared" si="221"/>
        <v>0.55767350928641246</v>
      </c>
      <c r="I583" s="2"/>
      <c r="J583" s="2">
        <f t="shared" si="222"/>
        <v>0.20625610948191594</v>
      </c>
      <c r="K583" s="2">
        <f t="shared" si="223"/>
        <v>0.76392961876832843</v>
      </c>
      <c r="L583" s="2">
        <f t="shared" si="224"/>
        <v>0</v>
      </c>
      <c r="M583" s="2">
        <f t="shared" si="225"/>
        <v>2.9814271749755594E-2</v>
      </c>
      <c r="N583" s="111">
        <v>422</v>
      </c>
      <c r="O583" s="111">
        <v>1563</v>
      </c>
      <c r="P583" s="111"/>
      <c r="Q583" s="111"/>
      <c r="R583" s="111"/>
      <c r="S583" s="111"/>
      <c r="T583" s="111">
        <v>61</v>
      </c>
      <c r="U583" s="111"/>
      <c r="V583" s="111"/>
      <c r="W583" s="111"/>
      <c r="X583" s="111"/>
      <c r="Y583" s="111"/>
      <c r="Z583" s="111"/>
      <c r="AA583" s="111"/>
      <c r="AB583" s="111"/>
      <c r="AC583" s="111"/>
      <c r="AD583" s="111"/>
      <c r="AE583" s="111"/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IF(T583&gt;0,RANK(T583,(N583:P583,Q583:AE583)),0)</f>
        <v>3</v>
      </c>
      <c r="AJ583" s="7">
        <f>IF(S583&gt;0,RANK(S583,(N583:P583,Q583:AE583)),0)</f>
        <v>0</v>
      </c>
      <c r="AK583" s="2">
        <f t="shared" si="226"/>
        <v>0</v>
      </c>
      <c r="AL583" s="2">
        <f t="shared" si="227"/>
        <v>0</v>
      </c>
      <c r="AM583" s="2">
        <f t="shared" si="228"/>
        <v>2.9814271749755622E-2</v>
      </c>
      <c r="AN583" s="2">
        <f t="shared" si="229"/>
        <v>0</v>
      </c>
      <c r="AP583" t="s">
        <v>122</v>
      </c>
      <c r="AQ583" t="s">
        <v>1063</v>
      </c>
      <c r="AR583">
        <v>2</v>
      </c>
      <c r="AT583" s="95">
        <v>16</v>
      </c>
      <c r="AU583" s="97">
        <v>7</v>
      </c>
      <c r="AV583" s="101">
        <f t="shared" si="211"/>
        <v>16007</v>
      </c>
      <c r="AX583" s="7" t="s">
        <v>1006</v>
      </c>
    </row>
    <row r="584" spans="1:57" hidden="1" outlineLevel="1">
      <c r="A584" t="s">
        <v>123</v>
      </c>
      <c r="B584" t="s">
        <v>1063</v>
      </c>
      <c r="C584" s="1">
        <f t="shared" si="219"/>
        <v>2836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0</v>
      </c>
      <c r="G584" s="1">
        <f t="shared" si="220"/>
        <v>1202</v>
      </c>
      <c r="H584" s="2">
        <f t="shared" si="221"/>
        <v>0.42383638928067702</v>
      </c>
      <c r="I584" s="2"/>
      <c r="J584" s="2">
        <f t="shared" si="222"/>
        <v>0.27433004231311708</v>
      </c>
      <c r="K584" s="2">
        <f t="shared" si="223"/>
        <v>0.6981664315937941</v>
      </c>
      <c r="L584" s="2">
        <f t="shared" si="224"/>
        <v>0</v>
      </c>
      <c r="M584" s="2">
        <f t="shared" si="225"/>
        <v>2.7503526093088815E-2</v>
      </c>
      <c r="N584" s="111">
        <v>778</v>
      </c>
      <c r="O584" s="111">
        <v>1980</v>
      </c>
      <c r="P584" s="111"/>
      <c r="Q584" s="111"/>
      <c r="R584" s="111"/>
      <c r="S584" s="111"/>
      <c r="T584" s="111">
        <v>78</v>
      </c>
      <c r="U584" s="111"/>
      <c r="V584" s="111"/>
      <c r="W584" s="111"/>
      <c r="X584" s="111"/>
      <c r="Y584" s="111"/>
      <c r="Z584" s="111"/>
      <c r="AA584" s="111"/>
      <c r="AB584" s="111"/>
      <c r="AC584" s="111"/>
      <c r="AD584" s="111"/>
      <c r="AE584" s="111"/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IF(T584&gt;0,RANK(T584,(N584:P584,Q584:AE584)),0)</f>
        <v>3</v>
      </c>
      <c r="AJ584" s="7">
        <f>IF(S584&gt;0,RANK(S584,(N584:P584,Q584:AE584)),0)</f>
        <v>0</v>
      </c>
      <c r="AK584" s="2">
        <f t="shared" si="226"/>
        <v>0</v>
      </c>
      <c r="AL584" s="2">
        <f t="shared" si="227"/>
        <v>0</v>
      </c>
      <c r="AM584" s="2">
        <f t="shared" si="228"/>
        <v>2.7503526093088856E-2</v>
      </c>
      <c r="AN584" s="2">
        <f t="shared" si="229"/>
        <v>0</v>
      </c>
      <c r="AP584" t="s">
        <v>123</v>
      </c>
      <c r="AQ584" t="s">
        <v>1063</v>
      </c>
      <c r="AR584">
        <v>1</v>
      </c>
      <c r="AT584" s="95">
        <v>16</v>
      </c>
      <c r="AU584" s="97">
        <v>9</v>
      </c>
      <c r="AV584" s="101">
        <f t="shared" si="211"/>
        <v>16009</v>
      </c>
      <c r="AX584" s="7" t="s">
        <v>1006</v>
      </c>
    </row>
    <row r="585" spans="1:57" hidden="1" outlineLevel="1">
      <c r="A585" t="s">
        <v>620</v>
      </c>
      <c r="B585" t="s">
        <v>1063</v>
      </c>
      <c r="C585" s="1">
        <f t="shared" si="219"/>
        <v>11607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0</v>
      </c>
      <c r="G585" s="1">
        <f t="shared" si="220"/>
        <v>6067</v>
      </c>
      <c r="H585" s="2">
        <f t="shared" si="221"/>
        <v>0.52270181786852765</v>
      </c>
      <c r="I585" s="2"/>
      <c r="J585" s="2">
        <f t="shared" si="222"/>
        <v>0.23037822003963127</v>
      </c>
      <c r="K585" s="2">
        <f t="shared" si="223"/>
        <v>0.75308003790815892</v>
      </c>
      <c r="L585" s="2">
        <f t="shared" si="224"/>
        <v>0</v>
      </c>
      <c r="M585" s="2">
        <f t="shared" si="225"/>
        <v>1.6541742052209818E-2</v>
      </c>
      <c r="N585" s="111">
        <v>2674</v>
      </c>
      <c r="O585" s="111">
        <v>8741</v>
      </c>
      <c r="P585" s="111"/>
      <c r="Q585" s="111"/>
      <c r="R585" s="111"/>
      <c r="S585" s="111"/>
      <c r="T585" s="111">
        <v>192</v>
      </c>
      <c r="U585" s="111"/>
      <c r="V585" s="111"/>
      <c r="W585" s="111"/>
      <c r="X585" s="111"/>
      <c r="Y585" s="111"/>
      <c r="Z585" s="111"/>
      <c r="AA585" s="111"/>
      <c r="AB585" s="111"/>
      <c r="AC585" s="111"/>
      <c r="AD585" s="111"/>
      <c r="AE585" s="111"/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IF(T585&gt;0,RANK(T585,(N585:P585,Q585:AE585)),0)</f>
        <v>3</v>
      </c>
      <c r="AJ585" s="7">
        <f>IF(S585&gt;0,RANK(S585,(N585:P585,Q585:AE585)),0)</f>
        <v>0</v>
      </c>
      <c r="AK585" s="2">
        <f t="shared" si="226"/>
        <v>0</v>
      </c>
      <c r="AL585" s="2">
        <f t="shared" si="227"/>
        <v>0</v>
      </c>
      <c r="AM585" s="2">
        <f t="shared" si="228"/>
        <v>1.6541742052209873E-2</v>
      </c>
      <c r="AN585" s="2">
        <f t="shared" si="229"/>
        <v>0</v>
      </c>
      <c r="AP585" t="s">
        <v>620</v>
      </c>
      <c r="AQ585" t="s">
        <v>1063</v>
      </c>
      <c r="AR585">
        <v>2</v>
      </c>
      <c r="AT585" s="95">
        <v>16</v>
      </c>
      <c r="AU585" s="97">
        <v>11</v>
      </c>
      <c r="AV585" s="101">
        <f t="shared" si="211"/>
        <v>16011</v>
      </c>
      <c r="AX585" s="7" t="s">
        <v>1006</v>
      </c>
    </row>
    <row r="586" spans="1:57" hidden="1" outlineLevel="1">
      <c r="A586" t="s">
        <v>1297</v>
      </c>
      <c r="B586" t="s">
        <v>1063</v>
      </c>
      <c r="C586" s="1">
        <f t="shared" si="219"/>
        <v>5438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1">
        <f t="shared" si="220"/>
        <v>22</v>
      </c>
      <c r="H586" s="2">
        <f t="shared" si="221"/>
        <v>4.0456050018389117E-3</v>
      </c>
      <c r="I586" s="2"/>
      <c r="J586" s="2">
        <f t="shared" si="222"/>
        <v>0.48639205590290546</v>
      </c>
      <c r="K586" s="2">
        <f t="shared" si="223"/>
        <v>0.49043766090474439</v>
      </c>
      <c r="L586" s="2">
        <f t="shared" si="224"/>
        <v>0</v>
      </c>
      <c r="M586" s="2">
        <f t="shared" si="225"/>
        <v>2.317028319235015E-2</v>
      </c>
      <c r="N586" s="111">
        <v>2645</v>
      </c>
      <c r="O586" s="111">
        <v>2667</v>
      </c>
      <c r="P586" s="111"/>
      <c r="Q586" s="111"/>
      <c r="R586" s="111"/>
      <c r="S586" s="111"/>
      <c r="T586" s="111">
        <v>126</v>
      </c>
      <c r="U586" s="111"/>
      <c r="V586" s="111"/>
      <c r="W586" s="111"/>
      <c r="X586" s="111"/>
      <c r="Y586" s="111"/>
      <c r="Z586" s="111"/>
      <c r="AA586" s="111"/>
      <c r="AB586" s="111"/>
      <c r="AC586" s="111"/>
      <c r="AD586" s="111"/>
      <c r="AE586" s="111"/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IF(T586&gt;0,RANK(T586,(N586:P586,Q586:AE586)),0)</f>
        <v>3</v>
      </c>
      <c r="AJ586" s="7">
        <f>IF(S586&gt;0,RANK(S586,(N586:P586,Q586:AE586)),0)</f>
        <v>0</v>
      </c>
      <c r="AK586" s="2">
        <f t="shared" si="226"/>
        <v>0</v>
      </c>
      <c r="AL586" s="2">
        <f t="shared" si="227"/>
        <v>0</v>
      </c>
      <c r="AM586" s="2">
        <f t="shared" si="228"/>
        <v>2.3170283192350129E-2</v>
      </c>
      <c r="AN586" s="2">
        <f t="shared" si="229"/>
        <v>0</v>
      </c>
      <c r="AP586" t="s">
        <v>1297</v>
      </c>
      <c r="AQ586" t="s">
        <v>1063</v>
      </c>
      <c r="AR586">
        <v>2</v>
      </c>
      <c r="AT586" s="95">
        <v>16</v>
      </c>
      <c r="AU586" s="97">
        <v>13</v>
      </c>
      <c r="AV586" s="101">
        <f t="shared" si="211"/>
        <v>16013</v>
      </c>
      <c r="AX586" s="7" t="s">
        <v>1006</v>
      </c>
    </row>
    <row r="587" spans="1:57" hidden="1" outlineLevel="1">
      <c r="A587" t="s">
        <v>1922</v>
      </c>
      <c r="B587" t="s">
        <v>1063</v>
      </c>
      <c r="C587" s="1">
        <f t="shared" si="219"/>
        <v>2276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0</v>
      </c>
      <c r="G587" s="1">
        <f t="shared" si="220"/>
        <v>926</v>
      </c>
      <c r="H587" s="2">
        <f t="shared" si="221"/>
        <v>0.40685413005272408</v>
      </c>
      <c r="I587" s="2"/>
      <c r="J587" s="2">
        <f t="shared" si="222"/>
        <v>0.27899824253075572</v>
      </c>
      <c r="K587" s="2">
        <f t="shared" si="223"/>
        <v>0.68585237258347975</v>
      </c>
      <c r="L587" s="2">
        <f t="shared" si="224"/>
        <v>0</v>
      </c>
      <c r="M587" s="2">
        <f t="shared" si="225"/>
        <v>3.5149384885764468E-2</v>
      </c>
      <c r="N587" s="111">
        <v>635</v>
      </c>
      <c r="O587" s="111">
        <v>1561</v>
      </c>
      <c r="P587" s="111"/>
      <c r="Q587" s="111"/>
      <c r="R587" s="111"/>
      <c r="S587" s="111"/>
      <c r="T587" s="111">
        <v>80</v>
      </c>
      <c r="U587" s="111"/>
      <c r="V587" s="111"/>
      <c r="W587" s="111"/>
      <c r="X587" s="111"/>
      <c r="Y587" s="111"/>
      <c r="Z587" s="111"/>
      <c r="AA587" s="111"/>
      <c r="AB587" s="111"/>
      <c r="AC587" s="111"/>
      <c r="AD587" s="111"/>
      <c r="AE587" s="111"/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IF(T587&gt;0,RANK(T587,(N587:P587,Q587:AE587)),0)</f>
        <v>3</v>
      </c>
      <c r="AJ587" s="7">
        <f>IF(S587&gt;0,RANK(S587,(N587:P587,Q587:AE587)),0)</f>
        <v>0</v>
      </c>
      <c r="AK587" s="2">
        <f t="shared" si="226"/>
        <v>0</v>
      </c>
      <c r="AL587" s="2">
        <f t="shared" si="227"/>
        <v>0</v>
      </c>
      <c r="AM587" s="2">
        <f t="shared" si="228"/>
        <v>3.5149384885764502E-2</v>
      </c>
      <c r="AN587" s="2">
        <f t="shared" si="229"/>
        <v>0</v>
      </c>
      <c r="AP587" t="s">
        <v>1922</v>
      </c>
      <c r="AQ587" t="s">
        <v>1063</v>
      </c>
      <c r="AR587">
        <v>1</v>
      </c>
      <c r="AT587" s="95">
        <v>16</v>
      </c>
      <c r="AU587" s="97">
        <v>15</v>
      </c>
      <c r="AV587" s="101">
        <f t="shared" si="211"/>
        <v>16015</v>
      </c>
      <c r="AX587" s="7" t="s">
        <v>1006</v>
      </c>
    </row>
    <row r="588" spans="1:57" hidden="1" outlineLevel="1">
      <c r="A588" t="s">
        <v>1908</v>
      </c>
      <c r="B588" t="s">
        <v>1063</v>
      </c>
      <c r="C588" s="1">
        <f t="shared" si="219"/>
        <v>10969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20"/>
        <v>3481</v>
      </c>
      <c r="H588" s="2">
        <f t="shared" si="221"/>
        <v>0.31734889233293828</v>
      </c>
      <c r="I588" s="2"/>
      <c r="J588" s="2">
        <f t="shared" si="222"/>
        <v>0.32427750934451638</v>
      </c>
      <c r="K588" s="2">
        <f t="shared" si="223"/>
        <v>0.64162640167745466</v>
      </c>
      <c r="L588" s="2">
        <f t="shared" si="224"/>
        <v>0</v>
      </c>
      <c r="M588" s="2">
        <f t="shared" si="225"/>
        <v>3.409608897802896E-2</v>
      </c>
      <c r="N588" s="111">
        <v>3557</v>
      </c>
      <c r="O588" s="111">
        <v>7038</v>
      </c>
      <c r="P588" s="111"/>
      <c r="Q588" s="111"/>
      <c r="R588" s="111"/>
      <c r="S588" s="111"/>
      <c r="T588" s="111">
        <v>374</v>
      </c>
      <c r="U588" s="111"/>
      <c r="V588" s="111"/>
      <c r="W588" s="111"/>
      <c r="X588" s="111"/>
      <c r="Y588" s="111"/>
      <c r="Z588" s="111"/>
      <c r="AA588" s="111"/>
      <c r="AB588" s="111"/>
      <c r="AC588" s="111"/>
      <c r="AD588" s="111"/>
      <c r="AE588" s="111"/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IF(T588&gt;0,RANK(T588,(N588:P588,Q588:AE588)),0)</f>
        <v>3</v>
      </c>
      <c r="AJ588" s="7">
        <f>IF(S588&gt;0,RANK(S588,(N588:P588,Q588:AE588)),0)</f>
        <v>0</v>
      </c>
      <c r="AK588" s="2">
        <f t="shared" si="226"/>
        <v>0</v>
      </c>
      <c r="AL588" s="2">
        <f t="shared" si="227"/>
        <v>0</v>
      </c>
      <c r="AM588" s="2">
        <f t="shared" si="228"/>
        <v>3.4096088978028988E-2</v>
      </c>
      <c r="AN588" s="2">
        <f t="shared" si="229"/>
        <v>0</v>
      </c>
      <c r="AP588" t="s">
        <v>1908</v>
      </c>
      <c r="AQ588" t="s">
        <v>1063</v>
      </c>
      <c r="AR588">
        <v>1</v>
      </c>
      <c r="AT588" s="95">
        <v>16</v>
      </c>
      <c r="AU588" s="97">
        <v>17</v>
      </c>
      <c r="AV588" s="101">
        <f t="shared" si="211"/>
        <v>16017</v>
      </c>
      <c r="AX588" s="7" t="s">
        <v>1006</v>
      </c>
      <c r="BE588" t="s">
        <v>656</v>
      </c>
    </row>
    <row r="589" spans="1:57" hidden="1" outlineLevel="1">
      <c r="A589" t="s">
        <v>2117</v>
      </c>
      <c r="B589" t="s">
        <v>1063</v>
      </c>
      <c r="C589" s="1">
        <f t="shared" si="219"/>
        <v>25408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1">
        <f t="shared" si="220"/>
        <v>14986</v>
      </c>
      <c r="H589" s="2">
        <f t="shared" si="221"/>
        <v>0.58981423173803527</v>
      </c>
      <c r="I589" s="2"/>
      <c r="J589" s="2">
        <f t="shared" si="222"/>
        <v>0.19777235516372796</v>
      </c>
      <c r="K589" s="2">
        <f t="shared" si="223"/>
        <v>0.7875865869017632</v>
      </c>
      <c r="L589" s="2">
        <f t="shared" si="224"/>
        <v>0</v>
      </c>
      <c r="M589" s="2">
        <f t="shared" si="225"/>
        <v>1.4641057934508872E-2</v>
      </c>
      <c r="N589" s="111">
        <v>5025</v>
      </c>
      <c r="O589" s="111">
        <v>20011</v>
      </c>
      <c r="P589" s="111"/>
      <c r="Q589" s="111"/>
      <c r="R589" s="111"/>
      <c r="S589" s="111"/>
      <c r="T589" s="111">
        <v>372</v>
      </c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1"/>
      <c r="AE589" s="111"/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IF(T589&gt;0,RANK(T589,(N589:P589,Q589:AE589)),0)</f>
        <v>3</v>
      </c>
      <c r="AJ589" s="7">
        <f>IF(S589&gt;0,RANK(S589,(N589:P589,Q589:AE589)),0)</f>
        <v>0</v>
      </c>
      <c r="AK589" s="2">
        <f t="shared" si="226"/>
        <v>0</v>
      </c>
      <c r="AL589" s="2">
        <f t="shared" si="227"/>
        <v>0</v>
      </c>
      <c r="AM589" s="2">
        <f t="shared" si="228"/>
        <v>1.4641057934508817E-2</v>
      </c>
      <c r="AN589" s="2">
        <f t="shared" si="229"/>
        <v>0</v>
      </c>
      <c r="AP589" t="s">
        <v>2117</v>
      </c>
      <c r="AQ589" t="s">
        <v>1063</v>
      </c>
      <c r="AR589">
        <v>2</v>
      </c>
      <c r="AT589" s="95">
        <v>16</v>
      </c>
      <c r="AU589" s="97">
        <v>19</v>
      </c>
      <c r="AV589" s="101">
        <f t="shared" si="211"/>
        <v>16019</v>
      </c>
      <c r="AX589" s="7" t="s">
        <v>1006</v>
      </c>
    </row>
    <row r="590" spans="1:57" hidden="1" outlineLevel="1">
      <c r="A590" t="s">
        <v>1907</v>
      </c>
      <c r="B590" t="s">
        <v>1063</v>
      </c>
      <c r="C590" s="1">
        <f t="shared" si="219"/>
        <v>2976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1">
        <f t="shared" si="220"/>
        <v>1259</v>
      </c>
      <c r="H590" s="2">
        <f t="shared" si="221"/>
        <v>0.42305107526881719</v>
      </c>
      <c r="I590" s="2"/>
      <c r="J590" s="2">
        <f t="shared" si="222"/>
        <v>0.27016129032258063</v>
      </c>
      <c r="K590" s="2">
        <f t="shared" si="223"/>
        <v>0.69321236559139787</v>
      </c>
      <c r="L590" s="2">
        <f t="shared" si="224"/>
        <v>0</v>
      </c>
      <c r="M590" s="2">
        <f t="shared" si="225"/>
        <v>3.6626344086021501E-2</v>
      </c>
      <c r="N590" s="111">
        <v>804</v>
      </c>
      <c r="O590" s="111">
        <v>2063</v>
      </c>
      <c r="P590" s="111"/>
      <c r="Q590" s="111"/>
      <c r="R590" s="111"/>
      <c r="S590" s="111"/>
      <c r="T590" s="111">
        <v>109</v>
      </c>
      <c r="U590" s="111"/>
      <c r="V590" s="111"/>
      <c r="W590" s="111"/>
      <c r="X590" s="111"/>
      <c r="Y590" s="111"/>
      <c r="Z590" s="111"/>
      <c r="AA590" s="111"/>
      <c r="AB590" s="111"/>
      <c r="AC590" s="111"/>
      <c r="AD590" s="111"/>
      <c r="AE590" s="111"/>
      <c r="AG590" s="7">
        <f>IF(Q590&gt;0,RANK(Q590,(N590:P590,Q590:AE590)),0)</f>
        <v>0</v>
      </c>
      <c r="AH590" s="7">
        <f>IF(R590&gt;0,RANK(R590,(N590:P590,Q590:AE590)),0)</f>
        <v>0</v>
      </c>
      <c r="AI590" s="7">
        <f>IF(T590&gt;0,RANK(T590,(N590:P590,Q590:AE590)),0)</f>
        <v>3</v>
      </c>
      <c r="AJ590" s="7">
        <f>IF(S590&gt;0,RANK(S590,(N590:P590,Q590:AE590)),0)</f>
        <v>0</v>
      </c>
      <c r="AK590" s="2">
        <f t="shared" si="226"/>
        <v>0</v>
      </c>
      <c r="AL590" s="2">
        <f t="shared" si="227"/>
        <v>0</v>
      </c>
      <c r="AM590" s="2">
        <f t="shared" si="228"/>
        <v>3.6626344086021508E-2</v>
      </c>
      <c r="AN590" s="2">
        <f t="shared" si="229"/>
        <v>0</v>
      </c>
      <c r="AP590" t="s">
        <v>1907</v>
      </c>
      <c r="AQ590" t="s">
        <v>1063</v>
      </c>
      <c r="AR590">
        <v>1</v>
      </c>
      <c r="AT590" s="95">
        <v>16</v>
      </c>
      <c r="AU590" s="97">
        <v>21</v>
      </c>
      <c r="AV590" s="101">
        <f t="shared" si="211"/>
        <v>16021</v>
      </c>
      <c r="AX590" s="7" t="s">
        <v>1006</v>
      </c>
    </row>
    <row r="591" spans="1:57" hidden="1" outlineLevel="1">
      <c r="A591" t="s">
        <v>513</v>
      </c>
      <c r="B591" t="s">
        <v>1063</v>
      </c>
      <c r="C591" s="1">
        <f t="shared" si="219"/>
        <v>1182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0</v>
      </c>
      <c r="G591" s="1">
        <f t="shared" si="220"/>
        <v>464</v>
      </c>
      <c r="H591" s="2">
        <f t="shared" si="221"/>
        <v>0.39255499153976309</v>
      </c>
      <c r="I591" s="2"/>
      <c r="J591" s="2">
        <f t="shared" si="222"/>
        <v>0.29103214890016921</v>
      </c>
      <c r="K591" s="2">
        <f t="shared" si="223"/>
        <v>0.68358714043993229</v>
      </c>
      <c r="L591" s="2">
        <f t="shared" si="224"/>
        <v>0</v>
      </c>
      <c r="M591" s="2">
        <f t="shared" si="225"/>
        <v>2.5380710659898442E-2</v>
      </c>
      <c r="N591" s="111">
        <v>344</v>
      </c>
      <c r="O591" s="111">
        <v>808</v>
      </c>
      <c r="P591" s="111"/>
      <c r="Q591" s="111"/>
      <c r="R591" s="111"/>
      <c r="S591" s="111"/>
      <c r="T591" s="111">
        <v>30</v>
      </c>
      <c r="U591" s="111"/>
      <c r="V591" s="111"/>
      <c r="W591" s="111"/>
      <c r="X591" s="111"/>
      <c r="Y591" s="111"/>
      <c r="Z591" s="111"/>
      <c r="AA591" s="111"/>
      <c r="AB591" s="111"/>
      <c r="AC591" s="111"/>
      <c r="AD591" s="111"/>
      <c r="AE591" s="111"/>
      <c r="AG591" s="7">
        <f>IF(Q591&gt;0,RANK(Q591,(N591:P591,Q591:AE591)),0)</f>
        <v>0</v>
      </c>
      <c r="AH591" s="7">
        <f>IF(R591&gt;0,RANK(R591,(N591:P591,Q591:AE591)),0)</f>
        <v>0</v>
      </c>
      <c r="AI591" s="7">
        <f>IF(T591&gt;0,RANK(T591,(N591:P591,Q591:AE591)),0)</f>
        <v>3</v>
      </c>
      <c r="AJ591" s="7">
        <f>IF(S591&gt;0,RANK(S591,(N591:P591,Q591:AE591)),0)</f>
        <v>0</v>
      </c>
      <c r="AK591" s="2">
        <f t="shared" si="226"/>
        <v>0</v>
      </c>
      <c r="AL591" s="2">
        <f t="shared" si="227"/>
        <v>0</v>
      </c>
      <c r="AM591" s="2">
        <f t="shared" si="228"/>
        <v>2.5380710659898477E-2</v>
      </c>
      <c r="AN591" s="2">
        <f t="shared" si="229"/>
        <v>0</v>
      </c>
      <c r="AP591" t="s">
        <v>513</v>
      </c>
      <c r="AQ591" t="s">
        <v>1063</v>
      </c>
      <c r="AR591">
        <v>2</v>
      </c>
      <c r="AT591" s="95">
        <v>16</v>
      </c>
      <c r="AU591" s="97">
        <v>23</v>
      </c>
      <c r="AV591" s="101">
        <f t="shared" si="211"/>
        <v>16023</v>
      </c>
      <c r="AX591" s="7" t="s">
        <v>1006</v>
      </c>
    </row>
    <row r="592" spans="1:57" hidden="1" outlineLevel="1">
      <c r="A592" t="s">
        <v>489</v>
      </c>
      <c r="B592" t="s">
        <v>1063</v>
      </c>
      <c r="C592" s="1">
        <f t="shared" si="219"/>
        <v>446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1">
        <f t="shared" si="220"/>
        <v>223</v>
      </c>
      <c r="H592" s="2">
        <f t="shared" si="221"/>
        <v>0.5</v>
      </c>
      <c r="I592" s="2"/>
      <c r="J592" s="2">
        <f t="shared" si="222"/>
        <v>0.22869955156950672</v>
      </c>
      <c r="K592" s="2">
        <f t="shared" si="223"/>
        <v>0.72869955156950672</v>
      </c>
      <c r="L592" s="2">
        <f t="shared" si="224"/>
        <v>0</v>
      </c>
      <c r="M592" s="2">
        <f t="shared" si="225"/>
        <v>4.2600896860986559E-2</v>
      </c>
      <c r="N592" s="111">
        <v>102</v>
      </c>
      <c r="O592" s="111">
        <v>325</v>
      </c>
      <c r="P592" s="111"/>
      <c r="Q592" s="111"/>
      <c r="R592" s="111"/>
      <c r="S592" s="111"/>
      <c r="T592" s="111">
        <v>19</v>
      </c>
      <c r="U592" s="111"/>
      <c r="V592" s="111"/>
      <c r="W592" s="111"/>
      <c r="X592" s="111"/>
      <c r="Y592" s="111"/>
      <c r="Z592" s="111"/>
      <c r="AA592" s="111"/>
      <c r="AB592" s="111"/>
      <c r="AC592" s="111"/>
      <c r="AD592" s="111"/>
      <c r="AE592" s="111"/>
      <c r="AG592" s="7">
        <f>IF(Q592&gt;0,RANK(Q592,(N592:P592,Q592:AE592)),0)</f>
        <v>0</v>
      </c>
      <c r="AH592" s="7">
        <f>IF(R592&gt;0,RANK(R592,(N592:P592,Q592:AE592)),0)</f>
        <v>0</v>
      </c>
      <c r="AI592" s="7">
        <f>IF(T592&gt;0,RANK(T592,(N592:P592,Q592:AE592)),0)</f>
        <v>3</v>
      </c>
      <c r="AJ592" s="7">
        <f>IF(S592&gt;0,RANK(S592,(N592:P592,Q592:AE592)),0)</f>
        <v>0</v>
      </c>
      <c r="AK592" s="2">
        <f t="shared" si="226"/>
        <v>0</v>
      </c>
      <c r="AL592" s="2">
        <f t="shared" si="227"/>
        <v>0</v>
      </c>
      <c r="AM592" s="2">
        <f t="shared" si="228"/>
        <v>4.2600896860986545E-2</v>
      </c>
      <c r="AN592" s="2">
        <f t="shared" si="229"/>
        <v>0</v>
      </c>
      <c r="AP592" t="s">
        <v>489</v>
      </c>
      <c r="AQ592" t="s">
        <v>1063</v>
      </c>
      <c r="AR592">
        <v>2</v>
      </c>
      <c r="AT592" s="95">
        <v>16</v>
      </c>
      <c r="AU592" s="97">
        <v>25</v>
      </c>
      <c r="AV592" s="101">
        <f t="shared" si="211"/>
        <v>16025</v>
      </c>
      <c r="AX592" s="7" t="s">
        <v>1006</v>
      </c>
    </row>
    <row r="593" spans="1:57" hidden="1" outlineLevel="1">
      <c r="A593" t="s">
        <v>1250</v>
      </c>
      <c r="B593" t="s">
        <v>1063</v>
      </c>
      <c r="C593" s="1">
        <f t="shared" si="219"/>
        <v>32596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0</v>
      </c>
      <c r="G593" s="1">
        <f t="shared" si="220"/>
        <v>15128</v>
      </c>
      <c r="H593" s="2">
        <f t="shared" si="221"/>
        <v>0.46410602527917538</v>
      </c>
      <c r="I593" s="2"/>
      <c r="J593" s="2">
        <f t="shared" si="222"/>
        <v>0.25779236716161491</v>
      </c>
      <c r="K593" s="2">
        <f t="shared" si="223"/>
        <v>0.72189839244079024</v>
      </c>
      <c r="L593" s="2">
        <f t="shared" si="224"/>
        <v>0</v>
      </c>
      <c r="M593" s="2">
        <f t="shared" si="225"/>
        <v>2.0309240397594852E-2</v>
      </c>
      <c r="N593" s="111">
        <v>8403</v>
      </c>
      <c r="O593" s="111">
        <v>23531</v>
      </c>
      <c r="P593" s="111"/>
      <c r="Q593" s="111"/>
      <c r="R593" s="111"/>
      <c r="S593" s="111"/>
      <c r="T593" s="111">
        <v>662</v>
      </c>
      <c r="U593" s="111"/>
      <c r="V593" s="111"/>
      <c r="W593" s="111"/>
      <c r="X593" s="111"/>
      <c r="Y593" s="111"/>
      <c r="Z593" s="111"/>
      <c r="AA593" s="111"/>
      <c r="AB593" s="111"/>
      <c r="AC593" s="111"/>
      <c r="AD593" s="111"/>
      <c r="AE593" s="111"/>
      <c r="AG593" s="7">
        <f>IF(Q593&gt;0,RANK(Q593,(N593:P593,Q593:AE593)),0)</f>
        <v>0</v>
      </c>
      <c r="AH593" s="7">
        <f>IF(R593&gt;0,RANK(R593,(N593:P593,Q593:AE593)),0)</f>
        <v>0</v>
      </c>
      <c r="AI593" s="7">
        <f>IF(T593&gt;0,RANK(T593,(N593:P593,Q593:AE593)),0)</f>
        <v>3</v>
      </c>
      <c r="AJ593" s="7">
        <f>IF(S593&gt;0,RANK(S593,(N593:P593,Q593:AE593)),0)</f>
        <v>0</v>
      </c>
      <c r="AK593" s="2">
        <f t="shared" si="226"/>
        <v>0</v>
      </c>
      <c r="AL593" s="2">
        <f t="shared" si="227"/>
        <v>0</v>
      </c>
      <c r="AM593" s="2">
        <f t="shared" si="228"/>
        <v>2.0309240397594797E-2</v>
      </c>
      <c r="AN593" s="2">
        <f t="shared" si="229"/>
        <v>0</v>
      </c>
      <c r="AP593" t="s">
        <v>1250</v>
      </c>
      <c r="AQ593" t="s">
        <v>1063</v>
      </c>
      <c r="AR593">
        <v>1</v>
      </c>
      <c r="AT593" s="95">
        <v>16</v>
      </c>
      <c r="AU593" s="97">
        <v>27</v>
      </c>
      <c r="AV593" s="101">
        <f t="shared" si="211"/>
        <v>16027</v>
      </c>
      <c r="AX593" s="7" t="s">
        <v>1006</v>
      </c>
    </row>
    <row r="594" spans="1:57" hidden="1" outlineLevel="1">
      <c r="A594" t="s">
        <v>1716</v>
      </c>
      <c r="B594" t="s">
        <v>1063</v>
      </c>
      <c r="C594" s="1">
        <f t="shared" si="219"/>
        <v>2337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1">
        <f t="shared" si="220"/>
        <v>1563</v>
      </c>
      <c r="H594" s="2">
        <f t="shared" si="221"/>
        <v>0.66880616174582797</v>
      </c>
      <c r="I594" s="2"/>
      <c r="J594" s="2">
        <f t="shared" si="222"/>
        <v>0.15447154471544716</v>
      </c>
      <c r="K594" s="2">
        <f t="shared" si="223"/>
        <v>0.82327770646127518</v>
      </c>
      <c r="L594" s="2">
        <f t="shared" si="224"/>
        <v>0</v>
      </c>
      <c r="M594" s="2">
        <f t="shared" si="225"/>
        <v>2.22507488232776E-2</v>
      </c>
      <c r="N594" s="111">
        <v>361</v>
      </c>
      <c r="O594" s="111">
        <v>1924</v>
      </c>
      <c r="P594" s="111"/>
      <c r="Q594" s="111"/>
      <c r="R594" s="111"/>
      <c r="S594" s="111"/>
      <c r="T594" s="111">
        <v>52</v>
      </c>
      <c r="U594" s="111"/>
      <c r="V594" s="111"/>
      <c r="W594" s="111"/>
      <c r="X594" s="111"/>
      <c r="Y594" s="111"/>
      <c r="Z594" s="111"/>
      <c r="AA594" s="111"/>
      <c r="AB594" s="111"/>
      <c r="AC594" s="111"/>
      <c r="AD594" s="111"/>
      <c r="AE594" s="111"/>
      <c r="AG594" s="7">
        <f>IF(Q594&gt;0,RANK(Q594,(N594:P594,Q594:AE594)),0)</f>
        <v>0</v>
      </c>
      <c r="AH594" s="7">
        <f>IF(R594&gt;0,RANK(R594,(N594:P594,Q594:AE594)),0)</f>
        <v>0</v>
      </c>
      <c r="AI594" s="7">
        <f>IF(T594&gt;0,RANK(T594,(N594:P594,Q594:AE594)),0)</f>
        <v>3</v>
      </c>
      <c r="AJ594" s="7">
        <f>IF(S594&gt;0,RANK(S594,(N594:P594,Q594:AE594)),0)</f>
        <v>0</v>
      </c>
      <c r="AK594" s="2">
        <f t="shared" si="226"/>
        <v>0</v>
      </c>
      <c r="AL594" s="2">
        <f t="shared" si="227"/>
        <v>0</v>
      </c>
      <c r="AM594" s="2">
        <f t="shared" si="228"/>
        <v>2.2250748823277707E-2</v>
      </c>
      <c r="AN594" s="2">
        <f t="shared" si="229"/>
        <v>0</v>
      </c>
      <c r="AP594" t="s">
        <v>1716</v>
      </c>
      <c r="AQ594" t="s">
        <v>1063</v>
      </c>
      <c r="AR594">
        <v>2</v>
      </c>
      <c r="AT594" s="95">
        <v>16</v>
      </c>
      <c r="AU594" s="97">
        <v>29</v>
      </c>
      <c r="AV594" s="101">
        <f t="shared" si="211"/>
        <v>16029</v>
      </c>
      <c r="AX594" s="7" t="s">
        <v>1006</v>
      </c>
    </row>
    <row r="595" spans="1:57" hidden="1" outlineLevel="1">
      <c r="A595" t="s">
        <v>1841</v>
      </c>
      <c r="B595" t="s">
        <v>1063</v>
      </c>
      <c r="C595" s="1">
        <f t="shared" si="219"/>
        <v>5820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0</v>
      </c>
      <c r="G595" s="1">
        <f t="shared" si="220"/>
        <v>3887</v>
      </c>
      <c r="H595" s="2">
        <f t="shared" si="221"/>
        <v>0.6678694158075601</v>
      </c>
      <c r="I595" s="2"/>
      <c r="J595" s="2">
        <f t="shared" si="222"/>
        <v>0.15652920962199313</v>
      </c>
      <c r="K595" s="2">
        <f t="shared" si="223"/>
        <v>0.82439862542955322</v>
      </c>
      <c r="L595" s="2">
        <f t="shared" si="224"/>
        <v>0</v>
      </c>
      <c r="M595" s="2">
        <f t="shared" si="225"/>
        <v>1.9072164948453652E-2</v>
      </c>
      <c r="N595" s="111">
        <v>911</v>
      </c>
      <c r="O595" s="111">
        <v>4798</v>
      </c>
      <c r="P595" s="111"/>
      <c r="Q595" s="111"/>
      <c r="R595" s="111"/>
      <c r="S595" s="111"/>
      <c r="T595" s="111">
        <v>111</v>
      </c>
      <c r="U595" s="111"/>
      <c r="V595" s="111"/>
      <c r="W595" s="111"/>
      <c r="X595" s="111"/>
      <c r="Y595" s="111"/>
      <c r="Z595" s="111"/>
      <c r="AA595" s="111"/>
      <c r="AB595" s="111"/>
      <c r="AC595" s="111"/>
      <c r="AD595" s="111"/>
      <c r="AE595" s="111"/>
      <c r="AG595" s="7">
        <f>IF(Q595&gt;0,RANK(Q595,(N595:P595,Q595:AE595)),0)</f>
        <v>0</v>
      </c>
      <c r="AH595" s="7">
        <f>IF(R595&gt;0,RANK(R595,(N595:P595,Q595:AE595)),0)</f>
        <v>0</v>
      </c>
      <c r="AI595" s="7">
        <f>IF(T595&gt;0,RANK(T595,(N595:P595,Q595:AE595)),0)</f>
        <v>3</v>
      </c>
      <c r="AJ595" s="7">
        <f>IF(S595&gt;0,RANK(S595,(N595:P595,Q595:AE595)),0)</f>
        <v>0</v>
      </c>
      <c r="AK595" s="2">
        <f t="shared" si="226"/>
        <v>0</v>
      </c>
      <c r="AL595" s="2">
        <f t="shared" si="227"/>
        <v>0</v>
      </c>
      <c r="AM595" s="2">
        <f t="shared" si="228"/>
        <v>1.907216494845361E-2</v>
      </c>
      <c r="AN595" s="2">
        <f t="shared" si="229"/>
        <v>0</v>
      </c>
      <c r="AP595" t="s">
        <v>1841</v>
      </c>
      <c r="AQ595" t="s">
        <v>1063</v>
      </c>
      <c r="AR595">
        <v>2</v>
      </c>
      <c r="AT595" s="95">
        <v>16</v>
      </c>
      <c r="AU595" s="97">
        <v>31</v>
      </c>
      <c r="AV595" s="101">
        <f t="shared" si="211"/>
        <v>16031</v>
      </c>
      <c r="AX595" s="7" t="s">
        <v>1006</v>
      </c>
    </row>
    <row r="596" spans="1:57" hidden="1" outlineLevel="1">
      <c r="A596" t="s">
        <v>1842</v>
      </c>
      <c r="B596" t="s">
        <v>1063</v>
      </c>
      <c r="C596" s="1">
        <f t="shared" si="219"/>
        <v>391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1">
        <f t="shared" si="220"/>
        <v>242</v>
      </c>
      <c r="H596" s="2">
        <f t="shared" si="221"/>
        <v>0.61892583120204603</v>
      </c>
      <c r="I596" s="2"/>
      <c r="J596" s="2">
        <f t="shared" si="222"/>
        <v>0.17902813299232737</v>
      </c>
      <c r="K596" s="2">
        <f t="shared" si="223"/>
        <v>0.79795396419437337</v>
      </c>
      <c r="L596" s="2">
        <f t="shared" si="224"/>
        <v>0</v>
      </c>
      <c r="M596" s="2">
        <f t="shared" si="225"/>
        <v>2.3017902813299296E-2</v>
      </c>
      <c r="N596" s="111">
        <v>70</v>
      </c>
      <c r="O596" s="111">
        <v>312</v>
      </c>
      <c r="P596" s="111"/>
      <c r="Q596" s="111"/>
      <c r="R596" s="111"/>
      <c r="S596" s="111"/>
      <c r="T596" s="111">
        <v>9</v>
      </c>
      <c r="U596" s="111"/>
      <c r="V596" s="111"/>
      <c r="W596" s="111"/>
      <c r="X596" s="111"/>
      <c r="Y596" s="111"/>
      <c r="Z596" s="111"/>
      <c r="AA596" s="111"/>
      <c r="AB596" s="111"/>
      <c r="AC596" s="111"/>
      <c r="AD596" s="111"/>
      <c r="AE596" s="111"/>
      <c r="AG596" s="7">
        <f>IF(Q596&gt;0,RANK(Q596,(N596:P596,Q596:AE596)),0)</f>
        <v>0</v>
      </c>
      <c r="AH596" s="7">
        <f>IF(R596&gt;0,RANK(R596,(N596:P596,Q596:AE596)),0)</f>
        <v>0</v>
      </c>
      <c r="AI596" s="7">
        <f>IF(T596&gt;0,RANK(T596,(N596:P596,Q596:AE596)),0)</f>
        <v>3</v>
      </c>
      <c r="AJ596" s="7">
        <f>IF(S596&gt;0,RANK(S596,(N596:P596,Q596:AE596)),0)</f>
        <v>0</v>
      </c>
      <c r="AK596" s="2">
        <f t="shared" si="226"/>
        <v>0</v>
      </c>
      <c r="AL596" s="2">
        <f t="shared" si="227"/>
        <v>0</v>
      </c>
      <c r="AM596" s="2">
        <f t="shared" si="228"/>
        <v>2.3017902813299233E-2</v>
      </c>
      <c r="AN596" s="2">
        <f t="shared" si="229"/>
        <v>0</v>
      </c>
      <c r="AP596" t="s">
        <v>1842</v>
      </c>
      <c r="AQ596" t="s">
        <v>1063</v>
      </c>
      <c r="AR596">
        <v>2</v>
      </c>
      <c r="AT596" s="95">
        <v>16</v>
      </c>
      <c r="AU596" s="97">
        <v>33</v>
      </c>
      <c r="AV596" s="101">
        <f t="shared" si="211"/>
        <v>16033</v>
      </c>
      <c r="AX596" s="7" t="s">
        <v>1006</v>
      </c>
    </row>
    <row r="597" spans="1:57" hidden="1" outlineLevel="1">
      <c r="A597" t="s">
        <v>1091</v>
      </c>
      <c r="B597" t="s">
        <v>1063</v>
      </c>
      <c r="C597" s="1">
        <f t="shared" si="219"/>
        <v>3037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1">
        <f t="shared" si="220"/>
        <v>829</v>
      </c>
      <c r="H597" s="2">
        <f t="shared" si="221"/>
        <v>0.27296674349687189</v>
      </c>
      <c r="I597" s="2"/>
      <c r="J597" s="2">
        <f t="shared" si="222"/>
        <v>0.35199209746460325</v>
      </c>
      <c r="K597" s="2">
        <f t="shared" si="223"/>
        <v>0.62495884096147514</v>
      </c>
      <c r="L597" s="2">
        <f t="shared" si="224"/>
        <v>0</v>
      </c>
      <c r="M597" s="2">
        <f t="shared" si="225"/>
        <v>2.3049061573921614E-2</v>
      </c>
      <c r="N597" s="111">
        <v>1069</v>
      </c>
      <c r="O597" s="111">
        <v>1898</v>
      </c>
      <c r="P597" s="111"/>
      <c r="Q597" s="111"/>
      <c r="R597" s="111"/>
      <c r="S597" s="111"/>
      <c r="T597" s="111">
        <v>70</v>
      </c>
      <c r="U597" s="111"/>
      <c r="V597" s="111"/>
      <c r="W597" s="111"/>
      <c r="X597" s="111"/>
      <c r="Y597" s="111"/>
      <c r="Z597" s="111"/>
      <c r="AA597" s="111"/>
      <c r="AB597" s="111"/>
      <c r="AC597" s="111"/>
      <c r="AD597" s="111"/>
      <c r="AE597" s="111"/>
      <c r="AG597" s="7">
        <f>IF(Q597&gt;0,RANK(Q597,(N597:P597,Q597:AE597)),0)</f>
        <v>0</v>
      </c>
      <c r="AH597" s="7">
        <f>IF(R597&gt;0,RANK(R597,(N597:P597,Q597:AE597)),0)</f>
        <v>0</v>
      </c>
      <c r="AI597" s="7">
        <f>IF(T597&gt;0,RANK(T597,(N597:P597,Q597:AE597)),0)</f>
        <v>3</v>
      </c>
      <c r="AJ597" s="7">
        <f>IF(S597&gt;0,RANK(S597,(N597:P597,Q597:AE597)),0)</f>
        <v>0</v>
      </c>
      <c r="AK597" s="2">
        <f t="shared" si="226"/>
        <v>0</v>
      </c>
      <c r="AL597" s="2">
        <f t="shared" si="227"/>
        <v>0</v>
      </c>
      <c r="AM597" s="2">
        <f t="shared" si="228"/>
        <v>2.3049061573921632E-2</v>
      </c>
      <c r="AN597" s="2">
        <f t="shared" si="229"/>
        <v>0</v>
      </c>
      <c r="AP597" t="s">
        <v>1091</v>
      </c>
      <c r="AQ597" t="s">
        <v>1063</v>
      </c>
      <c r="AR597">
        <v>1</v>
      </c>
      <c r="AT597" s="95">
        <v>16</v>
      </c>
      <c r="AU597" s="97">
        <v>35</v>
      </c>
      <c r="AV597" s="101">
        <f t="shared" si="211"/>
        <v>16035</v>
      </c>
      <c r="AX597" s="7" t="s">
        <v>1006</v>
      </c>
    </row>
    <row r="598" spans="1:57" hidden="1" outlineLevel="1">
      <c r="A598" t="s">
        <v>2147</v>
      </c>
      <c r="B598" t="s">
        <v>1063</v>
      </c>
      <c r="C598" s="1">
        <f t="shared" si="219"/>
        <v>1631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1">
        <f t="shared" si="220"/>
        <v>807</v>
      </c>
      <c r="H598" s="2">
        <f t="shared" si="221"/>
        <v>0.49478847332924586</v>
      </c>
      <c r="I598" s="2"/>
      <c r="J598" s="2">
        <f t="shared" si="222"/>
        <v>0.24095646842427959</v>
      </c>
      <c r="K598" s="2">
        <f t="shared" si="223"/>
        <v>0.73574494175352545</v>
      </c>
      <c r="L598" s="2">
        <f t="shared" si="224"/>
        <v>0</v>
      </c>
      <c r="M598" s="2">
        <f t="shared" si="225"/>
        <v>2.3298589822195015E-2</v>
      </c>
      <c r="N598" s="111">
        <v>393</v>
      </c>
      <c r="O598" s="111">
        <v>1200</v>
      </c>
      <c r="P598" s="111"/>
      <c r="Q598" s="111"/>
      <c r="R598" s="111"/>
      <c r="S598" s="111"/>
      <c r="T598" s="111">
        <v>38</v>
      </c>
      <c r="U598" s="111"/>
      <c r="V598" s="111"/>
      <c r="W598" s="111"/>
      <c r="X598" s="111"/>
      <c r="Y598" s="111"/>
      <c r="Z598" s="111"/>
      <c r="AA598" s="111"/>
      <c r="AB598" s="111"/>
      <c r="AC598" s="111"/>
      <c r="AD598" s="111"/>
      <c r="AE598" s="111"/>
      <c r="AG598" s="7">
        <f>IF(Q598&gt;0,RANK(Q598,(N598:P598,Q598:AE598)),0)</f>
        <v>0</v>
      </c>
      <c r="AH598" s="7">
        <f>IF(R598&gt;0,RANK(R598,(N598:P598,Q598:AE598)),0)</f>
        <v>0</v>
      </c>
      <c r="AI598" s="7">
        <f>IF(T598&gt;0,RANK(T598,(N598:P598,Q598:AE598)),0)</f>
        <v>3</v>
      </c>
      <c r="AJ598" s="7">
        <f>IF(S598&gt;0,RANK(S598,(N598:P598,Q598:AE598)),0)</f>
        <v>0</v>
      </c>
      <c r="AK598" s="2">
        <f t="shared" si="226"/>
        <v>0</v>
      </c>
      <c r="AL598" s="2">
        <f t="shared" si="227"/>
        <v>0</v>
      </c>
      <c r="AM598" s="2">
        <f t="shared" si="228"/>
        <v>2.3298589822194973E-2</v>
      </c>
      <c r="AN598" s="2">
        <f t="shared" si="229"/>
        <v>0</v>
      </c>
      <c r="AP598" t="s">
        <v>2147</v>
      </c>
      <c r="AQ598" t="s">
        <v>1063</v>
      </c>
      <c r="AR598">
        <v>2</v>
      </c>
      <c r="AT598" s="95">
        <v>16</v>
      </c>
      <c r="AU598" s="97">
        <v>37</v>
      </c>
      <c r="AV598" s="101">
        <f t="shared" si="211"/>
        <v>16037</v>
      </c>
      <c r="AX598" s="7" t="s">
        <v>1006</v>
      </c>
    </row>
    <row r="599" spans="1:57" hidden="1" outlineLevel="1">
      <c r="A599" t="s">
        <v>220</v>
      </c>
      <c r="B599" t="s">
        <v>1063</v>
      </c>
      <c r="C599" s="1">
        <f t="shared" si="219"/>
        <v>5115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1">
        <f t="shared" si="220"/>
        <v>2484</v>
      </c>
      <c r="H599" s="2">
        <f t="shared" si="221"/>
        <v>0.48563049853372436</v>
      </c>
      <c r="I599" s="2"/>
      <c r="J599" s="2">
        <f t="shared" si="222"/>
        <v>0.24672531769305964</v>
      </c>
      <c r="K599" s="2">
        <f t="shared" si="223"/>
        <v>0.73235581622678392</v>
      </c>
      <c r="L599" s="2">
        <f t="shared" si="224"/>
        <v>0</v>
      </c>
      <c r="M599" s="2">
        <f t="shared" si="225"/>
        <v>2.0918866080156473E-2</v>
      </c>
      <c r="N599" s="111">
        <v>1262</v>
      </c>
      <c r="O599" s="111">
        <v>3746</v>
      </c>
      <c r="P599" s="111"/>
      <c r="Q599" s="111"/>
      <c r="R599" s="111"/>
      <c r="S599" s="111"/>
      <c r="T599" s="111">
        <v>107</v>
      </c>
      <c r="U599" s="111"/>
      <c r="V599" s="111"/>
      <c r="W599" s="111"/>
      <c r="X599" s="111"/>
      <c r="Y599" s="111"/>
      <c r="Z599" s="111"/>
      <c r="AA599" s="111"/>
      <c r="AB599" s="111"/>
      <c r="AC599" s="111"/>
      <c r="AD599" s="111"/>
      <c r="AE599" s="111"/>
      <c r="AG599" s="7">
        <f>IF(Q599&gt;0,RANK(Q599,(N599:P599,Q599:AE599)),0)</f>
        <v>0</v>
      </c>
      <c r="AH599" s="7">
        <f>IF(R599&gt;0,RANK(R599,(N599:P599,Q599:AE599)),0)</f>
        <v>0</v>
      </c>
      <c r="AI599" s="7">
        <f>IF(T599&gt;0,RANK(T599,(N599:P599,Q599:AE599)),0)</f>
        <v>3</v>
      </c>
      <c r="AJ599" s="7">
        <f>IF(S599&gt;0,RANK(S599,(N599:P599,Q599:AE599)),0)</f>
        <v>0</v>
      </c>
      <c r="AK599" s="2">
        <f t="shared" si="226"/>
        <v>0</v>
      </c>
      <c r="AL599" s="2">
        <f t="shared" si="227"/>
        <v>0</v>
      </c>
      <c r="AM599" s="2">
        <f t="shared" si="228"/>
        <v>2.0918866080156404E-2</v>
      </c>
      <c r="AN599" s="2">
        <f t="shared" si="229"/>
        <v>0</v>
      </c>
      <c r="AP599" t="s">
        <v>220</v>
      </c>
      <c r="AQ599" t="s">
        <v>1063</v>
      </c>
      <c r="AR599">
        <v>2</v>
      </c>
      <c r="AT599" s="95">
        <v>16</v>
      </c>
      <c r="AU599" s="97">
        <v>39</v>
      </c>
      <c r="AV599" s="101">
        <f t="shared" si="211"/>
        <v>16039</v>
      </c>
      <c r="AX599" s="7" t="s">
        <v>1006</v>
      </c>
      <c r="BE599" t="s">
        <v>656</v>
      </c>
    </row>
    <row r="600" spans="1:57" hidden="1" outlineLevel="1">
      <c r="A600" t="s">
        <v>522</v>
      </c>
      <c r="B600" t="s">
        <v>1063</v>
      </c>
      <c r="C600" s="1">
        <f t="shared" si="219"/>
        <v>3255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1">
        <f t="shared" si="220"/>
        <v>2422</v>
      </c>
      <c r="H600" s="2">
        <f t="shared" si="221"/>
        <v>0.74408602150537639</v>
      </c>
      <c r="I600" s="2"/>
      <c r="J600" s="2">
        <f t="shared" si="222"/>
        <v>0.11766513056835637</v>
      </c>
      <c r="K600" s="2">
        <f t="shared" si="223"/>
        <v>0.86175115207373276</v>
      </c>
      <c r="L600" s="2">
        <f t="shared" si="224"/>
        <v>0</v>
      </c>
      <c r="M600" s="2">
        <f t="shared" si="225"/>
        <v>2.0583717357910869E-2</v>
      </c>
      <c r="N600" s="111">
        <v>383</v>
      </c>
      <c r="O600" s="111">
        <v>2805</v>
      </c>
      <c r="P600" s="111"/>
      <c r="Q600" s="111"/>
      <c r="R600" s="111"/>
      <c r="S600" s="111"/>
      <c r="T600" s="111">
        <v>67</v>
      </c>
      <c r="U600" s="111"/>
      <c r="V600" s="111"/>
      <c r="W600" s="111"/>
      <c r="X600" s="111"/>
      <c r="Y600" s="111"/>
      <c r="Z600" s="111"/>
      <c r="AA600" s="111"/>
      <c r="AB600" s="111"/>
      <c r="AC600" s="111"/>
      <c r="AD600" s="111"/>
      <c r="AE600" s="111"/>
      <c r="AG600" s="7">
        <f>IF(Q600&gt;0,RANK(Q600,(N600:P600,Q600:AE600)),0)</f>
        <v>0</v>
      </c>
      <c r="AH600" s="7">
        <f>IF(R600&gt;0,RANK(R600,(N600:P600,Q600:AE600)),0)</f>
        <v>0</v>
      </c>
      <c r="AI600" s="7">
        <f>IF(T600&gt;0,RANK(T600,(N600:P600,Q600:AE600)),0)</f>
        <v>3</v>
      </c>
      <c r="AJ600" s="7">
        <f>IF(S600&gt;0,RANK(S600,(N600:P600,Q600:AE600)),0)</f>
        <v>0</v>
      </c>
      <c r="AK600" s="2">
        <f t="shared" si="226"/>
        <v>0</v>
      </c>
      <c r="AL600" s="2">
        <f t="shared" si="227"/>
        <v>0</v>
      </c>
      <c r="AM600" s="2">
        <f t="shared" si="228"/>
        <v>2.0583717357910907E-2</v>
      </c>
      <c r="AN600" s="2">
        <f t="shared" si="229"/>
        <v>0</v>
      </c>
      <c r="AP600" t="s">
        <v>522</v>
      </c>
      <c r="AQ600" t="s">
        <v>1063</v>
      </c>
      <c r="AR600">
        <v>2</v>
      </c>
      <c r="AT600" s="95">
        <v>16</v>
      </c>
      <c r="AU600" s="97">
        <v>41</v>
      </c>
      <c r="AV600" s="101">
        <f t="shared" si="211"/>
        <v>16041</v>
      </c>
      <c r="AX600" s="7" t="s">
        <v>1006</v>
      </c>
    </row>
    <row r="601" spans="1:57" hidden="1" outlineLevel="1">
      <c r="A601" t="s">
        <v>790</v>
      </c>
      <c r="B601" t="s">
        <v>1063</v>
      </c>
      <c r="C601" s="1">
        <f t="shared" si="219"/>
        <v>3956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0</v>
      </c>
      <c r="G601" s="1">
        <f t="shared" si="220"/>
        <v>2749</v>
      </c>
      <c r="H601" s="2">
        <f t="shared" si="221"/>
        <v>0.6948938321536906</v>
      </c>
      <c r="I601" s="2"/>
      <c r="J601" s="2">
        <f t="shared" si="222"/>
        <v>0.14307381193124369</v>
      </c>
      <c r="K601" s="2">
        <f t="shared" si="223"/>
        <v>0.83796764408493429</v>
      </c>
      <c r="L601" s="2">
        <f t="shared" si="224"/>
        <v>0</v>
      </c>
      <c r="M601" s="2">
        <f t="shared" si="225"/>
        <v>1.8958543983822018E-2</v>
      </c>
      <c r="N601" s="111">
        <v>566</v>
      </c>
      <c r="O601" s="111">
        <v>3315</v>
      </c>
      <c r="P601" s="111"/>
      <c r="Q601" s="111"/>
      <c r="R601" s="111"/>
      <c r="S601" s="111"/>
      <c r="T601" s="111">
        <v>75</v>
      </c>
      <c r="U601" s="111"/>
      <c r="V601" s="111"/>
      <c r="W601" s="111"/>
      <c r="X601" s="111"/>
      <c r="Y601" s="111"/>
      <c r="Z601" s="111"/>
      <c r="AA601" s="111"/>
      <c r="AB601" s="111"/>
      <c r="AC601" s="111"/>
      <c r="AD601" s="111"/>
      <c r="AE601" s="111"/>
      <c r="AG601" s="7">
        <f>IF(Q601&gt;0,RANK(Q601,(N601:P601,Q601:AE601)),0)</f>
        <v>0</v>
      </c>
      <c r="AH601" s="7">
        <f>IF(R601&gt;0,RANK(R601,(N601:P601,Q601:AE601)),0)</f>
        <v>0</v>
      </c>
      <c r="AI601" s="7">
        <f>IF(T601&gt;0,RANK(T601,(N601:P601,Q601:AE601)),0)</f>
        <v>3</v>
      </c>
      <c r="AJ601" s="7">
        <f>IF(S601&gt;0,RANK(S601,(N601:P601,Q601:AE601)),0)</f>
        <v>0</v>
      </c>
      <c r="AK601" s="2">
        <f t="shared" si="226"/>
        <v>0</v>
      </c>
      <c r="AL601" s="2">
        <f t="shared" si="227"/>
        <v>0</v>
      </c>
      <c r="AM601" s="2">
        <f t="shared" si="228"/>
        <v>1.8958543983822043E-2</v>
      </c>
      <c r="AN601" s="2">
        <f t="shared" si="229"/>
        <v>0</v>
      </c>
      <c r="AP601" t="s">
        <v>790</v>
      </c>
      <c r="AQ601" t="s">
        <v>1063</v>
      </c>
      <c r="AR601">
        <v>2</v>
      </c>
      <c r="AT601" s="95">
        <v>16</v>
      </c>
      <c r="AU601" s="97">
        <v>43</v>
      </c>
      <c r="AV601" s="101">
        <f t="shared" si="211"/>
        <v>16043</v>
      </c>
      <c r="AX601" s="7" t="s">
        <v>1006</v>
      </c>
      <c r="BE601" t="s">
        <v>656</v>
      </c>
    </row>
    <row r="602" spans="1:57" hidden="1" outlineLevel="1">
      <c r="A602" t="s">
        <v>1092</v>
      </c>
      <c r="B602" t="s">
        <v>1063</v>
      </c>
      <c r="C602" s="1">
        <f t="shared" si="219"/>
        <v>4839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1">
        <f t="shared" si="220"/>
        <v>2158</v>
      </c>
      <c r="H602" s="2">
        <f t="shared" si="221"/>
        <v>0.44595990907212235</v>
      </c>
      <c r="I602" s="2"/>
      <c r="J602" s="2">
        <f t="shared" si="222"/>
        <v>0.26451746228559619</v>
      </c>
      <c r="K602" s="2">
        <f t="shared" si="223"/>
        <v>0.71047737135771849</v>
      </c>
      <c r="L602" s="2">
        <f t="shared" si="224"/>
        <v>0</v>
      </c>
      <c r="M602" s="2">
        <f t="shared" si="225"/>
        <v>2.5005166356685371E-2</v>
      </c>
      <c r="N602" s="111">
        <v>1280</v>
      </c>
      <c r="O602" s="111">
        <v>3438</v>
      </c>
      <c r="P602" s="111"/>
      <c r="Q602" s="111"/>
      <c r="R602" s="111"/>
      <c r="S602" s="111"/>
      <c r="T602" s="111">
        <v>121</v>
      </c>
      <c r="U602" s="111"/>
      <c r="V602" s="111"/>
      <c r="W602" s="111"/>
      <c r="X602" s="111"/>
      <c r="Y602" s="111"/>
      <c r="Z602" s="111"/>
      <c r="AA602" s="111"/>
      <c r="AB602" s="111"/>
      <c r="AC602" s="111"/>
      <c r="AD602" s="111"/>
      <c r="AE602" s="111"/>
      <c r="AG602" s="7">
        <f>IF(Q602&gt;0,RANK(Q602,(N602:P602,Q602:AE602)),0)</f>
        <v>0</v>
      </c>
      <c r="AH602" s="7">
        <f>IF(R602&gt;0,RANK(R602,(N602:P602,Q602:AE602)),0)</f>
        <v>0</v>
      </c>
      <c r="AI602" s="7">
        <f>IF(T602&gt;0,RANK(T602,(N602:P602,Q602:AE602)),0)</f>
        <v>3</v>
      </c>
      <c r="AJ602" s="7">
        <f>IF(S602&gt;0,RANK(S602,(N602:P602,Q602:AE602)),0)</f>
        <v>0</v>
      </c>
      <c r="AK602" s="2">
        <f t="shared" si="226"/>
        <v>0</v>
      </c>
      <c r="AL602" s="2">
        <f t="shared" si="227"/>
        <v>0</v>
      </c>
      <c r="AM602" s="2">
        <f t="shared" si="228"/>
        <v>2.5005166356685267E-2</v>
      </c>
      <c r="AN602" s="2">
        <f t="shared" si="229"/>
        <v>0</v>
      </c>
      <c r="AP602" t="s">
        <v>1092</v>
      </c>
      <c r="AQ602" t="s">
        <v>1063</v>
      </c>
      <c r="AR602">
        <v>1</v>
      </c>
      <c r="AT602" s="95">
        <v>16</v>
      </c>
      <c r="AU602" s="97">
        <v>45</v>
      </c>
      <c r="AV602" s="101">
        <f t="shared" si="211"/>
        <v>16045</v>
      </c>
      <c r="AX602" s="7" t="s">
        <v>1006</v>
      </c>
      <c r="BE602" t="s">
        <v>656</v>
      </c>
    </row>
    <row r="603" spans="1:57" hidden="1" outlineLevel="1">
      <c r="A603" t="s">
        <v>968</v>
      </c>
      <c r="B603" t="s">
        <v>1063</v>
      </c>
      <c r="C603" s="1">
        <f t="shared" si="219"/>
        <v>4014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1">
        <f t="shared" si="220"/>
        <v>1984</v>
      </c>
      <c r="H603" s="2">
        <f t="shared" si="221"/>
        <v>0.49427005480817138</v>
      </c>
      <c r="I603" s="2"/>
      <c r="J603" s="2">
        <f t="shared" si="222"/>
        <v>0.24140508221225709</v>
      </c>
      <c r="K603" s="2">
        <f t="shared" si="223"/>
        <v>0.73567513702042853</v>
      </c>
      <c r="L603" s="2">
        <f t="shared" si="224"/>
        <v>0</v>
      </c>
      <c r="M603" s="2">
        <f t="shared" si="225"/>
        <v>2.2919780767314379E-2</v>
      </c>
      <c r="N603" s="111">
        <v>969</v>
      </c>
      <c r="O603" s="111">
        <v>2953</v>
      </c>
      <c r="P603" s="111"/>
      <c r="Q603" s="111"/>
      <c r="R603" s="111"/>
      <c r="S603" s="111"/>
      <c r="T603" s="111">
        <v>92</v>
      </c>
      <c r="U603" s="111"/>
      <c r="V603" s="111"/>
      <c r="W603" s="111"/>
      <c r="X603" s="111"/>
      <c r="Y603" s="111"/>
      <c r="Z603" s="111"/>
      <c r="AA603" s="111"/>
      <c r="AB603" s="111"/>
      <c r="AC603" s="111"/>
      <c r="AD603" s="111"/>
      <c r="AE603" s="111"/>
      <c r="AG603" s="7">
        <f>IF(Q603&gt;0,RANK(Q603,(N603:P603,Q603:AE603)),0)</f>
        <v>0</v>
      </c>
      <c r="AH603" s="7">
        <f>IF(R603&gt;0,RANK(R603,(N603:P603,Q603:AE603)),0)</f>
        <v>0</v>
      </c>
      <c r="AI603" s="7">
        <f>IF(T603&gt;0,RANK(T603,(N603:P603,Q603:AE603)),0)</f>
        <v>3</v>
      </c>
      <c r="AJ603" s="7">
        <f>IF(S603&gt;0,RANK(S603,(N603:P603,Q603:AE603)),0)</f>
        <v>0</v>
      </c>
      <c r="AK603" s="2">
        <f t="shared" si="226"/>
        <v>0</v>
      </c>
      <c r="AL603" s="2">
        <f t="shared" si="227"/>
        <v>0</v>
      </c>
      <c r="AM603" s="2">
        <f t="shared" si="228"/>
        <v>2.29197807673144E-2</v>
      </c>
      <c r="AN603" s="2">
        <f t="shared" si="229"/>
        <v>0</v>
      </c>
      <c r="AP603" t="s">
        <v>968</v>
      </c>
      <c r="AQ603" t="s">
        <v>1063</v>
      </c>
      <c r="AR603">
        <v>2</v>
      </c>
      <c r="AT603" s="95">
        <v>16</v>
      </c>
      <c r="AU603" s="97">
        <v>47</v>
      </c>
      <c r="AV603" s="101">
        <f t="shared" si="211"/>
        <v>16047</v>
      </c>
      <c r="AX603" s="7" t="s">
        <v>1006</v>
      </c>
      <c r="BE603" t="s">
        <v>656</v>
      </c>
    </row>
    <row r="604" spans="1:57" hidden="1" outlineLevel="1">
      <c r="A604" t="s">
        <v>854</v>
      </c>
      <c r="B604" t="s">
        <v>1063</v>
      </c>
      <c r="C604" s="1">
        <f t="shared" si="219"/>
        <v>5607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0</v>
      </c>
      <c r="G604" s="1">
        <f t="shared" si="220"/>
        <v>2974</v>
      </c>
      <c r="H604" s="2">
        <f t="shared" si="221"/>
        <v>0.53040841804886751</v>
      </c>
      <c r="I604" s="2"/>
      <c r="J604" s="2">
        <f t="shared" si="222"/>
        <v>0.22275726770108792</v>
      </c>
      <c r="K604" s="2">
        <f t="shared" si="223"/>
        <v>0.75316568574995546</v>
      </c>
      <c r="L604" s="2">
        <f t="shared" si="224"/>
        <v>0</v>
      </c>
      <c r="M604" s="2">
        <f t="shared" si="225"/>
        <v>2.4077046548956593E-2</v>
      </c>
      <c r="N604" s="111">
        <v>1249</v>
      </c>
      <c r="O604" s="111">
        <v>4223</v>
      </c>
      <c r="P604" s="111"/>
      <c r="Q604" s="111"/>
      <c r="R604" s="111"/>
      <c r="S604" s="111"/>
      <c r="T604" s="111">
        <v>135</v>
      </c>
      <c r="U604" s="111"/>
      <c r="V604" s="111"/>
      <c r="W604" s="111"/>
      <c r="X604" s="111"/>
      <c r="Y604" s="111"/>
      <c r="Z604" s="111"/>
      <c r="AA604" s="111"/>
      <c r="AB604" s="111"/>
      <c r="AC604" s="111"/>
      <c r="AD604" s="111"/>
      <c r="AE604" s="111"/>
      <c r="AG604" s="7">
        <f>IF(Q604&gt;0,RANK(Q604,(N604:P604,Q604:AE604)),0)</f>
        <v>0</v>
      </c>
      <c r="AH604" s="7">
        <f>IF(R604&gt;0,RANK(R604,(N604:P604,Q604:AE604)),0)</f>
        <v>0</v>
      </c>
      <c r="AI604" s="7">
        <f>IF(T604&gt;0,RANK(T604,(N604:P604,Q604:AE604)),0)</f>
        <v>3</v>
      </c>
      <c r="AJ604" s="7">
        <f>IF(S604&gt;0,RANK(S604,(N604:P604,Q604:AE604)),0)</f>
        <v>0</v>
      </c>
      <c r="AK604" s="2">
        <f t="shared" si="226"/>
        <v>0</v>
      </c>
      <c r="AL604" s="2">
        <f t="shared" si="227"/>
        <v>0</v>
      </c>
      <c r="AM604" s="2">
        <f t="shared" si="228"/>
        <v>2.4077046548956663E-2</v>
      </c>
      <c r="AN604" s="2">
        <f t="shared" si="229"/>
        <v>0</v>
      </c>
      <c r="AP604" t="s">
        <v>854</v>
      </c>
      <c r="AQ604" t="s">
        <v>1063</v>
      </c>
      <c r="AR604">
        <v>1</v>
      </c>
      <c r="AT604" s="95">
        <v>16</v>
      </c>
      <c r="AU604" s="97">
        <v>49</v>
      </c>
      <c r="AV604" s="101">
        <f t="shared" si="211"/>
        <v>16049</v>
      </c>
      <c r="AX604" s="7" t="s">
        <v>1006</v>
      </c>
    </row>
    <row r="605" spans="1:57" hidden="1" outlineLevel="1">
      <c r="A605" t="s">
        <v>1349</v>
      </c>
      <c r="B605" t="s">
        <v>1063</v>
      </c>
      <c r="C605" s="1">
        <f t="shared" si="219"/>
        <v>6032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1">
        <f t="shared" si="220"/>
        <v>4146</v>
      </c>
      <c r="H605" s="2">
        <f t="shared" si="221"/>
        <v>0.68733421750663126</v>
      </c>
      <c r="I605" s="2"/>
      <c r="J605" s="2">
        <f t="shared" si="222"/>
        <v>0.14804376657824933</v>
      </c>
      <c r="K605" s="2">
        <f t="shared" si="223"/>
        <v>0.83537798408488062</v>
      </c>
      <c r="L605" s="2">
        <f t="shared" si="224"/>
        <v>0</v>
      </c>
      <c r="M605" s="2">
        <f t="shared" si="225"/>
        <v>1.6578249336870021E-2</v>
      </c>
      <c r="N605" s="111">
        <v>893</v>
      </c>
      <c r="O605" s="111">
        <v>5039</v>
      </c>
      <c r="P605" s="111"/>
      <c r="Q605" s="111"/>
      <c r="R605" s="111"/>
      <c r="S605" s="111"/>
      <c r="T605" s="111">
        <v>100</v>
      </c>
      <c r="U605" s="111"/>
      <c r="V605" s="111"/>
      <c r="W605" s="111"/>
      <c r="X605" s="111"/>
      <c r="Y605" s="111"/>
      <c r="Z605" s="111"/>
      <c r="AA605" s="111"/>
      <c r="AB605" s="111"/>
      <c r="AC605" s="111"/>
      <c r="AD605" s="111"/>
      <c r="AE605" s="111"/>
      <c r="AG605" s="7">
        <f>IF(Q605&gt;0,RANK(Q605,(N605:P605,Q605:AE605)),0)</f>
        <v>0</v>
      </c>
      <c r="AH605" s="7">
        <f>IF(R605&gt;0,RANK(R605,(N605:P605,Q605:AE605)),0)</f>
        <v>0</v>
      </c>
      <c r="AI605" s="7">
        <f>IF(T605&gt;0,RANK(T605,(N605:P605,Q605:AE605)),0)</f>
        <v>3</v>
      </c>
      <c r="AJ605" s="7">
        <f>IF(S605&gt;0,RANK(S605,(N605:P605,Q605:AE605)),0)</f>
        <v>0</v>
      </c>
      <c r="AK605" s="2">
        <f t="shared" si="226"/>
        <v>0</v>
      </c>
      <c r="AL605" s="2">
        <f t="shared" si="227"/>
        <v>0</v>
      </c>
      <c r="AM605" s="2">
        <f t="shared" si="228"/>
        <v>1.6578249336870028E-2</v>
      </c>
      <c r="AN605" s="2">
        <f t="shared" si="229"/>
        <v>0</v>
      </c>
      <c r="AP605" t="s">
        <v>1349</v>
      </c>
      <c r="AQ605" t="s">
        <v>1063</v>
      </c>
      <c r="AR605">
        <v>2</v>
      </c>
      <c r="AT605" s="95">
        <v>16</v>
      </c>
      <c r="AU605" s="97">
        <v>51</v>
      </c>
      <c r="AV605" s="101">
        <f t="shared" si="211"/>
        <v>16051</v>
      </c>
      <c r="AX605" s="7" t="s">
        <v>1006</v>
      </c>
    </row>
    <row r="606" spans="1:57" hidden="1" outlineLevel="1">
      <c r="A606" t="s">
        <v>532</v>
      </c>
      <c r="B606" t="s">
        <v>1063</v>
      </c>
      <c r="C606" s="1">
        <f t="shared" si="219"/>
        <v>4709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1">
        <f t="shared" si="220"/>
        <v>2733</v>
      </c>
      <c r="H606" s="2">
        <f t="shared" si="221"/>
        <v>0.58037799957528136</v>
      </c>
      <c r="I606" s="2"/>
      <c r="J606" s="2">
        <f t="shared" si="222"/>
        <v>0.1996177532384795</v>
      </c>
      <c r="K606" s="2">
        <f t="shared" si="223"/>
        <v>0.77999575281376088</v>
      </c>
      <c r="L606" s="2">
        <f t="shared" si="224"/>
        <v>0</v>
      </c>
      <c r="M606" s="2">
        <f t="shared" si="225"/>
        <v>2.0386493947759599E-2</v>
      </c>
      <c r="N606" s="111">
        <v>940</v>
      </c>
      <c r="O606" s="111">
        <v>3673</v>
      </c>
      <c r="P606" s="111"/>
      <c r="Q606" s="111"/>
      <c r="R606" s="111"/>
      <c r="S606" s="111"/>
      <c r="T606" s="111">
        <v>96</v>
      </c>
      <c r="U606" s="111"/>
      <c r="V606" s="111"/>
      <c r="W606" s="111"/>
      <c r="X606" s="111"/>
      <c r="Y606" s="111"/>
      <c r="Z606" s="111"/>
      <c r="AA606" s="111"/>
      <c r="AB606" s="111"/>
      <c r="AC606" s="111"/>
      <c r="AD606" s="111"/>
      <c r="AE606" s="111"/>
      <c r="AG606" s="7">
        <f>IF(Q606&gt;0,RANK(Q606,(N606:P606,Q606:AE606)),0)</f>
        <v>0</v>
      </c>
      <c r="AH606" s="7">
        <f>IF(R606&gt;0,RANK(R606,(N606:P606,Q606:AE606)),0)</f>
        <v>0</v>
      </c>
      <c r="AI606" s="7">
        <f>IF(T606&gt;0,RANK(T606,(N606:P606,Q606:AE606)),0)</f>
        <v>3</v>
      </c>
      <c r="AJ606" s="7">
        <f>IF(S606&gt;0,RANK(S606,(N606:P606,Q606:AE606)),0)</f>
        <v>0</v>
      </c>
      <c r="AK606" s="2">
        <f t="shared" si="226"/>
        <v>0</v>
      </c>
      <c r="AL606" s="2">
        <f t="shared" si="227"/>
        <v>0</v>
      </c>
      <c r="AM606" s="2">
        <f t="shared" si="228"/>
        <v>2.0386493947759609E-2</v>
      </c>
      <c r="AN606" s="2">
        <f t="shared" si="229"/>
        <v>0</v>
      </c>
      <c r="AP606" t="s">
        <v>532</v>
      </c>
      <c r="AQ606" t="s">
        <v>1063</v>
      </c>
      <c r="AR606">
        <v>2</v>
      </c>
      <c r="AT606" s="95">
        <v>16</v>
      </c>
      <c r="AU606" s="97">
        <v>53</v>
      </c>
      <c r="AV606" s="101">
        <f t="shared" si="211"/>
        <v>16053</v>
      </c>
      <c r="AX606" s="7" t="s">
        <v>1006</v>
      </c>
      <c r="BE606" t="s">
        <v>657</v>
      </c>
    </row>
    <row r="607" spans="1:57" hidden="1" outlineLevel="1">
      <c r="A607" t="s">
        <v>931</v>
      </c>
      <c r="B607" t="s">
        <v>1063</v>
      </c>
      <c r="C607" s="1">
        <f t="shared" si="219"/>
        <v>29362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0</v>
      </c>
      <c r="G607" s="1">
        <f t="shared" si="220"/>
        <v>11351</v>
      </c>
      <c r="H607" s="2">
        <f t="shared" si="221"/>
        <v>0.38658810707717456</v>
      </c>
      <c r="I607" s="2"/>
      <c r="J607" s="2">
        <f t="shared" si="222"/>
        <v>0.29456440296982495</v>
      </c>
      <c r="K607" s="2">
        <f t="shared" si="223"/>
        <v>0.6811525100469995</v>
      </c>
      <c r="L607" s="2">
        <f t="shared" si="224"/>
        <v>0</v>
      </c>
      <c r="M607" s="2">
        <f t="shared" si="225"/>
        <v>2.4283086983175606E-2</v>
      </c>
      <c r="N607" s="111">
        <v>8649</v>
      </c>
      <c r="O607" s="111">
        <v>20000</v>
      </c>
      <c r="P607" s="111"/>
      <c r="Q607" s="111"/>
      <c r="R607" s="111"/>
      <c r="S607" s="111"/>
      <c r="T607" s="111">
        <v>713</v>
      </c>
      <c r="U607" s="111"/>
      <c r="V607" s="111"/>
      <c r="W607" s="111"/>
      <c r="X607" s="111"/>
      <c r="Y607" s="111"/>
      <c r="Z607" s="111"/>
      <c r="AA607" s="111"/>
      <c r="AB607" s="111"/>
      <c r="AC607" s="111"/>
      <c r="AD607" s="111"/>
      <c r="AE607" s="111"/>
      <c r="AG607" s="7">
        <f>IF(Q607&gt;0,RANK(Q607,(N607:P607,Q607:AE607)),0)</f>
        <v>0</v>
      </c>
      <c r="AH607" s="7">
        <f>IF(R607&gt;0,RANK(R607,(N607:P607,Q607:AE607)),0)</f>
        <v>0</v>
      </c>
      <c r="AI607" s="7">
        <f>IF(T607&gt;0,RANK(T607,(N607:P607,Q607:AE607)),0)</f>
        <v>3</v>
      </c>
      <c r="AJ607" s="7">
        <f>IF(S607&gt;0,RANK(S607,(N607:P607,Q607:AE607)),0)</f>
        <v>0</v>
      </c>
      <c r="AK607" s="2">
        <f t="shared" si="226"/>
        <v>0</v>
      </c>
      <c r="AL607" s="2">
        <f t="shared" si="227"/>
        <v>0</v>
      </c>
      <c r="AM607" s="2">
        <f t="shared" si="228"/>
        <v>2.4283086983175533E-2</v>
      </c>
      <c r="AN607" s="2">
        <f t="shared" si="229"/>
        <v>0</v>
      </c>
      <c r="AP607" t="s">
        <v>931</v>
      </c>
      <c r="AQ607" t="s">
        <v>1063</v>
      </c>
      <c r="AR607">
        <v>1</v>
      </c>
      <c r="AT607" s="95">
        <v>16</v>
      </c>
      <c r="AU607" s="97">
        <v>55</v>
      </c>
      <c r="AV607" s="101">
        <f t="shared" ref="AV607:AV670" si="230">1000*AT607+AU607</f>
        <v>16055</v>
      </c>
      <c r="AX607" s="7" t="s">
        <v>1006</v>
      </c>
      <c r="BE607" t="s">
        <v>656</v>
      </c>
    </row>
    <row r="608" spans="1:57" hidden="1" outlineLevel="1">
      <c r="A608" t="s">
        <v>668</v>
      </c>
      <c r="B608" t="s">
        <v>1063</v>
      </c>
      <c r="C608" s="1">
        <f t="shared" si="219"/>
        <v>11897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0</v>
      </c>
      <c r="G608" s="1">
        <f t="shared" si="220"/>
        <v>1462</v>
      </c>
      <c r="H608" s="2">
        <f t="shared" si="221"/>
        <v>0.12288812305623266</v>
      </c>
      <c r="I608" s="2"/>
      <c r="J608" s="2">
        <f t="shared" si="222"/>
        <v>0.42666218374380094</v>
      </c>
      <c r="K608" s="2">
        <f t="shared" si="223"/>
        <v>0.54955030680003358</v>
      </c>
      <c r="L608" s="2">
        <f t="shared" si="224"/>
        <v>0</v>
      </c>
      <c r="M608" s="2">
        <f t="shared" si="225"/>
        <v>2.3787509456165479E-2</v>
      </c>
      <c r="N608" s="111">
        <v>5076</v>
      </c>
      <c r="O608" s="111">
        <v>6538</v>
      </c>
      <c r="P608" s="111"/>
      <c r="Q608" s="111"/>
      <c r="R608" s="111"/>
      <c r="S608" s="111"/>
      <c r="T608" s="111">
        <v>283</v>
      </c>
      <c r="U608" s="111"/>
      <c r="V608" s="111"/>
      <c r="W608" s="111"/>
      <c r="X608" s="111"/>
      <c r="Y608" s="111"/>
      <c r="Z608" s="111"/>
      <c r="AA608" s="111"/>
      <c r="AB608" s="111"/>
      <c r="AC608" s="111"/>
      <c r="AD608" s="111"/>
      <c r="AE608" s="111"/>
      <c r="AG608" s="7">
        <f>IF(Q608&gt;0,RANK(Q608,(N608:P608,Q608:AE608)),0)</f>
        <v>0</v>
      </c>
      <c r="AH608" s="7">
        <f>IF(R608&gt;0,RANK(R608,(N608:P608,Q608:AE608)),0)</f>
        <v>0</v>
      </c>
      <c r="AI608" s="7">
        <f>IF(T608&gt;0,RANK(T608,(N608:P608,Q608:AE608)),0)</f>
        <v>3</v>
      </c>
      <c r="AJ608" s="7">
        <f>IF(S608&gt;0,RANK(S608,(N608:P608,Q608:AE608)),0)</f>
        <v>0</v>
      </c>
      <c r="AK608" s="2">
        <f t="shared" si="226"/>
        <v>0</v>
      </c>
      <c r="AL608" s="2">
        <f t="shared" si="227"/>
        <v>0</v>
      </c>
      <c r="AM608" s="2">
        <f t="shared" si="228"/>
        <v>2.378750945616542E-2</v>
      </c>
      <c r="AN608" s="2">
        <f t="shared" si="229"/>
        <v>0</v>
      </c>
      <c r="AP608" t="s">
        <v>668</v>
      </c>
      <c r="AQ608" t="s">
        <v>1063</v>
      </c>
      <c r="AR608">
        <v>1</v>
      </c>
      <c r="AT608" s="95">
        <v>16</v>
      </c>
      <c r="AU608" s="97">
        <v>57</v>
      </c>
      <c r="AV608" s="101">
        <f t="shared" si="230"/>
        <v>16057</v>
      </c>
      <c r="AX608" s="7" t="s">
        <v>1006</v>
      </c>
    </row>
    <row r="609" spans="1:57" hidden="1" outlineLevel="1">
      <c r="A609" t="s">
        <v>992</v>
      </c>
      <c r="B609" t="s">
        <v>1063</v>
      </c>
      <c r="C609" s="1">
        <f t="shared" si="219"/>
        <v>3387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1">
        <f t="shared" si="220"/>
        <v>2034</v>
      </c>
      <c r="H609" s="2">
        <f t="shared" si="221"/>
        <v>0.60053144375553591</v>
      </c>
      <c r="I609" s="2"/>
      <c r="J609" s="2">
        <f t="shared" si="222"/>
        <v>0.18718630056096841</v>
      </c>
      <c r="K609" s="2">
        <f t="shared" si="223"/>
        <v>0.78771774431650432</v>
      </c>
      <c r="L609" s="2">
        <f t="shared" si="224"/>
        <v>0</v>
      </c>
      <c r="M609" s="2">
        <f t="shared" si="225"/>
        <v>2.5095955122527269E-2</v>
      </c>
      <c r="N609" s="111">
        <v>634</v>
      </c>
      <c r="O609" s="111">
        <v>2668</v>
      </c>
      <c r="P609" s="111"/>
      <c r="Q609" s="111"/>
      <c r="R609" s="111"/>
      <c r="S609" s="111"/>
      <c r="T609" s="111">
        <v>85</v>
      </c>
      <c r="U609" s="111"/>
      <c r="V609" s="111"/>
      <c r="W609" s="111"/>
      <c r="X609" s="111"/>
      <c r="Y609" s="111"/>
      <c r="Z609" s="111"/>
      <c r="AA609" s="111"/>
      <c r="AB609" s="111"/>
      <c r="AC609" s="111"/>
      <c r="AD609" s="111"/>
      <c r="AE609" s="111"/>
      <c r="AG609" s="7">
        <f>IF(Q609&gt;0,RANK(Q609,(N609:P609,Q609:AE609)),0)</f>
        <v>0</v>
      </c>
      <c r="AH609" s="7">
        <f>IF(R609&gt;0,RANK(R609,(N609:P609,Q609:AE609)),0)</f>
        <v>0</v>
      </c>
      <c r="AI609" s="7">
        <f>IF(T609&gt;0,RANK(T609,(N609:P609,Q609:AE609)),0)</f>
        <v>3</v>
      </c>
      <c r="AJ609" s="7">
        <f>IF(S609&gt;0,RANK(S609,(N609:P609,Q609:AE609)),0)</f>
        <v>0</v>
      </c>
      <c r="AK609" s="2">
        <f t="shared" si="226"/>
        <v>0</v>
      </c>
      <c r="AL609" s="2">
        <f t="shared" si="227"/>
        <v>0</v>
      </c>
      <c r="AM609" s="2">
        <f t="shared" si="228"/>
        <v>2.5095955122527311E-2</v>
      </c>
      <c r="AN609" s="2">
        <f t="shared" si="229"/>
        <v>0</v>
      </c>
      <c r="AP609" t="s">
        <v>992</v>
      </c>
      <c r="AQ609" t="s">
        <v>1063</v>
      </c>
      <c r="AR609">
        <v>2</v>
      </c>
      <c r="AT609" s="95">
        <v>16</v>
      </c>
      <c r="AU609" s="97">
        <v>59</v>
      </c>
      <c r="AV609" s="101">
        <f t="shared" si="230"/>
        <v>16059</v>
      </c>
      <c r="AX609" s="7" t="s">
        <v>1006</v>
      </c>
      <c r="BE609" t="s">
        <v>657</v>
      </c>
    </row>
    <row r="610" spans="1:57" hidden="1" outlineLevel="1">
      <c r="A610" t="s">
        <v>1565</v>
      </c>
      <c r="B610" t="s">
        <v>1063</v>
      </c>
      <c r="C610" s="1">
        <f t="shared" si="219"/>
        <v>1333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0</v>
      </c>
      <c r="G610" s="1">
        <f t="shared" si="220"/>
        <v>504</v>
      </c>
      <c r="H610" s="2">
        <f t="shared" si="221"/>
        <v>0.37809452363090773</v>
      </c>
      <c r="I610" s="2"/>
      <c r="J610" s="2">
        <f t="shared" si="222"/>
        <v>0.29782445611402852</v>
      </c>
      <c r="K610" s="2">
        <f t="shared" si="223"/>
        <v>0.6759189797449362</v>
      </c>
      <c r="L610" s="2">
        <f t="shared" si="224"/>
        <v>0</v>
      </c>
      <c r="M610" s="2">
        <f t="shared" si="225"/>
        <v>2.6256564141035277E-2</v>
      </c>
      <c r="N610" s="111">
        <v>397</v>
      </c>
      <c r="O610" s="111">
        <v>901</v>
      </c>
      <c r="P610" s="111"/>
      <c r="Q610" s="111"/>
      <c r="R610" s="111"/>
      <c r="S610" s="111"/>
      <c r="T610" s="111">
        <v>35</v>
      </c>
      <c r="U610" s="111"/>
      <c r="V610" s="111"/>
      <c r="W610" s="111"/>
      <c r="X610" s="111"/>
      <c r="Y610" s="111"/>
      <c r="Z610" s="111"/>
      <c r="AA610" s="111"/>
      <c r="AB610" s="111"/>
      <c r="AC610" s="111"/>
      <c r="AD610" s="111"/>
      <c r="AE610" s="111"/>
      <c r="AG610" s="7">
        <f>IF(Q610&gt;0,RANK(Q610,(N610:P610,Q610:AE610)),0)</f>
        <v>0</v>
      </c>
      <c r="AH610" s="7">
        <f>IF(R610&gt;0,RANK(R610,(N610:P610,Q610:AE610)),0)</f>
        <v>0</v>
      </c>
      <c r="AI610" s="7">
        <f>IF(T610&gt;0,RANK(T610,(N610:P610,Q610:AE610)),0)</f>
        <v>3</v>
      </c>
      <c r="AJ610" s="7">
        <f>IF(S610&gt;0,RANK(S610,(N610:P610,Q610:AE610)),0)</f>
        <v>0</v>
      </c>
      <c r="AK610" s="2">
        <f t="shared" si="226"/>
        <v>0</v>
      </c>
      <c r="AL610" s="2">
        <f t="shared" si="227"/>
        <v>0</v>
      </c>
      <c r="AM610" s="2">
        <f t="shared" si="228"/>
        <v>2.6256564141035259E-2</v>
      </c>
      <c r="AN610" s="2">
        <f t="shared" si="229"/>
        <v>0</v>
      </c>
      <c r="AP610" t="s">
        <v>1565</v>
      </c>
      <c r="AQ610" t="s">
        <v>1063</v>
      </c>
      <c r="AR610">
        <v>1</v>
      </c>
      <c r="AT610" s="95">
        <v>16</v>
      </c>
      <c r="AU610" s="97">
        <v>61</v>
      </c>
      <c r="AV610" s="101">
        <f t="shared" si="230"/>
        <v>16061</v>
      </c>
      <c r="AX610" s="7" t="s">
        <v>1006</v>
      </c>
    </row>
    <row r="611" spans="1:57" hidden="1" outlineLevel="1">
      <c r="A611" t="s">
        <v>1853</v>
      </c>
      <c r="B611" t="s">
        <v>1063</v>
      </c>
      <c r="C611" s="1">
        <f t="shared" si="219"/>
        <v>1213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0</v>
      </c>
      <c r="G611" s="1">
        <f t="shared" si="220"/>
        <v>534</v>
      </c>
      <c r="H611" s="2">
        <f t="shared" si="221"/>
        <v>0.44023083264633139</v>
      </c>
      <c r="I611" s="2"/>
      <c r="J611" s="2">
        <f t="shared" si="222"/>
        <v>0.26793075020610058</v>
      </c>
      <c r="K611" s="2">
        <f t="shared" si="223"/>
        <v>0.70816158285243203</v>
      </c>
      <c r="L611" s="2">
        <f t="shared" si="224"/>
        <v>0</v>
      </c>
      <c r="M611" s="2">
        <f t="shared" si="225"/>
        <v>2.3907666941467398E-2</v>
      </c>
      <c r="N611" s="111">
        <v>325</v>
      </c>
      <c r="O611" s="111">
        <v>859</v>
      </c>
      <c r="P611" s="111"/>
      <c r="Q611" s="111"/>
      <c r="R611" s="111"/>
      <c r="S611" s="111"/>
      <c r="T611" s="111">
        <v>29</v>
      </c>
      <c r="U611" s="111"/>
      <c r="V611" s="111"/>
      <c r="W611" s="111"/>
      <c r="X611" s="111"/>
      <c r="Y611" s="111"/>
      <c r="Z611" s="111"/>
      <c r="AA611" s="111"/>
      <c r="AB611" s="111"/>
      <c r="AC611" s="111"/>
      <c r="AD611" s="111"/>
      <c r="AE611" s="111"/>
      <c r="AG611" s="7">
        <f>IF(Q611&gt;0,RANK(Q611,(N611:P611,Q611:AE611)),0)</f>
        <v>0</v>
      </c>
      <c r="AH611" s="7">
        <f>IF(R611&gt;0,RANK(R611,(N611:P611,Q611:AE611)),0)</f>
        <v>0</v>
      </c>
      <c r="AI611" s="7">
        <f>IF(T611&gt;0,RANK(T611,(N611:P611,Q611:AE611)),0)</f>
        <v>3</v>
      </c>
      <c r="AJ611" s="7">
        <f>IF(S611&gt;0,RANK(S611,(N611:P611,Q611:AE611)),0)</f>
        <v>0</v>
      </c>
      <c r="AK611" s="2">
        <f t="shared" si="226"/>
        <v>0</v>
      </c>
      <c r="AL611" s="2">
        <f t="shared" si="227"/>
        <v>0</v>
      </c>
      <c r="AM611" s="2">
        <f t="shared" si="228"/>
        <v>2.3907666941467436E-2</v>
      </c>
      <c r="AN611" s="2">
        <f t="shared" si="229"/>
        <v>0</v>
      </c>
      <c r="AP611" t="s">
        <v>1853</v>
      </c>
      <c r="AQ611" t="s">
        <v>1063</v>
      </c>
      <c r="AR611">
        <v>2</v>
      </c>
      <c r="AT611" s="95">
        <v>16</v>
      </c>
      <c r="AU611" s="97">
        <v>63</v>
      </c>
      <c r="AV611" s="101">
        <f t="shared" si="230"/>
        <v>16063</v>
      </c>
      <c r="AX611" s="7" t="s">
        <v>1006</v>
      </c>
    </row>
    <row r="612" spans="1:57" hidden="1" outlineLevel="1">
      <c r="A612" t="s">
        <v>2058</v>
      </c>
      <c r="B612" t="s">
        <v>1063</v>
      </c>
      <c r="C612" s="1">
        <f t="shared" si="219"/>
        <v>6468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1">
        <f t="shared" si="220"/>
        <v>5306</v>
      </c>
      <c r="H612" s="2">
        <f t="shared" si="221"/>
        <v>0.82034632034632038</v>
      </c>
      <c r="I612" s="2"/>
      <c r="J612" s="2">
        <f t="shared" si="222"/>
        <v>8.4879406307977731E-2</v>
      </c>
      <c r="K612" s="2">
        <f t="shared" si="223"/>
        <v>0.90522572665429812</v>
      </c>
      <c r="L612" s="2">
        <f t="shared" si="224"/>
        <v>0</v>
      </c>
      <c r="M612" s="2">
        <f t="shared" si="225"/>
        <v>9.894867037724131E-3</v>
      </c>
      <c r="N612" s="111">
        <v>549</v>
      </c>
      <c r="O612" s="111">
        <v>5855</v>
      </c>
      <c r="P612" s="111"/>
      <c r="Q612" s="111"/>
      <c r="R612" s="111"/>
      <c r="S612" s="111"/>
      <c r="T612" s="111">
        <v>64</v>
      </c>
      <c r="U612" s="111"/>
      <c r="V612" s="111"/>
      <c r="W612" s="111"/>
      <c r="X612" s="111"/>
      <c r="Y612" s="111"/>
      <c r="Z612" s="111"/>
      <c r="AA612" s="111"/>
      <c r="AB612" s="111"/>
      <c r="AC612" s="111"/>
      <c r="AD612" s="111"/>
      <c r="AE612" s="111"/>
      <c r="AG612" s="7">
        <f>IF(Q612&gt;0,RANK(Q612,(N612:P612,Q612:AE612)),0)</f>
        <v>0</v>
      </c>
      <c r="AH612" s="7">
        <f>IF(R612&gt;0,RANK(R612,(N612:P612,Q612:AE612)),0)</f>
        <v>0</v>
      </c>
      <c r="AI612" s="7">
        <f>IF(T612&gt;0,RANK(T612,(N612:P612,Q612:AE612)),0)</f>
        <v>3</v>
      </c>
      <c r="AJ612" s="7">
        <f>IF(S612&gt;0,RANK(S612,(N612:P612,Q612:AE612)),0)</f>
        <v>0</v>
      </c>
      <c r="AK612" s="2">
        <f t="shared" si="226"/>
        <v>0</v>
      </c>
      <c r="AL612" s="2">
        <f t="shared" si="227"/>
        <v>0</v>
      </c>
      <c r="AM612" s="2">
        <f t="shared" si="228"/>
        <v>9.8948670377241813E-3</v>
      </c>
      <c r="AN612" s="2">
        <f t="shared" si="229"/>
        <v>0</v>
      </c>
      <c r="AP612" t="s">
        <v>2058</v>
      </c>
      <c r="AQ612" t="s">
        <v>1063</v>
      </c>
      <c r="AR612">
        <v>2</v>
      </c>
      <c r="AT612" s="95">
        <v>16</v>
      </c>
      <c r="AU612" s="97">
        <v>65</v>
      </c>
      <c r="AV612" s="101">
        <f t="shared" si="230"/>
        <v>16065</v>
      </c>
      <c r="AX612" s="7" t="s">
        <v>1006</v>
      </c>
      <c r="BE612" t="s">
        <v>656</v>
      </c>
    </row>
    <row r="613" spans="1:57" hidden="1" outlineLevel="1">
      <c r="A613" t="s">
        <v>1566</v>
      </c>
      <c r="B613" t="s">
        <v>1063</v>
      </c>
      <c r="C613" s="1">
        <f t="shared" si="219"/>
        <v>5352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0</v>
      </c>
      <c r="G613" s="1">
        <f t="shared" si="220"/>
        <v>3058</v>
      </c>
      <c r="H613" s="2">
        <f t="shared" si="221"/>
        <v>0.57137518684603883</v>
      </c>
      <c r="I613" s="2"/>
      <c r="J613" s="2">
        <f t="shared" si="222"/>
        <v>0.20328849028400597</v>
      </c>
      <c r="K613" s="2">
        <f t="shared" si="223"/>
        <v>0.7746636771300448</v>
      </c>
      <c r="L613" s="2">
        <f t="shared" si="224"/>
        <v>0</v>
      </c>
      <c r="M613" s="2">
        <f t="shared" si="225"/>
        <v>2.2047832585949223E-2</v>
      </c>
      <c r="N613" s="111">
        <v>1088</v>
      </c>
      <c r="O613" s="111">
        <v>4146</v>
      </c>
      <c r="P613" s="111"/>
      <c r="Q613" s="111"/>
      <c r="R613" s="111"/>
      <c r="S613" s="111"/>
      <c r="T613" s="111">
        <v>118</v>
      </c>
      <c r="U613" s="111"/>
      <c r="V613" s="111"/>
      <c r="W613" s="111"/>
      <c r="X613" s="111"/>
      <c r="Y613" s="111"/>
      <c r="Z613" s="111"/>
      <c r="AA613" s="111"/>
      <c r="AB613" s="111"/>
      <c r="AC613" s="111"/>
      <c r="AD613" s="111"/>
      <c r="AE613" s="111"/>
      <c r="AG613" s="7">
        <f>IF(Q613&gt;0,RANK(Q613,(N613:P613,Q613:AE613)),0)</f>
        <v>0</v>
      </c>
      <c r="AH613" s="7">
        <f>IF(R613&gt;0,RANK(R613,(N613:P613,Q613:AE613)),0)</f>
        <v>0</v>
      </c>
      <c r="AI613" s="7">
        <f>IF(T613&gt;0,RANK(T613,(N613:P613,Q613:AE613)),0)</f>
        <v>3</v>
      </c>
      <c r="AJ613" s="7">
        <f>IF(S613&gt;0,RANK(S613,(N613:P613,Q613:AE613)),0)</f>
        <v>0</v>
      </c>
      <c r="AK613" s="2">
        <f t="shared" si="226"/>
        <v>0</v>
      </c>
      <c r="AL613" s="2">
        <f t="shared" si="227"/>
        <v>0</v>
      </c>
      <c r="AM613" s="2">
        <f t="shared" si="228"/>
        <v>2.2047832585949178E-2</v>
      </c>
      <c r="AN613" s="2">
        <f t="shared" si="229"/>
        <v>0</v>
      </c>
      <c r="AP613" t="s">
        <v>1566</v>
      </c>
      <c r="AQ613" t="s">
        <v>1063</v>
      </c>
      <c r="AR613">
        <v>2</v>
      </c>
      <c r="AT613" s="95">
        <v>16</v>
      </c>
      <c r="AU613" s="97">
        <v>67</v>
      </c>
      <c r="AV613" s="101">
        <f t="shared" si="230"/>
        <v>16067</v>
      </c>
      <c r="AX613" s="7" t="s">
        <v>1006</v>
      </c>
    </row>
    <row r="614" spans="1:57" hidden="1" outlineLevel="1">
      <c r="A614" t="s">
        <v>1567</v>
      </c>
      <c r="B614" t="s">
        <v>1063</v>
      </c>
      <c r="C614" s="1">
        <f t="shared" si="219"/>
        <v>12887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1">
        <f t="shared" si="220"/>
        <v>2634</v>
      </c>
      <c r="H614" s="2">
        <f t="shared" si="221"/>
        <v>0.20439202296888337</v>
      </c>
      <c r="I614" s="2"/>
      <c r="J614" s="2">
        <f t="shared" si="222"/>
        <v>0.38767750446186078</v>
      </c>
      <c r="K614" s="2">
        <f t="shared" si="223"/>
        <v>0.59206952743074415</v>
      </c>
      <c r="L614" s="2">
        <f t="shared" si="224"/>
        <v>0</v>
      </c>
      <c r="M614" s="2">
        <f t="shared" si="225"/>
        <v>2.0252968107395075E-2</v>
      </c>
      <c r="N614" s="111">
        <v>4996</v>
      </c>
      <c r="O614" s="111">
        <v>7630</v>
      </c>
      <c r="P614" s="111"/>
      <c r="Q614" s="111"/>
      <c r="R614" s="111"/>
      <c r="S614" s="111"/>
      <c r="T614" s="111">
        <v>261</v>
      </c>
      <c r="U614" s="111"/>
      <c r="V614" s="111"/>
      <c r="W614" s="111"/>
      <c r="X614" s="111"/>
      <c r="Y614" s="111"/>
      <c r="Z614" s="111"/>
      <c r="AA614" s="111"/>
      <c r="AB614" s="111"/>
      <c r="AC614" s="111"/>
      <c r="AD614" s="111"/>
      <c r="AE614" s="111"/>
      <c r="AG614" s="7">
        <f>IF(Q614&gt;0,RANK(Q614,(N614:P614,Q614:AE614)),0)</f>
        <v>0</v>
      </c>
      <c r="AH614" s="7">
        <f>IF(R614&gt;0,RANK(R614,(N614:P614,Q614:AE614)),0)</f>
        <v>0</v>
      </c>
      <c r="AI614" s="7">
        <f>IF(T614&gt;0,RANK(T614,(N614:P614,Q614:AE614)),0)</f>
        <v>3</v>
      </c>
      <c r="AJ614" s="7">
        <f>IF(S614&gt;0,RANK(S614,(N614:P614,Q614:AE614)),0)</f>
        <v>0</v>
      </c>
      <c r="AK614" s="2">
        <f t="shared" si="226"/>
        <v>0</v>
      </c>
      <c r="AL614" s="2">
        <f t="shared" si="227"/>
        <v>0</v>
      </c>
      <c r="AM614" s="2">
        <f t="shared" si="228"/>
        <v>2.0252968107395051E-2</v>
      </c>
      <c r="AN614" s="2">
        <f t="shared" si="229"/>
        <v>0</v>
      </c>
      <c r="AP614" t="s">
        <v>1567</v>
      </c>
      <c r="AQ614" t="s">
        <v>1063</v>
      </c>
      <c r="AR614">
        <v>1</v>
      </c>
      <c r="AT614" s="95">
        <v>16</v>
      </c>
      <c r="AU614" s="97">
        <v>69</v>
      </c>
      <c r="AV614" s="101">
        <f t="shared" si="230"/>
        <v>16069</v>
      </c>
      <c r="AX614" s="7" t="s">
        <v>1006</v>
      </c>
    </row>
    <row r="615" spans="1:57" hidden="1" outlineLevel="1">
      <c r="A615" t="s">
        <v>1130</v>
      </c>
      <c r="B615" t="s">
        <v>1063</v>
      </c>
      <c r="C615" s="1">
        <f t="shared" si="219"/>
        <v>1234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0</v>
      </c>
      <c r="G615" s="1">
        <f t="shared" si="220"/>
        <v>722</v>
      </c>
      <c r="H615" s="2">
        <f t="shared" si="221"/>
        <v>0.5850891410048622</v>
      </c>
      <c r="I615" s="2"/>
      <c r="J615" s="2">
        <f t="shared" si="222"/>
        <v>0.19692058346839547</v>
      </c>
      <c r="K615" s="2">
        <f t="shared" si="223"/>
        <v>0.78200972447325767</v>
      </c>
      <c r="L615" s="2">
        <f t="shared" si="224"/>
        <v>0</v>
      </c>
      <c r="M615" s="2">
        <f t="shared" si="225"/>
        <v>2.1069692058346856E-2</v>
      </c>
      <c r="N615" s="111">
        <v>243</v>
      </c>
      <c r="O615" s="111">
        <v>965</v>
      </c>
      <c r="P615" s="111"/>
      <c r="Q615" s="111"/>
      <c r="R615" s="111"/>
      <c r="S615" s="111"/>
      <c r="T615" s="111">
        <v>26</v>
      </c>
      <c r="U615" s="111"/>
      <c r="V615" s="111"/>
      <c r="W615" s="111"/>
      <c r="X615" s="111"/>
      <c r="Y615" s="111"/>
      <c r="Z615" s="111"/>
      <c r="AA615" s="111"/>
      <c r="AB615" s="111"/>
      <c r="AC615" s="111"/>
      <c r="AD615" s="111"/>
      <c r="AE615" s="111"/>
      <c r="AG615" s="7">
        <f>IF(Q615&gt;0,RANK(Q615,(N615:P615,Q615:AE615)),0)</f>
        <v>0</v>
      </c>
      <c r="AH615" s="7">
        <f>IF(R615&gt;0,RANK(R615,(N615:P615,Q615:AE615)),0)</f>
        <v>0</v>
      </c>
      <c r="AI615" s="7">
        <f>IF(T615&gt;0,RANK(T615,(N615:P615,Q615:AE615)),0)</f>
        <v>3</v>
      </c>
      <c r="AJ615" s="7">
        <f>IF(S615&gt;0,RANK(S615,(N615:P615,Q615:AE615)),0)</f>
        <v>0</v>
      </c>
      <c r="AK615" s="2">
        <f t="shared" si="226"/>
        <v>0</v>
      </c>
      <c r="AL615" s="2">
        <f t="shared" si="227"/>
        <v>0</v>
      </c>
      <c r="AM615" s="2">
        <f t="shared" si="228"/>
        <v>2.1069692058346839E-2</v>
      </c>
      <c r="AN615" s="2">
        <f t="shared" si="229"/>
        <v>0</v>
      </c>
      <c r="AP615" t="s">
        <v>1130</v>
      </c>
      <c r="AQ615" t="s">
        <v>1063</v>
      </c>
      <c r="AR615">
        <v>2</v>
      </c>
      <c r="AT615" s="95">
        <v>16</v>
      </c>
      <c r="AU615" s="97">
        <v>71</v>
      </c>
      <c r="AV615" s="101">
        <f t="shared" si="230"/>
        <v>16071</v>
      </c>
      <c r="AX615" s="7" t="s">
        <v>1006</v>
      </c>
      <c r="BE615" t="s">
        <v>657</v>
      </c>
    </row>
    <row r="616" spans="1:57" hidden="1" outlineLevel="1">
      <c r="A616" t="s">
        <v>526</v>
      </c>
      <c r="B616" t="s">
        <v>1063</v>
      </c>
      <c r="C616" s="1">
        <f t="shared" si="219"/>
        <v>2603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0</v>
      </c>
      <c r="G616" s="1">
        <f t="shared" si="220"/>
        <v>1444</v>
      </c>
      <c r="H616" s="2">
        <f t="shared" si="221"/>
        <v>0.55474452554744524</v>
      </c>
      <c r="I616" s="2"/>
      <c r="J616" s="2">
        <f t="shared" si="222"/>
        <v>0.21513638109873223</v>
      </c>
      <c r="K616" s="2">
        <f t="shared" si="223"/>
        <v>0.76988090664617748</v>
      </c>
      <c r="L616" s="2">
        <f t="shared" si="224"/>
        <v>0</v>
      </c>
      <c r="M616" s="2">
        <f t="shared" si="225"/>
        <v>1.4982712255090291E-2</v>
      </c>
      <c r="N616" s="111">
        <v>560</v>
      </c>
      <c r="O616" s="111">
        <v>2004</v>
      </c>
      <c r="P616" s="111"/>
      <c r="Q616" s="111"/>
      <c r="R616" s="111"/>
      <c r="S616" s="111"/>
      <c r="T616" s="111">
        <v>39</v>
      </c>
      <c r="U616" s="111"/>
      <c r="V616" s="111"/>
      <c r="W616" s="111"/>
      <c r="X616" s="111"/>
      <c r="Y616" s="111"/>
      <c r="Z616" s="111"/>
      <c r="AA616" s="111"/>
      <c r="AB616" s="111"/>
      <c r="AC616" s="111"/>
      <c r="AD616" s="111"/>
      <c r="AE616" s="111"/>
      <c r="AG616" s="7">
        <f>IF(Q616&gt;0,RANK(Q616,(N616:P616,Q616:AE616)),0)</f>
        <v>0</v>
      </c>
      <c r="AH616" s="7">
        <f>IF(R616&gt;0,RANK(R616,(N616:P616,Q616:AE616)),0)</f>
        <v>0</v>
      </c>
      <c r="AI616" s="7">
        <f>IF(T616&gt;0,RANK(T616,(N616:P616,Q616:AE616)),0)</f>
        <v>3</v>
      </c>
      <c r="AJ616" s="7">
        <f>IF(S616&gt;0,RANK(S616,(N616:P616,Q616:AE616)),0)</f>
        <v>0</v>
      </c>
      <c r="AK616" s="2">
        <f t="shared" si="226"/>
        <v>0</v>
      </c>
      <c r="AL616" s="2">
        <f t="shared" si="227"/>
        <v>0</v>
      </c>
      <c r="AM616" s="2">
        <f t="shared" si="228"/>
        <v>1.4982712255090281E-2</v>
      </c>
      <c r="AN616" s="2">
        <f t="shared" si="229"/>
        <v>0</v>
      </c>
      <c r="AP616" t="s">
        <v>526</v>
      </c>
      <c r="AQ616" t="s">
        <v>1063</v>
      </c>
      <c r="AR616">
        <v>1</v>
      </c>
      <c r="AT616" s="95">
        <v>16</v>
      </c>
      <c r="AU616" s="97">
        <v>73</v>
      </c>
      <c r="AV616" s="101">
        <f t="shared" si="230"/>
        <v>16073</v>
      </c>
      <c r="AX616" s="7" t="s">
        <v>1006</v>
      </c>
    </row>
    <row r="617" spans="1:57" hidden="1" outlineLevel="1">
      <c r="A617" t="s">
        <v>398</v>
      </c>
      <c r="B617" t="s">
        <v>1063</v>
      </c>
      <c r="C617" s="1">
        <f t="shared" si="219"/>
        <v>5247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0</v>
      </c>
      <c r="G617" s="1">
        <f t="shared" si="220"/>
        <v>2501</v>
      </c>
      <c r="H617" s="2">
        <f t="shared" si="221"/>
        <v>0.47665332570992947</v>
      </c>
      <c r="I617" s="2"/>
      <c r="J617" s="2">
        <f t="shared" si="222"/>
        <v>0.25176291214027063</v>
      </c>
      <c r="K617" s="2">
        <f t="shared" si="223"/>
        <v>0.72841623785020015</v>
      </c>
      <c r="L617" s="2">
        <f t="shared" si="224"/>
        <v>0</v>
      </c>
      <c r="M617" s="2">
        <f t="shared" si="225"/>
        <v>1.9820850009529156E-2</v>
      </c>
      <c r="N617" s="111">
        <v>1321</v>
      </c>
      <c r="O617" s="111">
        <v>3822</v>
      </c>
      <c r="P617" s="111"/>
      <c r="Q617" s="111"/>
      <c r="R617" s="111"/>
      <c r="S617" s="111"/>
      <c r="T617" s="111">
        <v>104</v>
      </c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1"/>
      <c r="AE617" s="111"/>
      <c r="AG617" s="7">
        <f>IF(Q617&gt;0,RANK(Q617,(N617:P617,Q617:AE617)),0)</f>
        <v>0</v>
      </c>
      <c r="AH617" s="7">
        <f>IF(R617&gt;0,RANK(R617,(N617:P617,Q617:AE617)),0)</f>
        <v>0</v>
      </c>
      <c r="AI617" s="7">
        <f>IF(T617&gt;0,RANK(T617,(N617:P617,Q617:AE617)),0)</f>
        <v>3</v>
      </c>
      <c r="AJ617" s="7">
        <f>IF(S617&gt;0,RANK(S617,(N617:P617,Q617:AE617)),0)</f>
        <v>0</v>
      </c>
      <c r="AK617" s="2">
        <f t="shared" si="226"/>
        <v>0</v>
      </c>
      <c r="AL617" s="2">
        <f t="shared" si="227"/>
        <v>0</v>
      </c>
      <c r="AM617" s="2">
        <f t="shared" si="228"/>
        <v>1.9820850009529253E-2</v>
      </c>
      <c r="AN617" s="2">
        <f t="shared" si="229"/>
        <v>0</v>
      </c>
      <c r="AP617" t="s">
        <v>398</v>
      </c>
      <c r="AQ617" t="s">
        <v>1063</v>
      </c>
      <c r="AR617">
        <v>1</v>
      </c>
      <c r="AT617" s="95">
        <v>16</v>
      </c>
      <c r="AU617" s="97">
        <v>75</v>
      </c>
      <c r="AV617" s="101">
        <f t="shared" si="230"/>
        <v>16075</v>
      </c>
      <c r="AX617" s="7" t="s">
        <v>1006</v>
      </c>
    </row>
    <row r="618" spans="1:57" hidden="1" outlineLevel="1">
      <c r="A618" t="s">
        <v>333</v>
      </c>
      <c r="B618" t="s">
        <v>1063</v>
      </c>
      <c r="C618" s="1">
        <f t="shared" si="219"/>
        <v>2181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0</v>
      </c>
      <c r="G618" s="1">
        <f t="shared" si="220"/>
        <v>814</v>
      </c>
      <c r="H618" s="2">
        <f t="shared" si="221"/>
        <v>0.37322329206785876</v>
      </c>
      <c r="I618" s="2"/>
      <c r="J618" s="2">
        <f t="shared" si="222"/>
        <v>0.30719853278312703</v>
      </c>
      <c r="K618" s="2">
        <f t="shared" si="223"/>
        <v>0.68042182485098579</v>
      </c>
      <c r="L618" s="2">
        <f t="shared" si="224"/>
        <v>0</v>
      </c>
      <c r="M618" s="2">
        <f t="shared" si="225"/>
        <v>1.2379642365887178E-2</v>
      </c>
      <c r="N618" s="111">
        <v>670</v>
      </c>
      <c r="O618" s="111">
        <v>1484</v>
      </c>
      <c r="P618" s="111"/>
      <c r="Q618" s="111"/>
      <c r="R618" s="111"/>
      <c r="S618" s="111"/>
      <c r="T618" s="111">
        <v>27</v>
      </c>
      <c r="U618" s="111"/>
      <c r="V618" s="111"/>
      <c r="W618" s="111"/>
      <c r="X618" s="111"/>
      <c r="Y618" s="111"/>
      <c r="Z618" s="111"/>
      <c r="AA618" s="111"/>
      <c r="AB618" s="111"/>
      <c r="AC618" s="111"/>
      <c r="AD618" s="111"/>
      <c r="AE618" s="111"/>
      <c r="AG618" s="7">
        <f>IF(Q618&gt;0,RANK(Q618,(N618:P618,Q618:AE618)),0)</f>
        <v>0</v>
      </c>
      <c r="AH618" s="7">
        <f>IF(R618&gt;0,RANK(R618,(N618:P618,Q618:AE618)),0)</f>
        <v>0</v>
      </c>
      <c r="AI618" s="7">
        <f>IF(T618&gt;0,RANK(T618,(N618:P618,Q618:AE618)),0)</f>
        <v>3</v>
      </c>
      <c r="AJ618" s="7">
        <f>IF(S618&gt;0,RANK(S618,(N618:P618,Q618:AE618)),0)</f>
        <v>0</v>
      </c>
      <c r="AK618" s="2">
        <f t="shared" si="226"/>
        <v>0</v>
      </c>
      <c r="AL618" s="2">
        <f t="shared" si="227"/>
        <v>0</v>
      </c>
      <c r="AM618" s="2">
        <f t="shared" si="228"/>
        <v>1.2379642365887207E-2</v>
      </c>
      <c r="AN618" s="2">
        <f t="shared" si="229"/>
        <v>0</v>
      </c>
      <c r="AP618" t="s">
        <v>333</v>
      </c>
      <c r="AQ618" t="s">
        <v>1063</v>
      </c>
      <c r="AR618">
        <v>2</v>
      </c>
      <c r="AT618" s="95">
        <v>16</v>
      </c>
      <c r="AU618" s="97">
        <v>77</v>
      </c>
      <c r="AV618" s="101">
        <f t="shared" si="230"/>
        <v>16077</v>
      </c>
      <c r="AX618" s="7" t="s">
        <v>1006</v>
      </c>
      <c r="BE618" t="s">
        <v>657</v>
      </c>
    </row>
    <row r="619" spans="1:57" hidden="1" outlineLevel="1">
      <c r="A619" t="s">
        <v>1582</v>
      </c>
      <c r="B619" t="s">
        <v>1063</v>
      </c>
      <c r="C619" s="1">
        <f t="shared" si="219"/>
        <v>3953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0</v>
      </c>
      <c r="G619" s="1">
        <f t="shared" si="220"/>
        <v>335</v>
      </c>
      <c r="H619" s="2">
        <f t="shared" si="221"/>
        <v>8.4745762711864403E-2</v>
      </c>
      <c r="I619" s="2"/>
      <c r="J619" s="2">
        <f t="shared" si="222"/>
        <v>0.4414368833797116</v>
      </c>
      <c r="K619" s="2">
        <f t="shared" si="223"/>
        <v>0.52618264609157606</v>
      </c>
      <c r="L619" s="2">
        <f t="shared" si="224"/>
        <v>0</v>
      </c>
      <c r="M619" s="2">
        <f t="shared" si="225"/>
        <v>3.2380470528712402E-2</v>
      </c>
      <c r="N619" s="111">
        <v>1745</v>
      </c>
      <c r="O619" s="111">
        <v>2080</v>
      </c>
      <c r="P619" s="111"/>
      <c r="Q619" s="111"/>
      <c r="R619" s="111"/>
      <c r="S619" s="111"/>
      <c r="T619" s="111">
        <v>128</v>
      </c>
      <c r="U619" s="111"/>
      <c r="V619" s="111"/>
      <c r="W619" s="111"/>
      <c r="X619" s="111"/>
      <c r="Y619" s="111"/>
      <c r="Z619" s="111"/>
      <c r="AA619" s="111"/>
      <c r="AB619" s="111"/>
      <c r="AC619" s="111"/>
      <c r="AD619" s="111"/>
      <c r="AE619" s="111"/>
      <c r="AG619" s="7">
        <f>IF(Q619&gt;0,RANK(Q619,(N619:P619,Q619:AE619)),0)</f>
        <v>0</v>
      </c>
      <c r="AH619" s="7">
        <f>IF(R619&gt;0,RANK(R619,(N619:P619,Q619:AE619)),0)</f>
        <v>0</v>
      </c>
      <c r="AI619" s="7">
        <f>IF(T619&gt;0,RANK(T619,(N619:P619,Q619:AE619)),0)</f>
        <v>3</v>
      </c>
      <c r="AJ619" s="7">
        <f>IF(S619&gt;0,RANK(S619,(N619:P619,Q619:AE619)),0)</f>
        <v>0</v>
      </c>
      <c r="AK619" s="2">
        <f t="shared" si="226"/>
        <v>0</v>
      </c>
      <c r="AL619" s="2">
        <f t="shared" si="227"/>
        <v>0</v>
      </c>
      <c r="AM619" s="2">
        <f t="shared" si="228"/>
        <v>3.2380470528712367E-2</v>
      </c>
      <c r="AN619" s="2">
        <f t="shared" si="229"/>
        <v>0</v>
      </c>
      <c r="AP619" t="s">
        <v>1582</v>
      </c>
      <c r="AQ619" t="s">
        <v>1063</v>
      </c>
      <c r="AR619">
        <v>1</v>
      </c>
      <c r="AT619" s="95">
        <v>16</v>
      </c>
      <c r="AU619" s="97">
        <v>79</v>
      </c>
      <c r="AV619" s="101">
        <f t="shared" si="230"/>
        <v>16079</v>
      </c>
      <c r="AX619" s="7" t="s">
        <v>1006</v>
      </c>
    </row>
    <row r="620" spans="1:57" hidden="1" outlineLevel="1">
      <c r="A620" t="s">
        <v>1629</v>
      </c>
      <c r="B620" t="s">
        <v>1063</v>
      </c>
      <c r="C620" s="1">
        <f t="shared" si="219"/>
        <v>1780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0</v>
      </c>
      <c r="G620" s="1">
        <f t="shared" si="220"/>
        <v>749</v>
      </c>
      <c r="H620" s="2">
        <f t="shared" si="221"/>
        <v>0.42078651685393259</v>
      </c>
      <c r="I620" s="2"/>
      <c r="J620" s="2">
        <f t="shared" si="222"/>
        <v>0.27696629213483148</v>
      </c>
      <c r="K620" s="2">
        <f t="shared" si="223"/>
        <v>0.69775280898876402</v>
      </c>
      <c r="L620" s="2">
        <f t="shared" si="224"/>
        <v>0</v>
      </c>
      <c r="M620" s="2">
        <f t="shared" si="225"/>
        <v>2.5280898876404501E-2</v>
      </c>
      <c r="N620" s="111">
        <v>493</v>
      </c>
      <c r="O620" s="111">
        <v>1242</v>
      </c>
      <c r="P620" s="111"/>
      <c r="Q620" s="111"/>
      <c r="R620" s="111"/>
      <c r="S620" s="111"/>
      <c r="T620" s="111">
        <v>45</v>
      </c>
      <c r="U620" s="111"/>
      <c r="V620" s="111"/>
      <c r="W620" s="111"/>
      <c r="X620" s="111"/>
      <c r="Y620" s="111"/>
      <c r="Z620" s="111"/>
      <c r="AA620" s="111"/>
      <c r="AB620" s="111"/>
      <c r="AC620" s="111"/>
      <c r="AD620" s="111"/>
      <c r="AE620" s="111"/>
      <c r="AG620" s="7">
        <f>IF(Q620&gt;0,RANK(Q620,(N620:P620,Q620:AE620)),0)</f>
        <v>0</v>
      </c>
      <c r="AH620" s="7">
        <f>IF(R620&gt;0,RANK(R620,(N620:P620,Q620:AE620)),0)</f>
        <v>0</v>
      </c>
      <c r="AI620" s="7">
        <f>IF(T620&gt;0,RANK(T620,(N620:P620,Q620:AE620)),0)</f>
        <v>3</v>
      </c>
      <c r="AJ620" s="7">
        <f>IF(S620&gt;0,RANK(S620,(N620:P620,Q620:AE620)),0)</f>
        <v>0</v>
      </c>
      <c r="AK620" s="2">
        <f t="shared" si="226"/>
        <v>0</v>
      </c>
      <c r="AL620" s="2">
        <f t="shared" si="227"/>
        <v>0</v>
      </c>
      <c r="AM620" s="2">
        <f t="shared" si="228"/>
        <v>2.5280898876404494E-2</v>
      </c>
      <c r="AN620" s="2">
        <f t="shared" si="229"/>
        <v>0</v>
      </c>
      <c r="AP620" t="s">
        <v>1629</v>
      </c>
      <c r="AQ620" t="s">
        <v>1063</v>
      </c>
      <c r="AR620">
        <v>2</v>
      </c>
      <c r="AT620" s="95">
        <v>16</v>
      </c>
      <c r="AU620" s="97">
        <v>81</v>
      </c>
      <c r="AV620" s="101">
        <f t="shared" si="230"/>
        <v>16081</v>
      </c>
      <c r="AX620" s="7" t="s">
        <v>1006</v>
      </c>
    </row>
    <row r="621" spans="1:57" hidden="1" outlineLevel="1">
      <c r="A621" t="s">
        <v>2037</v>
      </c>
      <c r="B621" t="s">
        <v>1063</v>
      </c>
      <c r="C621" s="1">
        <f t="shared" si="219"/>
        <v>17253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0</v>
      </c>
      <c r="G621" s="1">
        <f t="shared" si="220"/>
        <v>8050</v>
      </c>
      <c r="H621" s="2">
        <f t="shared" si="221"/>
        <v>0.46658552135860432</v>
      </c>
      <c r="I621" s="2"/>
      <c r="J621" s="2">
        <f t="shared" si="222"/>
        <v>0.25566568133078305</v>
      </c>
      <c r="K621" s="2">
        <f t="shared" si="223"/>
        <v>0.72225120268938736</v>
      </c>
      <c r="L621" s="2">
        <f t="shared" si="224"/>
        <v>0</v>
      </c>
      <c r="M621" s="2">
        <f t="shared" si="225"/>
        <v>2.2083115979829593E-2</v>
      </c>
      <c r="N621" s="111">
        <v>4411</v>
      </c>
      <c r="O621" s="111">
        <v>12461</v>
      </c>
      <c r="P621" s="111"/>
      <c r="Q621" s="111"/>
      <c r="R621" s="111"/>
      <c r="S621" s="111"/>
      <c r="T621" s="111">
        <v>381</v>
      </c>
      <c r="U621" s="111"/>
      <c r="V621" s="111"/>
      <c r="W621" s="111"/>
      <c r="X621" s="111"/>
      <c r="Y621" s="111"/>
      <c r="Z621" s="111"/>
      <c r="AA621" s="111"/>
      <c r="AB621" s="111"/>
      <c r="AC621" s="111"/>
      <c r="AD621" s="111"/>
      <c r="AE621" s="111"/>
      <c r="AG621" s="7">
        <f>IF(Q621&gt;0,RANK(Q621,(N621:P621,Q621:AE621)),0)</f>
        <v>0</v>
      </c>
      <c r="AH621" s="7">
        <f>IF(R621&gt;0,RANK(R621,(N621:P621,Q621:AE621)),0)</f>
        <v>0</v>
      </c>
      <c r="AI621" s="7">
        <f>IF(T621&gt;0,RANK(T621,(N621:P621,Q621:AE621)),0)</f>
        <v>3</v>
      </c>
      <c r="AJ621" s="7">
        <f>IF(S621&gt;0,RANK(S621,(N621:P621,Q621:AE621)),0)</f>
        <v>0</v>
      </c>
      <c r="AK621" s="2">
        <f t="shared" si="226"/>
        <v>0</v>
      </c>
      <c r="AL621" s="2">
        <f t="shared" si="227"/>
        <v>0</v>
      </c>
      <c r="AM621" s="2">
        <f t="shared" si="228"/>
        <v>2.2083115979829596E-2</v>
      </c>
      <c r="AN621" s="2">
        <f t="shared" si="229"/>
        <v>0</v>
      </c>
      <c r="AP621" t="s">
        <v>2037</v>
      </c>
      <c r="AQ621" t="s">
        <v>1063</v>
      </c>
      <c r="AR621">
        <v>2</v>
      </c>
      <c r="AT621" s="95">
        <v>16</v>
      </c>
      <c r="AU621" s="97">
        <v>83</v>
      </c>
      <c r="AV621" s="101">
        <f t="shared" si="230"/>
        <v>16083</v>
      </c>
      <c r="AX621" s="7" t="s">
        <v>1006</v>
      </c>
      <c r="BE621" t="s">
        <v>657</v>
      </c>
    </row>
    <row r="622" spans="1:57" hidden="1" outlineLevel="1">
      <c r="A622" t="s">
        <v>2146</v>
      </c>
      <c r="B622" t="s">
        <v>1063</v>
      </c>
      <c r="C622" s="1">
        <f t="shared" si="219"/>
        <v>3212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0</v>
      </c>
      <c r="G622" s="1">
        <f t="shared" si="220"/>
        <v>1170</v>
      </c>
      <c r="H622" s="2">
        <f t="shared" si="221"/>
        <v>0.3642590286425903</v>
      </c>
      <c r="I622" s="2"/>
      <c r="J622" s="2">
        <f t="shared" si="222"/>
        <v>0.30759651307596514</v>
      </c>
      <c r="K622" s="2">
        <f t="shared" si="223"/>
        <v>0.67185554171855544</v>
      </c>
      <c r="L622" s="2">
        <f t="shared" si="224"/>
        <v>0</v>
      </c>
      <c r="M622" s="2">
        <f t="shared" si="225"/>
        <v>2.0547945205479423E-2</v>
      </c>
      <c r="N622" s="111">
        <v>988</v>
      </c>
      <c r="O622" s="111">
        <v>2158</v>
      </c>
      <c r="P622" s="111"/>
      <c r="Q622" s="111"/>
      <c r="R622" s="111"/>
      <c r="S622" s="111"/>
      <c r="T622" s="111">
        <v>66</v>
      </c>
      <c r="U622" s="111"/>
      <c r="V622" s="111"/>
      <c r="W622" s="111"/>
      <c r="X622" s="111"/>
      <c r="Y622" s="111"/>
      <c r="Z622" s="111"/>
      <c r="AA622" s="111"/>
      <c r="AB622" s="111"/>
      <c r="AC622" s="111"/>
      <c r="AD622" s="111"/>
      <c r="AE622" s="111"/>
      <c r="AG622" s="7">
        <f>IF(Q622&gt;0,RANK(Q622,(N622:P622,Q622:AE622)),0)</f>
        <v>0</v>
      </c>
      <c r="AH622" s="7">
        <f>IF(R622&gt;0,RANK(R622,(N622:P622,Q622:AE622)),0)</f>
        <v>0</v>
      </c>
      <c r="AI622" s="7">
        <f>IF(T622&gt;0,RANK(T622,(N622:P622,Q622:AE622)),0)</f>
        <v>3</v>
      </c>
      <c r="AJ622" s="7">
        <f>IF(S622&gt;0,RANK(S622,(N622:P622,Q622:AE622)),0)</f>
        <v>0</v>
      </c>
      <c r="AK622" s="2">
        <f t="shared" si="226"/>
        <v>0</v>
      </c>
      <c r="AL622" s="2">
        <f t="shared" si="227"/>
        <v>0</v>
      </c>
      <c r="AM622" s="2">
        <f t="shared" si="228"/>
        <v>2.0547945205479451E-2</v>
      </c>
      <c r="AN622" s="2">
        <f t="shared" si="229"/>
        <v>0</v>
      </c>
      <c r="AP622" t="s">
        <v>2146</v>
      </c>
      <c r="AQ622" t="s">
        <v>1063</v>
      </c>
      <c r="AR622">
        <v>1</v>
      </c>
      <c r="AT622" s="95">
        <v>16</v>
      </c>
      <c r="AU622" s="97">
        <v>85</v>
      </c>
      <c r="AV622" s="101">
        <f t="shared" si="230"/>
        <v>16085</v>
      </c>
      <c r="AX622" s="7" t="s">
        <v>1006</v>
      </c>
      <c r="BE622" t="s">
        <v>656</v>
      </c>
    </row>
    <row r="623" spans="1:57" hidden="1" outlineLevel="1">
      <c r="A623" t="s">
        <v>404</v>
      </c>
      <c r="B623" t="s">
        <v>1063</v>
      </c>
      <c r="C623" s="1">
        <f t="shared" si="219"/>
        <v>3360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0</v>
      </c>
      <c r="G623" s="1">
        <f t="shared" si="220"/>
        <v>1580</v>
      </c>
      <c r="H623" s="2">
        <f t="shared" si="221"/>
        <v>0.47023809523809523</v>
      </c>
      <c r="I623" s="2"/>
      <c r="J623" s="2">
        <f t="shared" si="222"/>
        <v>0.25476190476190474</v>
      </c>
      <c r="K623" s="2">
        <f t="shared" si="223"/>
        <v>0.72499999999999998</v>
      </c>
      <c r="L623" s="2">
        <f t="shared" si="224"/>
        <v>0</v>
      </c>
      <c r="M623" s="2">
        <f t="shared" si="225"/>
        <v>2.0238095238095277E-2</v>
      </c>
      <c r="N623" s="111">
        <v>856</v>
      </c>
      <c r="O623" s="111">
        <v>2436</v>
      </c>
      <c r="P623" s="111"/>
      <c r="Q623" s="111"/>
      <c r="R623" s="111"/>
      <c r="S623" s="111"/>
      <c r="T623" s="111">
        <v>68</v>
      </c>
      <c r="U623" s="111"/>
      <c r="V623" s="111"/>
      <c r="W623" s="111"/>
      <c r="X623" s="111"/>
      <c r="Y623" s="111"/>
      <c r="Z623" s="111"/>
      <c r="AA623" s="111"/>
      <c r="AB623" s="111"/>
      <c r="AC623" s="111"/>
      <c r="AD623" s="111"/>
      <c r="AE623" s="111"/>
      <c r="AG623" s="7">
        <f>IF(Q623&gt;0,RANK(Q623,(N623:P623,Q623:AE623)),0)</f>
        <v>0</v>
      </c>
      <c r="AH623" s="7">
        <f>IF(R623&gt;0,RANK(R623,(N623:P623,Q623:AE623)),0)</f>
        <v>0</v>
      </c>
      <c r="AI623" s="7">
        <f>IF(T623&gt;0,RANK(T623,(N623:P623,Q623:AE623)),0)</f>
        <v>3</v>
      </c>
      <c r="AJ623" s="7">
        <f>IF(S623&gt;0,RANK(S623,(N623:P623,Q623:AE623)),0)</f>
        <v>0</v>
      </c>
      <c r="AK623" s="2">
        <f t="shared" si="226"/>
        <v>0</v>
      </c>
      <c r="AL623" s="2">
        <f t="shared" si="227"/>
        <v>0</v>
      </c>
      <c r="AM623" s="2">
        <f t="shared" si="228"/>
        <v>2.0238095238095239E-2</v>
      </c>
      <c r="AN623" s="2">
        <f t="shared" si="229"/>
        <v>0</v>
      </c>
      <c r="AP623" t="s">
        <v>404</v>
      </c>
      <c r="AQ623" t="s">
        <v>1063</v>
      </c>
      <c r="AR623">
        <v>1</v>
      </c>
      <c r="AT623" s="95">
        <v>16</v>
      </c>
      <c r="AU623" s="97">
        <v>87</v>
      </c>
      <c r="AV623" s="101">
        <f t="shared" si="230"/>
        <v>16087</v>
      </c>
      <c r="AX623" s="7" t="s">
        <v>1006</v>
      </c>
    </row>
    <row r="624" spans="1:57" collapsed="1">
      <c r="A624" t="s">
        <v>854</v>
      </c>
      <c r="B624" t="s">
        <v>323</v>
      </c>
      <c r="C624" s="1">
        <f t="shared" si="219"/>
        <v>378174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0</v>
      </c>
      <c r="G624" s="1">
        <f t="shared" si="220"/>
        <v>155591</v>
      </c>
      <c r="H624" s="2">
        <f t="shared" si="221"/>
        <v>0.41142701507771556</v>
      </c>
      <c r="I624" s="2"/>
      <c r="J624" s="2">
        <f t="shared" si="222"/>
        <v>0.28393014855595572</v>
      </c>
      <c r="K624" s="2">
        <f t="shared" si="223"/>
        <v>0.69535716363367128</v>
      </c>
      <c r="L624" s="2">
        <f t="shared" si="224"/>
        <v>0</v>
      </c>
      <c r="M624" s="2">
        <f t="shared" si="225"/>
        <v>2.0712687810372943E-2</v>
      </c>
      <c r="N624" s="111">
        <f t="shared" ref="N624:T624" si="231">SUM(N580:N623)</f>
        <v>107375</v>
      </c>
      <c r="O624" s="111">
        <f t="shared" si="231"/>
        <v>262966</v>
      </c>
      <c r="P624" s="111"/>
      <c r="Q624" s="111"/>
      <c r="R624" s="111"/>
      <c r="S624" s="111"/>
      <c r="T624" s="111">
        <f t="shared" si="231"/>
        <v>7833</v>
      </c>
      <c r="U624" s="111"/>
      <c r="V624" s="111"/>
      <c r="W624" s="111"/>
      <c r="X624" s="111"/>
      <c r="Y624" s="111"/>
      <c r="Z624" s="111"/>
      <c r="AA624" s="111"/>
      <c r="AB624" s="111"/>
      <c r="AC624" s="111"/>
      <c r="AD624" s="111"/>
      <c r="AE624" s="111"/>
      <c r="AG624" s="7">
        <f>IF(Q624&gt;0,RANK(Q624,(N624:P624,Q624:AE624)),0)</f>
        <v>0</v>
      </c>
      <c r="AH624" s="7">
        <f>IF(R624&gt;0,RANK(R624,(N624:P624,Q624:AE624)),0)</f>
        <v>0</v>
      </c>
      <c r="AI624" s="7">
        <f>IF(T624&gt;0,RANK(T624,(N624:P624,Q624:AE624)),0)</f>
        <v>3</v>
      </c>
      <c r="AJ624" s="7">
        <f>IF(S624&gt;0,RANK(S624,(N624:P624,Q624:AE624)),0)</f>
        <v>0</v>
      </c>
      <c r="AK624" s="2">
        <f t="shared" si="226"/>
        <v>0</v>
      </c>
      <c r="AL624" s="2">
        <f t="shared" si="227"/>
        <v>0</v>
      </c>
      <c r="AM624" s="2">
        <f t="shared" si="228"/>
        <v>2.0712687810373002E-2</v>
      </c>
      <c r="AN624" s="2">
        <f t="shared" si="229"/>
        <v>0</v>
      </c>
      <c r="AP624" t="s">
        <v>854</v>
      </c>
      <c r="AQ624" t="s">
        <v>323</v>
      </c>
      <c r="AT624" s="95">
        <v>16</v>
      </c>
      <c r="AU624" s="97"/>
      <c r="AV624" s="95">
        <v>16</v>
      </c>
      <c r="AX624" s="7" t="s">
        <v>593</v>
      </c>
    </row>
    <row r="625" spans="1:50">
      <c r="C625" s="1"/>
      <c r="E625" s="7"/>
      <c r="F625" s="7"/>
      <c r="I625" s="2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  <c r="AC625" s="111"/>
      <c r="AD625" s="111"/>
      <c r="AE625" s="111"/>
      <c r="AG625" s="7"/>
      <c r="AH625" s="7"/>
      <c r="AI625" s="7"/>
      <c r="AJ625" s="7"/>
      <c r="AT625" s="95"/>
      <c r="AU625" s="97"/>
      <c r="AV625" s="101"/>
    </row>
    <row r="626" spans="1:50" hidden="1" outlineLevel="1">
      <c r="A626" t="s">
        <v>1278</v>
      </c>
      <c r="B626" t="s">
        <v>342</v>
      </c>
      <c r="C626" s="1">
        <f t="shared" ref="C626:C657" si="232">SUM(N626:AE626)</f>
        <v>24703</v>
      </c>
      <c r="D626" s="7">
        <f>IF(N626&gt;0, RANK(N626,(N626:P626,Q626:AE626)),0)</f>
        <v>2</v>
      </c>
      <c r="E626" s="7">
        <f>IF(O626&gt;0,RANK(O626,(N626:P626,Q626:AE626)),0)</f>
        <v>1</v>
      </c>
      <c r="F626" s="7">
        <f>IF(P626&gt;0,RANK(P626,(N626:P626,Q626:AE626)),0)</f>
        <v>0</v>
      </c>
      <c r="G626" s="1">
        <f t="shared" ref="G626:G657" si="233">IF(C626&gt;0,MAX(N626:P626)-LARGE(N626:P626,2),0)</f>
        <v>11039</v>
      </c>
      <c r="H626" s="2">
        <f t="shared" ref="H626:H657" si="234">IF(C626&gt;0,G626/C626,0)</f>
        <v>0.44686880136015866</v>
      </c>
      <c r="I626" s="2"/>
      <c r="J626" s="2">
        <f t="shared" ref="J626:J657" si="235">IF($C626=0,"-",N626/$C626)</f>
        <v>0.26620248552807352</v>
      </c>
      <c r="K626" s="2">
        <f t="shared" ref="K626:K657" si="236">IF($C626=0,"-",O626/$C626)</f>
        <v>0.71307128688823218</v>
      </c>
      <c r="L626" s="2">
        <f t="shared" ref="L626:L657" si="237">IF($C626=0,"-",P626/$C626)</f>
        <v>0</v>
      </c>
      <c r="M626" s="2">
        <f t="shared" ref="M626:M657" si="238">IF(C626=0,"-",(1-J626-K626-L626))</f>
        <v>2.0726227583694246E-2</v>
      </c>
      <c r="N626" s="111">
        <v>6576</v>
      </c>
      <c r="O626" s="111">
        <v>17615</v>
      </c>
      <c r="P626" s="111"/>
      <c r="Q626" s="111"/>
      <c r="R626" s="111">
        <v>512</v>
      </c>
      <c r="S626" s="111"/>
      <c r="T626" s="111"/>
      <c r="U626" s="111"/>
      <c r="V626" s="111"/>
      <c r="W626" s="111"/>
      <c r="X626" s="111">
        <v>0</v>
      </c>
      <c r="Y626" s="113"/>
      <c r="Z626" s="113"/>
      <c r="AA626" s="113"/>
      <c r="AB626" s="113"/>
      <c r="AC626" s="111"/>
      <c r="AD626" s="111"/>
      <c r="AE626" s="111"/>
      <c r="AG626" s="7">
        <f>IF(Q626&gt;0,RANK(Q626,(N626:P626,Q626:AE626)),0)</f>
        <v>0</v>
      </c>
      <c r="AH626" s="7">
        <f>IF(R626&gt;0,RANK(R626,(N626:P626,Q626:AE626)),0)</f>
        <v>3</v>
      </c>
      <c r="AI626" s="7">
        <f>IF(T626&gt;0,RANK(T626,(N626:P626,Q626:AE626)),0)</f>
        <v>0</v>
      </c>
      <c r="AJ626" s="7">
        <f>IF(S626&gt;0,RANK(S626,(N626:P626,Q626:AE626)),0)</f>
        <v>0</v>
      </c>
      <c r="AK626" s="2">
        <f t="shared" ref="AK626:AK657" si="239">IF($C626=0,"-",Q626/$C626)</f>
        <v>0</v>
      </c>
      <c r="AL626" s="2">
        <f t="shared" ref="AL626:AL657" si="240">IF($C626=0,"-",R626/$C626)</f>
        <v>2.0726227583694287E-2</v>
      </c>
      <c r="AM626" s="2">
        <f t="shared" ref="AM626:AM657" si="241">IF($C626=0,"-",T626/$C626)</f>
        <v>0</v>
      </c>
      <c r="AN626" s="2">
        <f t="shared" ref="AN626:AN657" si="242">IF($C626=0,"-",S626/$C626)</f>
        <v>0</v>
      </c>
      <c r="AP626" t="s">
        <v>1278</v>
      </c>
      <c r="AQ626" t="s">
        <v>342</v>
      </c>
      <c r="AR626">
        <v>0</v>
      </c>
      <c r="AT626" s="95">
        <v>17</v>
      </c>
      <c r="AU626" s="97">
        <v>1</v>
      </c>
      <c r="AV626" s="101">
        <f t="shared" si="230"/>
        <v>17001</v>
      </c>
      <c r="AX626" s="7" t="s">
        <v>1006</v>
      </c>
    </row>
    <row r="627" spans="1:50" hidden="1" outlineLevel="1">
      <c r="A627" t="s">
        <v>327</v>
      </c>
      <c r="B627" t="s">
        <v>342</v>
      </c>
      <c r="C627" s="1">
        <f t="shared" si="232"/>
        <v>3622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>IF(P627&gt;0,RANK(P627,(N627:P627,Q627:AE627)),0)</f>
        <v>0</v>
      </c>
      <c r="G627" s="1">
        <f t="shared" si="233"/>
        <v>365</v>
      </c>
      <c r="H627" s="2">
        <f t="shared" si="234"/>
        <v>0.1007730535615682</v>
      </c>
      <c r="I627" s="2"/>
      <c r="J627" s="2">
        <f t="shared" si="235"/>
        <v>0.54224185532854774</v>
      </c>
      <c r="K627" s="2">
        <f t="shared" si="236"/>
        <v>0.44146880176697956</v>
      </c>
      <c r="L627" s="2">
        <f t="shared" si="237"/>
        <v>0</v>
      </c>
      <c r="M627" s="2">
        <f t="shared" si="238"/>
        <v>1.6289342904472703E-2</v>
      </c>
      <c r="N627" s="111">
        <v>1964</v>
      </c>
      <c r="O627" s="111">
        <v>1599</v>
      </c>
      <c r="P627" s="111"/>
      <c r="Q627" s="111"/>
      <c r="R627" s="111">
        <v>59</v>
      </c>
      <c r="S627" s="111"/>
      <c r="T627" s="111"/>
      <c r="U627" s="111"/>
      <c r="V627" s="111"/>
      <c r="W627" s="111"/>
      <c r="X627" s="111">
        <v>0</v>
      </c>
      <c r="Y627" s="113"/>
      <c r="Z627" s="113"/>
      <c r="AA627" s="113"/>
      <c r="AB627" s="113"/>
      <c r="AC627" s="111"/>
      <c r="AD627" s="111"/>
      <c r="AE627" s="111"/>
      <c r="AG627" s="7">
        <f>IF(Q627&gt;0,RANK(Q627,(N627:P627,Q627:AE627)),0)</f>
        <v>0</v>
      </c>
      <c r="AH627" s="7">
        <f>IF(R627&gt;0,RANK(R627,(N627:P627,Q627:AE627)),0)</f>
        <v>3</v>
      </c>
      <c r="AI627" s="7">
        <f>IF(T627&gt;0,RANK(T627,(N627:P627,Q627:AE627)),0)</f>
        <v>0</v>
      </c>
      <c r="AJ627" s="7">
        <f>IF(S627&gt;0,RANK(S627,(N627:P627,Q627:AE627)),0)</f>
        <v>0</v>
      </c>
      <c r="AK627" s="2">
        <f t="shared" si="239"/>
        <v>0</v>
      </c>
      <c r="AL627" s="2">
        <f t="shared" si="240"/>
        <v>1.6289342904472669E-2</v>
      </c>
      <c r="AM627" s="2">
        <f t="shared" si="241"/>
        <v>0</v>
      </c>
      <c r="AN627" s="2">
        <f t="shared" si="242"/>
        <v>0</v>
      </c>
      <c r="AP627" t="s">
        <v>327</v>
      </c>
      <c r="AQ627" t="s">
        <v>342</v>
      </c>
      <c r="AR627">
        <v>12</v>
      </c>
      <c r="AT627" s="95">
        <v>17</v>
      </c>
      <c r="AU627" s="97">
        <v>3</v>
      </c>
      <c r="AV627" s="101">
        <f t="shared" si="230"/>
        <v>17003</v>
      </c>
      <c r="AX627" s="7" t="s">
        <v>1006</v>
      </c>
    </row>
    <row r="628" spans="1:50" hidden="1" outlineLevel="1">
      <c r="A628" t="s">
        <v>2064</v>
      </c>
      <c r="B628" t="s">
        <v>342</v>
      </c>
      <c r="C628" s="1">
        <f t="shared" si="232"/>
        <v>5018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>IF(P628&gt;0,RANK(P628,(N628:P628,Q628:AE628)),0)</f>
        <v>0</v>
      </c>
      <c r="G628" s="1">
        <f t="shared" si="233"/>
        <v>1336</v>
      </c>
      <c r="H628" s="2">
        <f t="shared" si="234"/>
        <v>0.26624153049023513</v>
      </c>
      <c r="I628" s="2"/>
      <c r="J628" s="2">
        <f t="shared" si="235"/>
        <v>0.36110003985651656</v>
      </c>
      <c r="K628" s="2">
        <f t="shared" si="236"/>
        <v>0.62734157034675164</v>
      </c>
      <c r="L628" s="2">
        <f t="shared" si="237"/>
        <v>0</v>
      </c>
      <c r="M628" s="2">
        <f t="shared" si="238"/>
        <v>1.1558389796731849E-2</v>
      </c>
      <c r="N628" s="111">
        <v>1812</v>
      </c>
      <c r="O628" s="111">
        <v>3148</v>
      </c>
      <c r="P628" s="111"/>
      <c r="Q628" s="111"/>
      <c r="R628" s="111">
        <v>58</v>
      </c>
      <c r="S628" s="111"/>
      <c r="T628" s="111"/>
      <c r="U628" s="111"/>
      <c r="V628" s="111"/>
      <c r="W628" s="111"/>
      <c r="X628" s="111">
        <v>0</v>
      </c>
      <c r="Y628" s="113"/>
      <c r="Z628" s="113"/>
      <c r="AA628" s="113"/>
      <c r="AB628" s="113"/>
      <c r="AC628" s="111"/>
      <c r="AD628" s="111"/>
      <c r="AE628" s="111"/>
      <c r="AG628" s="7">
        <f>IF(Q628&gt;0,RANK(Q628,(N628:P628,Q628:AE628)),0)</f>
        <v>0</v>
      </c>
      <c r="AH628" s="7">
        <f>IF(R628&gt;0,RANK(R628,(N628:P628,Q628:AE628)),0)</f>
        <v>3</v>
      </c>
      <c r="AI628" s="7">
        <f>IF(T628&gt;0,RANK(T628,(N628:P628,Q628:AE628)),0)</f>
        <v>0</v>
      </c>
      <c r="AJ628" s="7">
        <f>IF(S628&gt;0,RANK(S628,(N628:P628,Q628:AE628)),0)</f>
        <v>0</v>
      </c>
      <c r="AK628" s="2">
        <f t="shared" si="239"/>
        <v>0</v>
      </c>
      <c r="AL628" s="2">
        <f t="shared" si="240"/>
        <v>1.1558389796731766E-2</v>
      </c>
      <c r="AM628" s="2">
        <f t="shared" si="241"/>
        <v>0</v>
      </c>
      <c r="AN628" s="2">
        <f t="shared" si="242"/>
        <v>0</v>
      </c>
      <c r="AP628" t="s">
        <v>2064</v>
      </c>
      <c r="AQ628" t="s">
        <v>342</v>
      </c>
      <c r="AR628">
        <v>19</v>
      </c>
      <c r="AT628" s="95">
        <v>17</v>
      </c>
      <c r="AU628" s="97">
        <v>5</v>
      </c>
      <c r="AV628" s="101">
        <f t="shared" si="230"/>
        <v>17005</v>
      </c>
      <c r="AX628" s="7" t="s">
        <v>1006</v>
      </c>
    </row>
    <row r="629" spans="1:50" hidden="1" outlineLevel="1">
      <c r="A629" t="s">
        <v>779</v>
      </c>
      <c r="B629" t="s">
        <v>342</v>
      </c>
      <c r="C629" s="1">
        <f t="shared" si="232"/>
        <v>9540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>IF(P629&gt;0,RANK(P629,(N629:P629,Q629:AE629)),0)</f>
        <v>0</v>
      </c>
      <c r="G629" s="1">
        <f t="shared" si="233"/>
        <v>3507</v>
      </c>
      <c r="H629" s="2">
        <f t="shared" si="234"/>
        <v>0.36761006289308173</v>
      </c>
      <c r="I629" s="2"/>
      <c r="J629" s="2">
        <f t="shared" si="235"/>
        <v>0.29832285115303986</v>
      </c>
      <c r="K629" s="2">
        <f t="shared" si="236"/>
        <v>0.66593291404612154</v>
      </c>
      <c r="L629" s="2">
        <f t="shared" si="237"/>
        <v>0</v>
      </c>
      <c r="M629" s="2">
        <f t="shared" si="238"/>
        <v>3.5744234800838659E-2</v>
      </c>
      <c r="N629" s="111">
        <v>2846</v>
      </c>
      <c r="O629" s="111">
        <v>6353</v>
      </c>
      <c r="P629" s="111"/>
      <c r="Q629" s="111"/>
      <c r="R629" s="111">
        <v>338</v>
      </c>
      <c r="S629" s="111"/>
      <c r="T629" s="111"/>
      <c r="U629" s="111"/>
      <c r="V629" s="111"/>
      <c r="W629" s="111"/>
      <c r="X629" s="111">
        <v>3</v>
      </c>
      <c r="Y629" s="113"/>
      <c r="Z629" s="113"/>
      <c r="AA629" s="113"/>
      <c r="AB629" s="113"/>
      <c r="AC629" s="111"/>
      <c r="AD629" s="111"/>
      <c r="AE629" s="111"/>
      <c r="AG629" s="7">
        <f>IF(Q629&gt;0,RANK(Q629,(N629:P629,Q629:AE629)),0)</f>
        <v>0</v>
      </c>
      <c r="AH629" s="7">
        <f>IF(R629&gt;0,RANK(R629,(N629:P629,Q629:AE629)),0)</f>
        <v>3</v>
      </c>
      <c r="AI629" s="7">
        <f>IF(T629&gt;0,RANK(T629,(N629:P629,Q629:AE629)),0)</f>
        <v>0</v>
      </c>
      <c r="AJ629" s="7">
        <f>IF(S629&gt;0,RANK(S629,(N629:P629,Q629:AE629)),0)</f>
        <v>0</v>
      </c>
      <c r="AK629" s="2">
        <f t="shared" si="239"/>
        <v>0</v>
      </c>
      <c r="AL629" s="2">
        <f t="shared" si="240"/>
        <v>3.5429769392033544E-2</v>
      </c>
      <c r="AM629" s="2">
        <f t="shared" si="241"/>
        <v>0</v>
      </c>
      <c r="AN629" s="2">
        <f t="shared" si="242"/>
        <v>0</v>
      </c>
      <c r="AP629" t="s">
        <v>779</v>
      </c>
      <c r="AQ629" t="s">
        <v>342</v>
      </c>
      <c r="AR629">
        <v>16</v>
      </c>
      <c r="AT629" s="95">
        <v>17</v>
      </c>
      <c r="AU629" s="97">
        <v>7</v>
      </c>
      <c r="AV629" s="101">
        <f t="shared" si="230"/>
        <v>17007</v>
      </c>
      <c r="AX629" s="7" t="s">
        <v>1006</v>
      </c>
    </row>
    <row r="630" spans="1:50" hidden="1" outlineLevel="1">
      <c r="A630" t="s">
        <v>1489</v>
      </c>
      <c r="B630" t="s">
        <v>342</v>
      </c>
      <c r="C630" s="1">
        <f t="shared" si="232"/>
        <v>2598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0</v>
      </c>
      <c r="G630" s="1">
        <f t="shared" si="233"/>
        <v>886</v>
      </c>
      <c r="H630" s="2">
        <f t="shared" si="234"/>
        <v>0.34103156274056967</v>
      </c>
      <c r="I630" s="2"/>
      <c r="J630" s="2">
        <f t="shared" si="235"/>
        <v>0.31755196304849886</v>
      </c>
      <c r="K630" s="2">
        <f t="shared" si="236"/>
        <v>0.65858352578906854</v>
      </c>
      <c r="L630" s="2">
        <f t="shared" si="237"/>
        <v>0</v>
      </c>
      <c r="M630" s="2">
        <f t="shared" si="238"/>
        <v>2.38645111624326E-2</v>
      </c>
      <c r="N630" s="111">
        <v>825</v>
      </c>
      <c r="O630" s="111">
        <v>1711</v>
      </c>
      <c r="P630" s="111"/>
      <c r="Q630" s="111"/>
      <c r="R630" s="111">
        <v>62</v>
      </c>
      <c r="S630" s="111"/>
      <c r="T630" s="111"/>
      <c r="U630" s="111"/>
      <c r="V630" s="111"/>
      <c r="W630" s="111"/>
      <c r="X630" s="111">
        <v>0</v>
      </c>
      <c r="Y630" s="113"/>
      <c r="Z630" s="113"/>
      <c r="AA630" s="113"/>
      <c r="AB630" s="113"/>
      <c r="AC630" s="111"/>
      <c r="AD630" s="111"/>
      <c r="AE630" s="111"/>
      <c r="AG630" s="7">
        <f>IF(Q630&gt;0,RANK(Q630,(N630:P630,Q630:AE630)),0)</f>
        <v>0</v>
      </c>
      <c r="AH630" s="7">
        <f>IF(R630&gt;0,RANK(R630,(N630:P630,Q630:AE630)),0)</f>
        <v>3</v>
      </c>
      <c r="AI630" s="7">
        <f>IF(T630&gt;0,RANK(T630,(N630:P630,Q630:AE630)),0)</f>
        <v>0</v>
      </c>
      <c r="AJ630" s="7">
        <f>IF(S630&gt;0,RANK(S630,(N630:P630,Q630:AE630)),0)</f>
        <v>0</v>
      </c>
      <c r="AK630" s="2">
        <f t="shared" si="239"/>
        <v>0</v>
      </c>
      <c r="AL630" s="2">
        <f t="shared" si="240"/>
        <v>2.3864511162432642E-2</v>
      </c>
      <c r="AM630" s="2">
        <f t="shared" si="241"/>
        <v>0</v>
      </c>
      <c r="AN630" s="2">
        <f t="shared" si="242"/>
        <v>0</v>
      </c>
      <c r="AP630" t="s">
        <v>1489</v>
      </c>
      <c r="AQ630" t="s">
        <v>342</v>
      </c>
      <c r="AR630">
        <v>18</v>
      </c>
      <c r="AT630" s="95">
        <v>17</v>
      </c>
      <c r="AU630" s="97">
        <v>9</v>
      </c>
      <c r="AV630" s="101">
        <f t="shared" si="230"/>
        <v>17009</v>
      </c>
      <c r="AX630" s="7" t="s">
        <v>1006</v>
      </c>
    </row>
    <row r="631" spans="1:50" hidden="1" outlineLevel="1">
      <c r="A631" t="s">
        <v>1640</v>
      </c>
      <c r="B631" t="s">
        <v>342</v>
      </c>
      <c r="C631" s="1">
        <f t="shared" si="232"/>
        <v>14316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>IF(P631&gt;0,RANK(P631,(N631:P631,Q631:AE631)),0)</f>
        <v>0</v>
      </c>
      <c r="G631" s="1">
        <f t="shared" si="233"/>
        <v>3292</v>
      </c>
      <c r="H631" s="2">
        <f t="shared" si="234"/>
        <v>0.22995250069851914</v>
      </c>
      <c r="I631" s="2"/>
      <c r="J631" s="2">
        <f t="shared" si="235"/>
        <v>0.37077395920648226</v>
      </c>
      <c r="K631" s="2">
        <f t="shared" si="236"/>
        <v>0.6007264599050014</v>
      </c>
      <c r="L631" s="2">
        <f t="shared" si="237"/>
        <v>0</v>
      </c>
      <c r="M631" s="2">
        <f t="shared" si="238"/>
        <v>2.849958088851634E-2</v>
      </c>
      <c r="N631" s="111">
        <v>5308</v>
      </c>
      <c r="O631" s="111">
        <v>8600</v>
      </c>
      <c r="P631" s="111"/>
      <c r="Q631" s="111"/>
      <c r="R631" s="111">
        <v>406</v>
      </c>
      <c r="S631" s="111"/>
      <c r="T631" s="111"/>
      <c r="U631" s="111"/>
      <c r="V631" s="111"/>
      <c r="W631" s="111"/>
      <c r="X631" s="111">
        <v>2</v>
      </c>
      <c r="Y631" s="113"/>
      <c r="Z631" s="113"/>
      <c r="AA631" s="113"/>
      <c r="AB631" s="113"/>
      <c r="AC631" s="111"/>
      <c r="AD631" s="111"/>
      <c r="AE631" s="111"/>
      <c r="AG631" s="7">
        <f>IF(Q631&gt;0,RANK(Q631,(N631:P631,Q631:AE631)),0)</f>
        <v>0</v>
      </c>
      <c r="AH631" s="7">
        <f>IF(R631&gt;0,RANK(R631,(N631:P631,Q631:AE631)),0)</f>
        <v>3</v>
      </c>
      <c r="AI631" s="7">
        <f>IF(T631&gt;0,RANK(T631,(N631:P631,Q631:AE631)),0)</f>
        <v>0</v>
      </c>
      <c r="AJ631" s="7">
        <f>IF(S631&gt;0,RANK(S631,(N631:P631,Q631:AE631)),0)</f>
        <v>0</v>
      </c>
      <c r="AK631" s="2">
        <f t="shared" si="239"/>
        <v>0</v>
      </c>
      <c r="AL631" s="2">
        <f t="shared" si="240"/>
        <v>2.835987706063146E-2</v>
      </c>
      <c r="AM631" s="2">
        <f t="shared" si="241"/>
        <v>0</v>
      </c>
      <c r="AN631" s="2">
        <f t="shared" si="242"/>
        <v>0</v>
      </c>
      <c r="AP631" t="s">
        <v>1640</v>
      </c>
      <c r="AQ631" t="s">
        <v>342</v>
      </c>
      <c r="AR631">
        <v>0</v>
      </c>
      <c r="AT631" s="95">
        <v>17</v>
      </c>
      <c r="AU631" s="97">
        <v>11</v>
      </c>
      <c r="AV631" s="101">
        <f t="shared" si="230"/>
        <v>17011</v>
      </c>
      <c r="AX631" s="7" t="s">
        <v>1006</v>
      </c>
    </row>
    <row r="632" spans="1:50" hidden="1" outlineLevel="1">
      <c r="A632" t="s">
        <v>1277</v>
      </c>
      <c r="B632" t="s">
        <v>342</v>
      </c>
      <c r="C632" s="1">
        <f t="shared" si="232"/>
        <v>2446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1">
        <f t="shared" si="233"/>
        <v>230</v>
      </c>
      <c r="H632" s="2">
        <f t="shared" si="234"/>
        <v>9.4031071136549474E-2</v>
      </c>
      <c r="I632" s="2"/>
      <c r="J632" s="2">
        <f t="shared" si="235"/>
        <v>0.4435813573180703</v>
      </c>
      <c r="K632" s="2">
        <f t="shared" si="236"/>
        <v>0.53761242845461976</v>
      </c>
      <c r="L632" s="2">
        <f t="shared" si="237"/>
        <v>0</v>
      </c>
      <c r="M632" s="2">
        <f t="shared" si="238"/>
        <v>1.8806214227309992E-2</v>
      </c>
      <c r="N632" s="111">
        <v>1085</v>
      </c>
      <c r="O632" s="111">
        <v>1315</v>
      </c>
      <c r="P632" s="111"/>
      <c r="Q632" s="111"/>
      <c r="R632" s="111">
        <v>46</v>
      </c>
      <c r="S632" s="111"/>
      <c r="T632" s="111"/>
      <c r="U632" s="111"/>
      <c r="V632" s="111"/>
      <c r="W632" s="111"/>
      <c r="X632" s="111">
        <v>0</v>
      </c>
      <c r="Y632" s="113"/>
      <c r="Z632" s="113"/>
      <c r="AA632" s="113"/>
      <c r="AB632" s="113"/>
      <c r="AC632" s="111"/>
      <c r="AD632" s="111"/>
      <c r="AE632" s="111"/>
      <c r="AG632" s="7">
        <f>IF(Q632&gt;0,RANK(Q632,(N632:P632,Q632:AE632)),0)</f>
        <v>0</v>
      </c>
      <c r="AH632" s="7">
        <f>IF(R632&gt;0,RANK(R632,(N632:P632,Q632:AE632)),0)</f>
        <v>3</v>
      </c>
      <c r="AI632" s="7">
        <f>IF(T632&gt;0,RANK(T632,(N632:P632,Q632:AE632)),0)</f>
        <v>0</v>
      </c>
      <c r="AJ632" s="7">
        <f>IF(S632&gt;0,RANK(S632,(N632:P632,Q632:AE632)),0)</f>
        <v>0</v>
      </c>
      <c r="AK632" s="2">
        <f t="shared" si="239"/>
        <v>0</v>
      </c>
      <c r="AL632" s="2">
        <f t="shared" si="240"/>
        <v>1.8806214227309895E-2</v>
      </c>
      <c r="AM632" s="2">
        <f t="shared" si="241"/>
        <v>0</v>
      </c>
      <c r="AN632" s="2">
        <f t="shared" si="242"/>
        <v>0</v>
      </c>
      <c r="AP632" t="s">
        <v>1277</v>
      </c>
      <c r="AQ632" t="s">
        <v>342</v>
      </c>
      <c r="AR632">
        <v>17</v>
      </c>
      <c r="AT632" s="95">
        <v>17</v>
      </c>
      <c r="AU632" s="97">
        <v>13</v>
      </c>
      <c r="AV632" s="101">
        <f t="shared" si="230"/>
        <v>17013</v>
      </c>
      <c r="AX632" s="7" t="s">
        <v>1006</v>
      </c>
    </row>
    <row r="633" spans="1:50" hidden="1" outlineLevel="1">
      <c r="A633" t="s">
        <v>1265</v>
      </c>
      <c r="B633" t="s">
        <v>342</v>
      </c>
      <c r="C633" s="1">
        <f t="shared" si="232"/>
        <v>5868</v>
      </c>
      <c r="D633" s="7">
        <f>IF(N633&gt;0, RANK(N633,(N633:P633,Q633:AE633)),0)</f>
        <v>2</v>
      </c>
      <c r="E633" s="7">
        <f>IF(O633&gt;0,RANK(O633,(N633:P633,Q633:AE633)),0)</f>
        <v>1</v>
      </c>
      <c r="F633" s="7">
        <f>IF(P633&gt;0,RANK(P633,(N633:P633,Q633:AE633)),0)</f>
        <v>0</v>
      </c>
      <c r="G633" s="1">
        <f t="shared" si="233"/>
        <v>2128</v>
      </c>
      <c r="H633" s="2">
        <f t="shared" si="234"/>
        <v>0.36264485344239944</v>
      </c>
      <c r="I633" s="2"/>
      <c r="J633" s="2">
        <f t="shared" si="235"/>
        <v>0.30572597137014312</v>
      </c>
      <c r="K633" s="2">
        <f t="shared" si="236"/>
        <v>0.66837082481254262</v>
      </c>
      <c r="L633" s="2">
        <f t="shared" si="237"/>
        <v>0</v>
      </c>
      <c r="M633" s="2">
        <f t="shared" si="238"/>
        <v>2.5903203817314258E-2</v>
      </c>
      <c r="N633" s="111">
        <v>1794</v>
      </c>
      <c r="O633" s="111">
        <v>3922</v>
      </c>
      <c r="P633" s="111"/>
      <c r="Q633" s="111"/>
      <c r="R633" s="111">
        <v>150</v>
      </c>
      <c r="S633" s="111"/>
      <c r="T633" s="111"/>
      <c r="U633" s="111"/>
      <c r="V633" s="111"/>
      <c r="W633" s="111"/>
      <c r="X633" s="111">
        <v>2</v>
      </c>
      <c r="Y633" s="113"/>
      <c r="Z633" s="113"/>
      <c r="AA633" s="113"/>
      <c r="AB633" s="113"/>
      <c r="AC633" s="111"/>
      <c r="AD633" s="111"/>
      <c r="AE633" s="111"/>
      <c r="AG633" s="7">
        <f>IF(Q633&gt;0,RANK(Q633,(N633:P633,Q633:AE633)),0)</f>
        <v>0</v>
      </c>
      <c r="AH633" s="7">
        <f>IF(R633&gt;0,RANK(R633,(N633:P633,Q633:AE633)),0)</f>
        <v>3</v>
      </c>
      <c r="AI633" s="7">
        <f>IF(T633&gt;0,RANK(T633,(N633:P633,Q633:AE633)),0)</f>
        <v>0</v>
      </c>
      <c r="AJ633" s="7">
        <f>IF(S633&gt;0,RANK(S633,(N633:P633,Q633:AE633)),0)</f>
        <v>0</v>
      </c>
      <c r="AK633" s="2">
        <f t="shared" si="239"/>
        <v>0</v>
      </c>
      <c r="AL633" s="2">
        <f t="shared" si="240"/>
        <v>2.556237218813906E-2</v>
      </c>
      <c r="AM633" s="2">
        <f t="shared" si="241"/>
        <v>0</v>
      </c>
      <c r="AN633" s="2">
        <f t="shared" si="242"/>
        <v>0</v>
      </c>
      <c r="AP633" t="s">
        <v>1265</v>
      </c>
      <c r="AQ633" t="s">
        <v>342</v>
      </c>
      <c r="AR633">
        <v>16</v>
      </c>
      <c r="AT633" s="95">
        <v>17</v>
      </c>
      <c r="AU633" s="97">
        <v>15</v>
      </c>
      <c r="AV633" s="101">
        <f t="shared" si="230"/>
        <v>17015</v>
      </c>
      <c r="AX633" s="7" t="s">
        <v>1006</v>
      </c>
    </row>
    <row r="634" spans="1:50" hidden="1" outlineLevel="1">
      <c r="A634" t="s">
        <v>937</v>
      </c>
      <c r="B634" t="s">
        <v>342</v>
      </c>
      <c r="C634" s="1">
        <f t="shared" si="232"/>
        <v>4475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>IF(P634&gt;0,RANK(P634,(N634:P634,Q634:AE634)),0)</f>
        <v>0</v>
      </c>
      <c r="G634" s="1">
        <f t="shared" si="233"/>
        <v>989</v>
      </c>
      <c r="H634" s="2">
        <f t="shared" si="234"/>
        <v>0.22100558659217878</v>
      </c>
      <c r="I634" s="2"/>
      <c r="J634" s="2">
        <f t="shared" si="235"/>
        <v>0.38078212290502794</v>
      </c>
      <c r="K634" s="2">
        <f t="shared" si="236"/>
        <v>0.60178770949720672</v>
      </c>
      <c r="L634" s="2">
        <f t="shared" si="237"/>
        <v>0</v>
      </c>
      <c r="M634" s="2">
        <f t="shared" si="238"/>
        <v>1.7430167597765389E-2</v>
      </c>
      <c r="N634" s="111">
        <v>1704</v>
      </c>
      <c r="O634" s="111">
        <v>2693</v>
      </c>
      <c r="P634" s="111"/>
      <c r="Q634" s="111"/>
      <c r="R634" s="111">
        <v>78</v>
      </c>
      <c r="S634" s="111"/>
      <c r="T634" s="111"/>
      <c r="U634" s="111"/>
      <c r="V634" s="111"/>
      <c r="W634" s="111"/>
      <c r="X634" s="111">
        <v>0</v>
      </c>
      <c r="Y634" s="113"/>
      <c r="Z634" s="113"/>
      <c r="AA634" s="113"/>
      <c r="AB634" s="113"/>
      <c r="AC634" s="111"/>
      <c r="AD634" s="111"/>
      <c r="AE634" s="111"/>
      <c r="AG634" s="7">
        <f>IF(Q634&gt;0,RANK(Q634,(N634:P634,Q634:AE634)),0)</f>
        <v>0</v>
      </c>
      <c r="AH634" s="7">
        <f>IF(R634&gt;0,RANK(R634,(N634:P634,Q634:AE634)),0)</f>
        <v>3</v>
      </c>
      <c r="AI634" s="7">
        <f>IF(T634&gt;0,RANK(T634,(N634:P634,Q634:AE634)),0)</f>
        <v>0</v>
      </c>
      <c r="AJ634" s="7">
        <f>IF(S634&gt;0,RANK(S634,(N634:P634,Q634:AE634)),0)</f>
        <v>0</v>
      </c>
      <c r="AK634" s="2">
        <f t="shared" si="239"/>
        <v>0</v>
      </c>
      <c r="AL634" s="2">
        <f t="shared" si="240"/>
        <v>1.7430167597765361E-2</v>
      </c>
      <c r="AM634" s="2">
        <f t="shared" si="241"/>
        <v>0</v>
      </c>
      <c r="AN634" s="2">
        <f t="shared" si="242"/>
        <v>0</v>
      </c>
      <c r="AP634" t="s">
        <v>937</v>
      </c>
      <c r="AQ634" t="s">
        <v>342</v>
      </c>
      <c r="AR634">
        <v>18</v>
      </c>
      <c r="AT634" s="95">
        <v>17</v>
      </c>
      <c r="AU634" s="97">
        <v>17</v>
      </c>
      <c r="AV634" s="101">
        <f t="shared" si="230"/>
        <v>17017</v>
      </c>
      <c r="AX634" s="7" t="s">
        <v>1006</v>
      </c>
    </row>
    <row r="635" spans="1:50" hidden="1" outlineLevel="1">
      <c r="A635" t="s">
        <v>1595</v>
      </c>
      <c r="B635" t="s">
        <v>342</v>
      </c>
      <c r="C635" s="1">
        <f t="shared" si="232"/>
        <v>48557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0</v>
      </c>
      <c r="G635" s="1">
        <f t="shared" si="233"/>
        <v>10479</v>
      </c>
      <c r="H635" s="2">
        <f t="shared" si="234"/>
        <v>0.21580822538459954</v>
      </c>
      <c r="I635" s="2"/>
      <c r="J635" s="2">
        <f t="shared" si="235"/>
        <v>0.38163395596927324</v>
      </c>
      <c r="K635" s="2">
        <f t="shared" si="236"/>
        <v>0.59744218135387273</v>
      </c>
      <c r="L635" s="2">
        <f t="shared" si="237"/>
        <v>0</v>
      </c>
      <c r="M635" s="2">
        <f t="shared" si="238"/>
        <v>2.0923862676854088E-2</v>
      </c>
      <c r="N635" s="111">
        <v>18531</v>
      </c>
      <c r="O635" s="111">
        <v>29010</v>
      </c>
      <c r="P635" s="111"/>
      <c r="Q635" s="111"/>
      <c r="R635" s="111">
        <v>1015</v>
      </c>
      <c r="S635" s="111"/>
      <c r="T635" s="111"/>
      <c r="U635" s="111"/>
      <c r="V635" s="111"/>
      <c r="W635" s="111"/>
      <c r="X635" s="111">
        <v>1</v>
      </c>
      <c r="Y635" s="113"/>
      <c r="Z635" s="113"/>
      <c r="AA635" s="113"/>
      <c r="AB635" s="113"/>
      <c r="AC635" s="111"/>
      <c r="AD635" s="111"/>
      <c r="AE635" s="111"/>
      <c r="AG635" s="7">
        <f>IF(Q635&gt;0,RANK(Q635,(N635:P635,Q635:AE635)),0)</f>
        <v>0</v>
      </c>
      <c r="AH635" s="7">
        <f>IF(R635&gt;0,RANK(R635,(N635:P635,Q635:AE635)),0)</f>
        <v>3</v>
      </c>
      <c r="AI635" s="7">
        <f>IF(T635&gt;0,RANK(T635,(N635:P635,Q635:AE635)),0)</f>
        <v>0</v>
      </c>
      <c r="AJ635" s="7">
        <f>IF(S635&gt;0,RANK(S635,(N635:P635,Q635:AE635)),0)</f>
        <v>0</v>
      </c>
      <c r="AK635" s="2">
        <f t="shared" si="239"/>
        <v>0</v>
      </c>
      <c r="AL635" s="2">
        <f t="shared" si="240"/>
        <v>2.0903268323825608E-2</v>
      </c>
      <c r="AM635" s="2">
        <f t="shared" si="241"/>
        <v>0</v>
      </c>
      <c r="AN635" s="2">
        <f t="shared" si="242"/>
        <v>0</v>
      </c>
      <c r="AP635" t="s">
        <v>1595</v>
      </c>
      <c r="AQ635" t="s">
        <v>342</v>
      </c>
      <c r="AR635">
        <v>15</v>
      </c>
      <c r="AT635" s="95">
        <v>17</v>
      </c>
      <c r="AU635" s="97">
        <v>19</v>
      </c>
      <c r="AV635" s="101">
        <f t="shared" si="230"/>
        <v>17019</v>
      </c>
      <c r="AX635" s="7" t="s">
        <v>1006</v>
      </c>
    </row>
    <row r="636" spans="1:50" hidden="1" outlineLevel="1">
      <c r="A636" t="s">
        <v>629</v>
      </c>
      <c r="B636" t="s">
        <v>342</v>
      </c>
      <c r="C636" s="1">
        <f t="shared" si="232"/>
        <v>11736</v>
      </c>
      <c r="D636" s="7">
        <f>IF(N636&gt;0, RANK(N636,(N636:P636,Q636:AE636)),0)</f>
        <v>2</v>
      </c>
      <c r="E636" s="7">
        <f>IF(O636&gt;0,RANK(O636,(N636:P636,Q636:AE636)),0)</f>
        <v>1</v>
      </c>
      <c r="F636" s="7">
        <f>IF(P636&gt;0,RANK(P636,(N636:P636,Q636:AE636)),0)</f>
        <v>0</v>
      </c>
      <c r="G636" s="1">
        <f t="shared" si="233"/>
        <v>3116</v>
      </c>
      <c r="H636" s="2">
        <f t="shared" si="234"/>
        <v>0.26550783912747106</v>
      </c>
      <c r="I636" s="2"/>
      <c r="J636" s="2">
        <f t="shared" si="235"/>
        <v>0.35463531015678257</v>
      </c>
      <c r="K636" s="2">
        <f t="shared" si="236"/>
        <v>0.62014314928425363</v>
      </c>
      <c r="L636" s="2">
        <f t="shared" si="237"/>
        <v>0</v>
      </c>
      <c r="M636" s="2">
        <f t="shared" si="238"/>
        <v>2.5221540558963862E-2</v>
      </c>
      <c r="N636" s="111">
        <v>4162</v>
      </c>
      <c r="O636" s="111">
        <v>7278</v>
      </c>
      <c r="P636" s="111"/>
      <c r="Q636" s="111"/>
      <c r="R636" s="111">
        <v>295</v>
      </c>
      <c r="S636" s="111"/>
      <c r="T636" s="111"/>
      <c r="U636" s="111"/>
      <c r="V636" s="111"/>
      <c r="W636" s="111"/>
      <c r="X636" s="111">
        <v>1</v>
      </c>
      <c r="Y636" s="113"/>
      <c r="Z636" s="113"/>
      <c r="AA636" s="113"/>
      <c r="AB636" s="113"/>
      <c r="AC636" s="111"/>
      <c r="AD636" s="111"/>
      <c r="AE636" s="111"/>
      <c r="AG636" s="7">
        <f>IF(Q636&gt;0,RANK(Q636,(N636:P636,Q636:AE636)),0)</f>
        <v>0</v>
      </c>
      <c r="AH636" s="7">
        <f>IF(R636&gt;0,RANK(R636,(N636:P636,Q636:AE636)),0)</f>
        <v>3</v>
      </c>
      <c r="AI636" s="7">
        <f>IF(T636&gt;0,RANK(T636,(N636:P636,Q636:AE636)),0)</f>
        <v>0</v>
      </c>
      <c r="AJ636" s="7">
        <f>IF(S636&gt;0,RANK(S636,(N636:P636,Q636:AE636)),0)</f>
        <v>0</v>
      </c>
      <c r="AK636" s="2">
        <f t="shared" si="239"/>
        <v>0</v>
      </c>
      <c r="AL636" s="2">
        <f t="shared" si="240"/>
        <v>2.5136332651670076E-2</v>
      </c>
      <c r="AM636" s="2">
        <f t="shared" si="241"/>
        <v>0</v>
      </c>
      <c r="AN636" s="2">
        <f t="shared" si="242"/>
        <v>0</v>
      </c>
      <c r="AP636" t="s">
        <v>629</v>
      </c>
      <c r="AQ636" t="s">
        <v>342</v>
      </c>
      <c r="AR636">
        <v>0</v>
      </c>
      <c r="AT636" s="95">
        <v>17</v>
      </c>
      <c r="AU636" s="97">
        <v>21</v>
      </c>
      <c r="AV636" s="101">
        <f t="shared" si="230"/>
        <v>17021</v>
      </c>
      <c r="AX636" s="7" t="s">
        <v>1006</v>
      </c>
    </row>
    <row r="637" spans="1:50" hidden="1" outlineLevel="1">
      <c r="A637" t="s">
        <v>1842</v>
      </c>
      <c r="B637" t="s">
        <v>342</v>
      </c>
      <c r="C637" s="1">
        <f t="shared" si="232"/>
        <v>6087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>IF(P637&gt;0,RANK(P637,(N637:P637,Q637:AE637)),0)</f>
        <v>0</v>
      </c>
      <c r="G637" s="1">
        <f t="shared" si="233"/>
        <v>1091</v>
      </c>
      <c r="H637" s="2">
        <f t="shared" si="234"/>
        <v>0.17923443403975686</v>
      </c>
      <c r="I637" s="2"/>
      <c r="J637" s="2">
        <f t="shared" si="235"/>
        <v>0.40134713323476262</v>
      </c>
      <c r="K637" s="2">
        <f t="shared" si="236"/>
        <v>0.58058156727451948</v>
      </c>
      <c r="L637" s="2">
        <f t="shared" si="237"/>
        <v>0</v>
      </c>
      <c r="M637" s="2">
        <f t="shared" si="238"/>
        <v>1.807129949071784E-2</v>
      </c>
      <c r="N637" s="111">
        <v>2443</v>
      </c>
      <c r="O637" s="111">
        <v>3534</v>
      </c>
      <c r="P637" s="111"/>
      <c r="Q637" s="111"/>
      <c r="R637" s="111">
        <v>110</v>
      </c>
      <c r="S637" s="111"/>
      <c r="T637" s="111"/>
      <c r="U637" s="111"/>
      <c r="V637" s="111"/>
      <c r="W637" s="111"/>
      <c r="X637" s="111">
        <v>0</v>
      </c>
      <c r="Y637" s="113"/>
      <c r="Z637" s="113"/>
      <c r="AA637" s="113"/>
      <c r="AB637" s="113"/>
      <c r="AC637" s="111"/>
      <c r="AD637" s="111"/>
      <c r="AE637" s="111"/>
      <c r="AG637" s="7">
        <f>IF(Q637&gt;0,RANK(Q637,(N637:P637,Q637:AE637)),0)</f>
        <v>0</v>
      </c>
      <c r="AH637" s="7">
        <f>IF(R637&gt;0,RANK(R637,(N637:P637,Q637:AE637)),0)</f>
        <v>3</v>
      </c>
      <c r="AI637" s="7">
        <f>IF(T637&gt;0,RANK(T637,(N637:P637,Q637:AE637)),0)</f>
        <v>0</v>
      </c>
      <c r="AJ637" s="7">
        <f>IF(S637&gt;0,RANK(S637,(N637:P637,Q637:AE637)),0)</f>
        <v>0</v>
      </c>
      <c r="AK637" s="2">
        <f t="shared" si="239"/>
        <v>0</v>
      </c>
      <c r="AL637" s="2">
        <f t="shared" si="240"/>
        <v>1.8071299490717924E-2</v>
      </c>
      <c r="AM637" s="2">
        <f t="shared" si="241"/>
        <v>0</v>
      </c>
      <c r="AN637" s="2">
        <f t="shared" si="242"/>
        <v>0</v>
      </c>
      <c r="AP637" t="s">
        <v>1842</v>
      </c>
      <c r="AQ637" t="s">
        <v>342</v>
      </c>
      <c r="AR637">
        <v>15</v>
      </c>
      <c r="AT637" s="95">
        <v>17</v>
      </c>
      <c r="AU637" s="97">
        <v>23</v>
      </c>
      <c r="AV637" s="101">
        <f t="shared" si="230"/>
        <v>17023</v>
      </c>
      <c r="AX637" s="7" t="s">
        <v>1006</v>
      </c>
    </row>
    <row r="638" spans="1:50" hidden="1" outlineLevel="1">
      <c r="A638" t="s">
        <v>1911</v>
      </c>
      <c r="B638" t="s">
        <v>342</v>
      </c>
      <c r="C638" s="1">
        <f t="shared" si="232"/>
        <v>4969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>IF(P638&gt;0,RANK(P638,(N638:P638,Q638:AE638)),0)</f>
        <v>0</v>
      </c>
      <c r="G638" s="1">
        <f t="shared" si="233"/>
        <v>861</v>
      </c>
      <c r="H638" s="2">
        <f t="shared" si="234"/>
        <v>0.17327430066411753</v>
      </c>
      <c r="I638" s="2"/>
      <c r="J638" s="2">
        <f t="shared" si="235"/>
        <v>0.40792916079694103</v>
      </c>
      <c r="K638" s="2">
        <f t="shared" si="236"/>
        <v>0.58120346146105861</v>
      </c>
      <c r="L638" s="2">
        <f t="shared" si="237"/>
        <v>0</v>
      </c>
      <c r="M638" s="2">
        <f t="shared" si="238"/>
        <v>1.0867377742000306E-2</v>
      </c>
      <c r="N638" s="111">
        <v>2027</v>
      </c>
      <c r="O638" s="111">
        <v>2888</v>
      </c>
      <c r="P638" s="111"/>
      <c r="Q638" s="111"/>
      <c r="R638" s="111">
        <v>54</v>
      </c>
      <c r="S638" s="111"/>
      <c r="T638" s="111"/>
      <c r="U638" s="111"/>
      <c r="V638" s="111"/>
      <c r="W638" s="111"/>
      <c r="X638" s="111">
        <v>0</v>
      </c>
      <c r="Y638" s="113"/>
      <c r="Z638" s="113"/>
      <c r="AA638" s="113"/>
      <c r="AB638" s="113"/>
      <c r="AC638" s="111"/>
      <c r="AD638" s="111"/>
      <c r="AE638" s="111"/>
      <c r="AG638" s="7">
        <f>IF(Q638&gt;0,RANK(Q638,(N638:P638,Q638:AE638)),0)</f>
        <v>0</v>
      </c>
      <c r="AH638" s="7">
        <f>IF(R638&gt;0,RANK(R638,(N638:P638,Q638:AE638)),0)</f>
        <v>3</v>
      </c>
      <c r="AI638" s="7">
        <f>IF(T638&gt;0,RANK(T638,(N638:P638,Q638:AE638)),0)</f>
        <v>0</v>
      </c>
      <c r="AJ638" s="7">
        <f>IF(S638&gt;0,RANK(S638,(N638:P638,Q638:AE638)),0)</f>
        <v>0</v>
      </c>
      <c r="AK638" s="2">
        <f t="shared" si="239"/>
        <v>0</v>
      </c>
      <c r="AL638" s="2">
        <f t="shared" si="240"/>
        <v>1.0867377742000403E-2</v>
      </c>
      <c r="AM638" s="2">
        <f t="shared" si="241"/>
        <v>0</v>
      </c>
      <c r="AN638" s="2">
        <f t="shared" si="242"/>
        <v>0</v>
      </c>
      <c r="AP638" t="s">
        <v>1911</v>
      </c>
      <c r="AQ638" t="s">
        <v>342</v>
      </c>
      <c r="AR638">
        <v>19</v>
      </c>
      <c r="AT638" s="95">
        <v>17</v>
      </c>
      <c r="AU638" s="97">
        <v>25</v>
      </c>
      <c r="AV638" s="101">
        <f t="shared" si="230"/>
        <v>17025</v>
      </c>
      <c r="AX638" s="7" t="s">
        <v>1006</v>
      </c>
    </row>
    <row r="639" spans="1:50" hidden="1" outlineLevel="1">
      <c r="A639" t="s">
        <v>1688</v>
      </c>
      <c r="B639" t="s">
        <v>342</v>
      </c>
      <c r="C639" s="1">
        <f t="shared" si="232"/>
        <v>11332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0</v>
      </c>
      <c r="G639" s="1">
        <f t="shared" si="233"/>
        <v>4527</v>
      </c>
      <c r="H639" s="2">
        <f t="shared" si="234"/>
        <v>0.39948817507942108</v>
      </c>
      <c r="I639" s="2"/>
      <c r="J639" s="2">
        <f t="shared" si="235"/>
        <v>0.29129897635015883</v>
      </c>
      <c r="K639" s="2">
        <f t="shared" si="236"/>
        <v>0.69078715142957992</v>
      </c>
      <c r="L639" s="2">
        <f t="shared" si="237"/>
        <v>0</v>
      </c>
      <c r="M639" s="2">
        <f t="shared" si="238"/>
        <v>1.7913872220261307E-2</v>
      </c>
      <c r="N639" s="111">
        <v>3301</v>
      </c>
      <c r="O639" s="111">
        <v>7828</v>
      </c>
      <c r="P639" s="111"/>
      <c r="Q639" s="111"/>
      <c r="R639" s="111">
        <v>203</v>
      </c>
      <c r="S639" s="111"/>
      <c r="T639" s="111"/>
      <c r="U639" s="111"/>
      <c r="V639" s="111"/>
      <c r="W639" s="111"/>
      <c r="X639" s="111">
        <v>0</v>
      </c>
      <c r="Y639" s="113"/>
      <c r="Z639" s="113"/>
      <c r="AA639" s="113"/>
      <c r="AB639" s="113"/>
      <c r="AC639" s="111"/>
      <c r="AD639" s="111"/>
      <c r="AE639" s="111"/>
      <c r="AG639" s="7">
        <f>IF(Q639&gt;0,RANK(Q639,(N639:P639,Q639:AE639)),0)</f>
        <v>0</v>
      </c>
      <c r="AH639" s="7">
        <f>IF(R639&gt;0,RANK(R639,(N639:P639,Q639:AE639)),0)</f>
        <v>3</v>
      </c>
      <c r="AI639" s="7">
        <f>IF(T639&gt;0,RANK(T639,(N639:P639,Q639:AE639)),0)</f>
        <v>0</v>
      </c>
      <c r="AJ639" s="7">
        <f>IF(S639&gt;0,RANK(S639,(N639:P639,Q639:AE639)),0)</f>
        <v>0</v>
      </c>
      <c r="AK639" s="2">
        <f t="shared" si="239"/>
        <v>0</v>
      </c>
      <c r="AL639" s="2">
        <f t="shared" si="240"/>
        <v>1.7913872220261206E-2</v>
      </c>
      <c r="AM639" s="2">
        <f t="shared" si="241"/>
        <v>0</v>
      </c>
      <c r="AN639" s="2">
        <f t="shared" si="242"/>
        <v>0</v>
      </c>
      <c r="AP639" t="s">
        <v>1688</v>
      </c>
      <c r="AQ639" t="s">
        <v>342</v>
      </c>
      <c r="AR639">
        <v>19</v>
      </c>
      <c r="AT639" s="95">
        <v>17</v>
      </c>
      <c r="AU639" s="97">
        <v>27</v>
      </c>
      <c r="AV639" s="101">
        <f t="shared" si="230"/>
        <v>17027</v>
      </c>
      <c r="AX639" s="7" t="s">
        <v>1006</v>
      </c>
    </row>
    <row r="640" spans="1:50" hidden="1" outlineLevel="1">
      <c r="A640" t="s">
        <v>1132</v>
      </c>
      <c r="B640" t="s">
        <v>342</v>
      </c>
      <c r="C640" s="1">
        <f t="shared" si="232"/>
        <v>16214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>IF(P640&gt;0,RANK(P640,(N640:P640,Q640:AE640)),0)</f>
        <v>0</v>
      </c>
      <c r="G640" s="1">
        <f t="shared" si="233"/>
        <v>4064</v>
      </c>
      <c r="H640" s="2">
        <f t="shared" si="234"/>
        <v>0.25064758850376218</v>
      </c>
      <c r="I640" s="2"/>
      <c r="J640" s="2">
        <f t="shared" si="235"/>
        <v>0.36166276057727892</v>
      </c>
      <c r="K640" s="2">
        <f t="shared" si="236"/>
        <v>0.61231034908104109</v>
      </c>
      <c r="L640" s="2">
        <f t="shared" si="237"/>
        <v>0</v>
      </c>
      <c r="M640" s="2">
        <f t="shared" si="238"/>
        <v>2.6026890341680042E-2</v>
      </c>
      <c r="N640" s="111">
        <v>5864</v>
      </c>
      <c r="O640" s="111">
        <v>9928</v>
      </c>
      <c r="P640" s="111"/>
      <c r="Q640" s="111"/>
      <c r="R640" s="111">
        <v>422</v>
      </c>
      <c r="S640" s="111"/>
      <c r="T640" s="111"/>
      <c r="U640" s="111"/>
      <c r="V640" s="111"/>
      <c r="W640" s="111"/>
      <c r="X640" s="111">
        <v>0</v>
      </c>
      <c r="Y640" s="113"/>
      <c r="Z640" s="113"/>
      <c r="AA640" s="113"/>
      <c r="AB640" s="113"/>
      <c r="AC640" s="111"/>
      <c r="AD640" s="111"/>
      <c r="AE640" s="111"/>
      <c r="AG640" s="7">
        <f>IF(Q640&gt;0,RANK(Q640,(N640:P640,Q640:AE640)),0)</f>
        <v>0</v>
      </c>
      <c r="AH640" s="7">
        <f>IF(R640&gt;0,RANK(R640,(N640:P640,Q640:AE640)),0)</f>
        <v>3</v>
      </c>
      <c r="AI640" s="7">
        <f>IF(T640&gt;0,RANK(T640,(N640:P640,Q640:AE640)),0)</f>
        <v>0</v>
      </c>
      <c r="AJ640" s="7">
        <f>IF(S640&gt;0,RANK(S640,(N640:P640,Q640:AE640)),0)</f>
        <v>0</v>
      </c>
      <c r="AK640" s="2">
        <f t="shared" si="239"/>
        <v>0</v>
      </c>
      <c r="AL640" s="2">
        <f t="shared" si="240"/>
        <v>2.6026890341680028E-2</v>
      </c>
      <c r="AM640" s="2">
        <f t="shared" si="241"/>
        <v>0</v>
      </c>
      <c r="AN640" s="2">
        <f t="shared" si="242"/>
        <v>0</v>
      </c>
      <c r="AP640" t="s">
        <v>1132</v>
      </c>
      <c r="AQ640" t="s">
        <v>342</v>
      </c>
      <c r="AR640">
        <v>15</v>
      </c>
      <c r="AT640" s="95">
        <v>17</v>
      </c>
      <c r="AU640" s="97">
        <v>29</v>
      </c>
      <c r="AV640" s="101">
        <f t="shared" si="230"/>
        <v>17029</v>
      </c>
      <c r="AX640" s="7" t="s">
        <v>1006</v>
      </c>
    </row>
    <row r="641" spans="1:50" hidden="1" outlineLevel="1">
      <c r="A641" t="s">
        <v>1519</v>
      </c>
      <c r="B641" t="s">
        <v>342</v>
      </c>
      <c r="C641" s="1">
        <f t="shared" si="232"/>
        <v>1366256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>IF(P641&gt;0,RANK(P641,(N641:P641,Q641:AE641)),0)</f>
        <v>0</v>
      </c>
      <c r="G641" s="1">
        <f t="shared" si="233"/>
        <v>394161</v>
      </c>
      <c r="H641" s="2">
        <f t="shared" si="234"/>
        <v>0.28849717768851518</v>
      </c>
      <c r="I641" s="2"/>
      <c r="J641" s="2">
        <f t="shared" si="235"/>
        <v>0.63589546907753747</v>
      </c>
      <c r="K641" s="2">
        <f t="shared" si="236"/>
        <v>0.34739829138902228</v>
      </c>
      <c r="L641" s="2">
        <f t="shared" si="237"/>
        <v>0</v>
      </c>
      <c r="M641" s="2">
        <f t="shared" si="238"/>
        <v>1.6706239533440248E-2</v>
      </c>
      <c r="N641" s="111">
        <v>868796</v>
      </c>
      <c r="O641" s="111">
        <v>474635</v>
      </c>
      <c r="P641" s="111"/>
      <c r="Q641" s="111"/>
      <c r="R641" s="111">
        <v>22799</v>
      </c>
      <c r="S641" s="111"/>
      <c r="T641" s="111"/>
      <c r="U641" s="111"/>
      <c r="V641" s="111"/>
      <c r="W641" s="111"/>
      <c r="X641" s="111">
        <v>26</v>
      </c>
      <c r="Y641" s="113"/>
      <c r="Z641" s="113"/>
      <c r="AA641" s="113"/>
      <c r="AB641" s="113"/>
      <c r="AC641" s="111"/>
      <c r="AD641" s="111"/>
      <c r="AE641" s="111"/>
      <c r="AG641" s="7">
        <f>IF(Q641&gt;0,RANK(Q641,(N641:P641,Q641:AE641)),0)</f>
        <v>0</v>
      </c>
      <c r="AH641" s="7">
        <f>IF(R641&gt;0,RANK(R641,(N641:P641,Q641:AE641)),0)</f>
        <v>3</v>
      </c>
      <c r="AI641" s="7">
        <f>IF(T641&gt;0,RANK(T641,(N641:P641,Q641:AE641)),0)</f>
        <v>0</v>
      </c>
      <c r="AJ641" s="7">
        <f>IF(S641&gt;0,RANK(S641,(N641:P641,Q641:AE641)),0)</f>
        <v>0</v>
      </c>
      <c r="AK641" s="2">
        <f t="shared" si="239"/>
        <v>0</v>
      </c>
      <c r="AL641" s="2">
        <f t="shared" si="240"/>
        <v>1.6687209424880844E-2</v>
      </c>
      <c r="AM641" s="2">
        <f t="shared" si="241"/>
        <v>0</v>
      </c>
      <c r="AN641" s="2">
        <f t="shared" si="242"/>
        <v>0</v>
      </c>
      <c r="AP641" t="s">
        <v>1519</v>
      </c>
      <c r="AQ641" t="s">
        <v>342</v>
      </c>
      <c r="AR641">
        <v>0</v>
      </c>
      <c r="AT641" s="95">
        <v>17</v>
      </c>
      <c r="AU641" s="97">
        <v>31</v>
      </c>
      <c r="AV641" s="101">
        <f t="shared" si="230"/>
        <v>17031</v>
      </c>
      <c r="AX641" s="7" t="s">
        <v>1006</v>
      </c>
    </row>
    <row r="642" spans="1:50" hidden="1" outlineLevel="1">
      <c r="A642" t="s">
        <v>1925</v>
      </c>
      <c r="B642" t="s">
        <v>342</v>
      </c>
      <c r="C642" s="1">
        <f t="shared" si="232"/>
        <v>6688</v>
      </c>
      <c r="D642" s="7">
        <f>IF(N642&gt;0, RANK(N642,(N642:P642,Q642:AE642)),0)</f>
        <v>2</v>
      </c>
      <c r="E642" s="7">
        <f>IF(O642&gt;0,RANK(O642,(N642:P642,Q642:AE642)),0)</f>
        <v>1</v>
      </c>
      <c r="F642" s="7">
        <f>IF(P642&gt;0,RANK(P642,(N642:P642,Q642:AE642)),0)</f>
        <v>0</v>
      </c>
      <c r="G642" s="1">
        <f t="shared" si="233"/>
        <v>1245</v>
      </c>
      <c r="H642" s="2">
        <f t="shared" si="234"/>
        <v>0.18615430622009568</v>
      </c>
      <c r="I642" s="2"/>
      <c r="J642" s="2">
        <f t="shared" si="235"/>
        <v>0.39533492822966509</v>
      </c>
      <c r="K642" s="2">
        <f t="shared" si="236"/>
        <v>0.58148923444976075</v>
      </c>
      <c r="L642" s="2">
        <f t="shared" si="237"/>
        <v>0</v>
      </c>
      <c r="M642" s="2">
        <f t="shared" si="238"/>
        <v>2.3175837320574155E-2</v>
      </c>
      <c r="N642" s="111">
        <v>2644</v>
      </c>
      <c r="O642" s="111">
        <v>3889</v>
      </c>
      <c r="P642" s="111"/>
      <c r="Q642" s="111"/>
      <c r="R642" s="111">
        <v>155</v>
      </c>
      <c r="S642" s="111"/>
      <c r="T642" s="111"/>
      <c r="U642" s="111"/>
      <c r="V642" s="111"/>
      <c r="W642" s="111"/>
      <c r="X642" s="111">
        <v>0</v>
      </c>
      <c r="Y642" s="113"/>
      <c r="Z642" s="113"/>
      <c r="AA642" s="113"/>
      <c r="AB642" s="113"/>
      <c r="AC642" s="111"/>
      <c r="AD642" s="111"/>
      <c r="AE642" s="111"/>
      <c r="AG642" s="7">
        <f>IF(Q642&gt;0,RANK(Q642,(N642:P642,Q642:AE642)),0)</f>
        <v>0</v>
      </c>
      <c r="AH642" s="7">
        <f>IF(R642&gt;0,RANK(R642,(N642:P642,Q642:AE642)),0)</f>
        <v>3</v>
      </c>
      <c r="AI642" s="7">
        <f>IF(T642&gt;0,RANK(T642,(N642:P642,Q642:AE642)),0)</f>
        <v>0</v>
      </c>
      <c r="AJ642" s="7">
        <f>IF(S642&gt;0,RANK(S642,(N642:P642,Q642:AE642)),0)</f>
        <v>0</v>
      </c>
      <c r="AK642" s="2">
        <f t="shared" si="239"/>
        <v>0</v>
      </c>
      <c r="AL642" s="2">
        <f t="shared" si="240"/>
        <v>2.3175837320574162E-2</v>
      </c>
      <c r="AM642" s="2">
        <f t="shared" si="241"/>
        <v>0</v>
      </c>
      <c r="AN642" s="2">
        <f t="shared" si="242"/>
        <v>0</v>
      </c>
      <c r="AP642" t="s">
        <v>1925</v>
      </c>
      <c r="AQ642" t="s">
        <v>342</v>
      </c>
      <c r="AR642">
        <v>15</v>
      </c>
      <c r="AT642" s="95">
        <v>17</v>
      </c>
      <c r="AU642" s="97">
        <v>33</v>
      </c>
      <c r="AV642" s="101">
        <f t="shared" si="230"/>
        <v>17033</v>
      </c>
      <c r="AX642" s="7" t="s">
        <v>1006</v>
      </c>
    </row>
    <row r="643" spans="1:50" hidden="1" outlineLevel="1">
      <c r="A643" t="s">
        <v>1923</v>
      </c>
      <c r="B643" t="s">
        <v>342</v>
      </c>
      <c r="C643" s="1">
        <f t="shared" si="232"/>
        <v>3903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0</v>
      </c>
      <c r="G643" s="1">
        <f t="shared" si="233"/>
        <v>951</v>
      </c>
      <c r="H643" s="2">
        <f t="shared" si="234"/>
        <v>0.2436587240584166</v>
      </c>
      <c r="I643" s="2"/>
      <c r="J643" s="2">
        <f t="shared" si="235"/>
        <v>0.36715347168844481</v>
      </c>
      <c r="K643" s="2">
        <f t="shared" si="236"/>
        <v>0.61081219574686141</v>
      </c>
      <c r="L643" s="2">
        <f t="shared" si="237"/>
        <v>0</v>
      </c>
      <c r="M643" s="2">
        <f t="shared" si="238"/>
        <v>2.2034332564693782E-2</v>
      </c>
      <c r="N643" s="111">
        <v>1433</v>
      </c>
      <c r="O643" s="111">
        <v>2384</v>
      </c>
      <c r="P643" s="111"/>
      <c r="Q643" s="111"/>
      <c r="R643" s="111">
        <v>85</v>
      </c>
      <c r="S643" s="111"/>
      <c r="T643" s="111"/>
      <c r="U643" s="111"/>
      <c r="V643" s="111"/>
      <c r="W643" s="111"/>
      <c r="X643" s="111">
        <v>1</v>
      </c>
      <c r="Y643" s="113"/>
      <c r="Z643" s="113"/>
      <c r="AA643" s="113"/>
      <c r="AB643" s="113"/>
      <c r="AC643" s="111"/>
      <c r="AD643" s="111"/>
      <c r="AE643" s="111"/>
      <c r="AG643" s="7">
        <f>IF(Q643&gt;0,RANK(Q643,(N643:P643,Q643:AE643)),0)</f>
        <v>0</v>
      </c>
      <c r="AH643" s="7">
        <f>IF(R643&gt;0,RANK(R643,(N643:P643,Q643:AE643)),0)</f>
        <v>3</v>
      </c>
      <c r="AI643" s="7">
        <f>IF(T643&gt;0,RANK(T643,(N643:P643,Q643:AE643)),0)</f>
        <v>0</v>
      </c>
      <c r="AJ643" s="7">
        <f>IF(S643&gt;0,RANK(S643,(N643:P643,Q643:AE643)),0)</f>
        <v>0</v>
      </c>
      <c r="AK643" s="2">
        <f t="shared" si="239"/>
        <v>0</v>
      </c>
      <c r="AL643" s="2">
        <f t="shared" si="240"/>
        <v>2.1778119395336921E-2</v>
      </c>
      <c r="AM643" s="2">
        <f t="shared" si="241"/>
        <v>0</v>
      </c>
      <c r="AN643" s="2">
        <f t="shared" si="242"/>
        <v>0</v>
      </c>
      <c r="AP643" t="s">
        <v>1923</v>
      </c>
      <c r="AQ643" t="s">
        <v>342</v>
      </c>
      <c r="AR643">
        <v>15</v>
      </c>
      <c r="AT643" s="95">
        <v>17</v>
      </c>
      <c r="AU643" s="97">
        <v>35</v>
      </c>
      <c r="AV643" s="101">
        <f t="shared" si="230"/>
        <v>17035</v>
      </c>
      <c r="AX643" s="7" t="s">
        <v>1006</v>
      </c>
    </row>
    <row r="644" spans="1:50" hidden="1" outlineLevel="1">
      <c r="A644" t="s">
        <v>204</v>
      </c>
      <c r="B644" t="s">
        <v>342</v>
      </c>
      <c r="C644" s="1">
        <f t="shared" si="232"/>
        <v>21273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0</v>
      </c>
      <c r="G644" s="1">
        <f t="shared" si="233"/>
        <v>4497</v>
      </c>
      <c r="H644" s="2">
        <f t="shared" si="234"/>
        <v>0.21139472570864476</v>
      </c>
      <c r="I644" s="2"/>
      <c r="J644" s="2">
        <f t="shared" si="235"/>
        <v>0.37911907112301979</v>
      </c>
      <c r="K644" s="2">
        <f t="shared" si="236"/>
        <v>0.59051379683166461</v>
      </c>
      <c r="L644" s="2">
        <f t="shared" si="237"/>
        <v>0</v>
      </c>
      <c r="M644" s="2">
        <f t="shared" si="238"/>
        <v>3.0367132045315604E-2</v>
      </c>
      <c r="N644" s="111">
        <v>8065</v>
      </c>
      <c r="O644" s="111">
        <v>12562</v>
      </c>
      <c r="P644" s="111"/>
      <c r="Q644" s="111"/>
      <c r="R644" s="111">
        <v>643</v>
      </c>
      <c r="S644" s="111"/>
      <c r="T644" s="111"/>
      <c r="U644" s="111"/>
      <c r="V644" s="111"/>
      <c r="W644" s="111"/>
      <c r="X644" s="111">
        <v>3</v>
      </c>
      <c r="Y644" s="113"/>
      <c r="Z644" s="113"/>
      <c r="AA644" s="113"/>
      <c r="AB644" s="113"/>
      <c r="AC644" s="111"/>
      <c r="AD644" s="111"/>
      <c r="AE644" s="111"/>
      <c r="AG644" s="7">
        <f>IF(Q644&gt;0,RANK(Q644,(N644:P644,Q644:AE644)),0)</f>
        <v>0</v>
      </c>
      <c r="AH644" s="7">
        <f>IF(R644&gt;0,RANK(R644,(N644:P644,Q644:AE644)),0)</f>
        <v>3</v>
      </c>
      <c r="AI644" s="7">
        <f>IF(T644&gt;0,RANK(T644,(N644:P644,Q644:AE644)),0)</f>
        <v>0</v>
      </c>
      <c r="AJ644" s="7">
        <f>IF(S644&gt;0,RANK(S644,(N644:P644,Q644:AE644)),0)</f>
        <v>0</v>
      </c>
      <c r="AK644" s="2">
        <f t="shared" si="239"/>
        <v>0</v>
      </c>
      <c r="AL644" s="2">
        <f t="shared" si="240"/>
        <v>3.0226108212287876E-2</v>
      </c>
      <c r="AM644" s="2">
        <f t="shared" si="241"/>
        <v>0</v>
      </c>
      <c r="AN644" s="2">
        <f t="shared" si="242"/>
        <v>0</v>
      </c>
      <c r="AP644" t="s">
        <v>204</v>
      </c>
      <c r="AQ644" t="s">
        <v>342</v>
      </c>
      <c r="AR644">
        <v>0</v>
      </c>
      <c r="AT644" s="95">
        <v>17</v>
      </c>
      <c r="AU644" s="97">
        <v>37</v>
      </c>
      <c r="AV644" s="101">
        <f t="shared" si="230"/>
        <v>17037</v>
      </c>
      <c r="AX644" s="7" t="s">
        <v>1006</v>
      </c>
    </row>
    <row r="645" spans="1:50" hidden="1" outlineLevel="1">
      <c r="A645" t="s">
        <v>1258</v>
      </c>
      <c r="B645" t="s">
        <v>342</v>
      </c>
      <c r="C645" s="1">
        <f t="shared" si="232"/>
        <v>5099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0</v>
      </c>
      <c r="G645" s="1">
        <f t="shared" si="233"/>
        <v>1913</v>
      </c>
      <c r="H645" s="2">
        <f t="shared" si="234"/>
        <v>0.37517160227495588</v>
      </c>
      <c r="I645" s="2"/>
      <c r="J645" s="2">
        <f t="shared" si="235"/>
        <v>0.30162777015101</v>
      </c>
      <c r="K645" s="2">
        <f t="shared" si="236"/>
        <v>0.67679937242596588</v>
      </c>
      <c r="L645" s="2">
        <f t="shared" si="237"/>
        <v>0</v>
      </c>
      <c r="M645" s="2">
        <f t="shared" si="238"/>
        <v>2.1572857423024172E-2</v>
      </c>
      <c r="N645" s="111">
        <v>1538</v>
      </c>
      <c r="O645" s="111">
        <v>3451</v>
      </c>
      <c r="P645" s="111"/>
      <c r="Q645" s="111"/>
      <c r="R645" s="111">
        <v>108</v>
      </c>
      <c r="S645" s="111"/>
      <c r="T645" s="111"/>
      <c r="U645" s="111"/>
      <c r="V645" s="111"/>
      <c r="W645" s="111"/>
      <c r="X645" s="111">
        <v>2</v>
      </c>
      <c r="Y645" s="113"/>
      <c r="Z645" s="113"/>
      <c r="AA645" s="113"/>
      <c r="AB645" s="113"/>
      <c r="AC645" s="111"/>
      <c r="AD645" s="111"/>
      <c r="AE645" s="111"/>
      <c r="AG645" s="7">
        <f>IF(Q645&gt;0,RANK(Q645,(N645:P645,Q645:AE645)),0)</f>
        <v>0</v>
      </c>
      <c r="AH645" s="7">
        <f>IF(R645&gt;0,RANK(R645,(N645:P645,Q645:AE645)),0)</f>
        <v>3</v>
      </c>
      <c r="AI645" s="7">
        <f>IF(T645&gt;0,RANK(T645,(N645:P645,Q645:AE645)),0)</f>
        <v>0</v>
      </c>
      <c r="AJ645" s="7">
        <f>IF(S645&gt;0,RANK(S645,(N645:P645,Q645:AE645)),0)</f>
        <v>0</v>
      </c>
      <c r="AK645" s="2">
        <f t="shared" si="239"/>
        <v>0</v>
      </c>
      <c r="AL645" s="2">
        <f t="shared" si="240"/>
        <v>2.1180623651696411E-2</v>
      </c>
      <c r="AM645" s="2">
        <f t="shared" si="241"/>
        <v>0</v>
      </c>
      <c r="AN645" s="2">
        <f t="shared" si="242"/>
        <v>0</v>
      </c>
      <c r="AP645" t="s">
        <v>1258</v>
      </c>
      <c r="AQ645" t="s">
        <v>342</v>
      </c>
      <c r="AR645">
        <v>15</v>
      </c>
      <c r="AT645" s="95">
        <v>17</v>
      </c>
      <c r="AU645" s="97">
        <v>39</v>
      </c>
      <c r="AV645" s="101">
        <f t="shared" si="230"/>
        <v>17039</v>
      </c>
      <c r="AX645" s="7" t="s">
        <v>1006</v>
      </c>
    </row>
    <row r="646" spans="1:50" hidden="1" outlineLevel="1">
      <c r="A646" t="s">
        <v>740</v>
      </c>
      <c r="B646" t="s">
        <v>342</v>
      </c>
      <c r="C646" s="1">
        <f t="shared" si="232"/>
        <v>5667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>IF(P646&gt;0,RANK(P646,(N646:P646,Q646:AE646)),0)</f>
        <v>0</v>
      </c>
      <c r="G646" s="1">
        <f t="shared" si="233"/>
        <v>2068</v>
      </c>
      <c r="H646" s="2">
        <f t="shared" si="234"/>
        <v>0.36491971060525852</v>
      </c>
      <c r="I646" s="2"/>
      <c r="J646" s="2">
        <f t="shared" si="235"/>
        <v>0.30739368272454559</v>
      </c>
      <c r="K646" s="2">
        <f t="shared" si="236"/>
        <v>0.67231339332980411</v>
      </c>
      <c r="L646" s="2">
        <f t="shared" si="237"/>
        <v>0</v>
      </c>
      <c r="M646" s="2">
        <f t="shared" si="238"/>
        <v>2.0292923945650299E-2</v>
      </c>
      <c r="N646" s="111">
        <v>1742</v>
      </c>
      <c r="O646" s="111">
        <v>3810</v>
      </c>
      <c r="P646" s="111"/>
      <c r="Q646" s="111"/>
      <c r="R646" s="111">
        <v>115</v>
      </c>
      <c r="S646" s="111"/>
      <c r="T646" s="111"/>
      <c r="U646" s="111"/>
      <c r="V646" s="111"/>
      <c r="W646" s="111"/>
      <c r="X646" s="111">
        <v>0</v>
      </c>
      <c r="Y646" s="113"/>
      <c r="Z646" s="113"/>
      <c r="AA646" s="113"/>
      <c r="AB646" s="113"/>
      <c r="AC646" s="111"/>
      <c r="AD646" s="111"/>
      <c r="AE646" s="111"/>
      <c r="AG646" s="7">
        <f>IF(Q646&gt;0,RANK(Q646,(N646:P646,Q646:AE646)),0)</f>
        <v>0</v>
      </c>
      <c r="AH646" s="7">
        <f>IF(R646&gt;0,RANK(R646,(N646:P646,Q646:AE646)),0)</f>
        <v>3</v>
      </c>
      <c r="AI646" s="7">
        <f>IF(T646&gt;0,RANK(T646,(N646:P646,Q646:AE646)),0)</f>
        <v>0</v>
      </c>
      <c r="AJ646" s="7">
        <f>IF(S646&gt;0,RANK(S646,(N646:P646,Q646:AE646)),0)</f>
        <v>0</v>
      </c>
      <c r="AK646" s="2">
        <f t="shared" si="239"/>
        <v>0</v>
      </c>
      <c r="AL646" s="2">
        <f t="shared" si="240"/>
        <v>2.0292923945650257E-2</v>
      </c>
      <c r="AM646" s="2">
        <f t="shared" si="241"/>
        <v>0</v>
      </c>
      <c r="AN646" s="2">
        <f t="shared" si="242"/>
        <v>0</v>
      </c>
      <c r="AP646" t="s">
        <v>740</v>
      </c>
      <c r="AQ646" t="s">
        <v>342</v>
      </c>
      <c r="AR646">
        <v>15</v>
      </c>
      <c r="AT646" s="95">
        <v>17</v>
      </c>
      <c r="AU646" s="97">
        <v>41</v>
      </c>
      <c r="AV646" s="101">
        <f t="shared" si="230"/>
        <v>17041</v>
      </c>
      <c r="AX646" s="7" t="s">
        <v>1006</v>
      </c>
    </row>
    <row r="647" spans="1:50" hidden="1" outlineLevel="1">
      <c r="A647" t="s">
        <v>175</v>
      </c>
      <c r="B647" t="s">
        <v>342</v>
      </c>
      <c r="C647" s="1">
        <f t="shared" si="232"/>
        <v>251314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>IF(P647&gt;0,RANK(P647,(N647:P647,Q647:AE647)),0)</f>
        <v>0</v>
      </c>
      <c r="G647" s="1">
        <f t="shared" si="233"/>
        <v>73523</v>
      </c>
      <c r="H647" s="2">
        <f t="shared" si="234"/>
        <v>0.29255433441829742</v>
      </c>
      <c r="I647" s="2"/>
      <c r="J647" s="2">
        <f t="shared" si="235"/>
        <v>0.33983383337179784</v>
      </c>
      <c r="K647" s="2">
        <f t="shared" si="236"/>
        <v>0.63238816779009521</v>
      </c>
      <c r="L647" s="2">
        <f t="shared" si="237"/>
        <v>0</v>
      </c>
      <c r="M647" s="2">
        <f t="shared" si="238"/>
        <v>2.7777998838106943E-2</v>
      </c>
      <c r="N647" s="111">
        <v>85405</v>
      </c>
      <c r="O647" s="111">
        <v>158928</v>
      </c>
      <c r="P647" s="111"/>
      <c r="Q647" s="111"/>
      <c r="R647" s="111">
        <v>6965</v>
      </c>
      <c r="S647" s="111"/>
      <c r="T647" s="111"/>
      <c r="U647" s="111"/>
      <c r="V647" s="111"/>
      <c r="W647" s="111"/>
      <c r="X647" s="111">
        <v>16</v>
      </c>
      <c r="Y647" s="113"/>
      <c r="Z647" s="113"/>
      <c r="AA647" s="113"/>
      <c r="AB647" s="113"/>
      <c r="AC647" s="111"/>
      <c r="AD647" s="111"/>
      <c r="AE647" s="111"/>
      <c r="AG647" s="7">
        <f>IF(Q647&gt;0,RANK(Q647,(N647:P647,Q647:AE647)),0)</f>
        <v>0</v>
      </c>
      <c r="AH647" s="7">
        <f>IF(R647&gt;0,RANK(R647,(N647:P647,Q647:AE647)),0)</f>
        <v>3</v>
      </c>
      <c r="AI647" s="7">
        <f>IF(T647&gt;0,RANK(T647,(N647:P647,Q647:AE647)),0)</f>
        <v>0</v>
      </c>
      <c r="AJ647" s="7">
        <f>IF(S647&gt;0,RANK(S647,(N647:P647,Q647:AE647)),0)</f>
        <v>0</v>
      </c>
      <c r="AK647" s="2">
        <f t="shared" si="239"/>
        <v>0</v>
      </c>
      <c r="AL647" s="2">
        <f t="shared" si="240"/>
        <v>2.7714333463316806E-2</v>
      </c>
      <c r="AM647" s="2">
        <f t="shared" si="241"/>
        <v>0</v>
      </c>
      <c r="AN647" s="2">
        <f t="shared" si="242"/>
        <v>0</v>
      </c>
      <c r="AP647" t="s">
        <v>175</v>
      </c>
      <c r="AQ647" t="s">
        <v>342</v>
      </c>
      <c r="AR647">
        <v>0</v>
      </c>
      <c r="AT647" s="95">
        <v>17</v>
      </c>
      <c r="AU647" s="97">
        <v>43</v>
      </c>
      <c r="AV647" s="101">
        <f t="shared" si="230"/>
        <v>17043</v>
      </c>
      <c r="AX647" s="7" t="s">
        <v>1006</v>
      </c>
    </row>
    <row r="648" spans="1:50" hidden="1" outlineLevel="1">
      <c r="A648" t="s">
        <v>1133</v>
      </c>
      <c r="B648" t="s">
        <v>342</v>
      </c>
      <c r="C648" s="1">
        <f t="shared" si="232"/>
        <v>6974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>IF(P648&gt;0,RANK(P648,(N648:P648,Q648:AE648)),0)</f>
        <v>0</v>
      </c>
      <c r="G648" s="1">
        <f t="shared" si="233"/>
        <v>1928</v>
      </c>
      <c r="H648" s="2">
        <f t="shared" si="234"/>
        <v>0.27645540579294525</v>
      </c>
      <c r="I648" s="2"/>
      <c r="J648" s="2">
        <f t="shared" si="235"/>
        <v>0.35359908230570691</v>
      </c>
      <c r="K648" s="2">
        <f t="shared" si="236"/>
        <v>0.63005448809865217</v>
      </c>
      <c r="L648" s="2">
        <f t="shared" si="237"/>
        <v>0</v>
      </c>
      <c r="M648" s="2">
        <f t="shared" si="238"/>
        <v>1.6346429595640921E-2</v>
      </c>
      <c r="N648" s="111">
        <v>2466</v>
      </c>
      <c r="O648" s="111">
        <v>4394</v>
      </c>
      <c r="P648" s="111"/>
      <c r="Q648" s="111"/>
      <c r="R648" s="111">
        <v>114</v>
      </c>
      <c r="S648" s="111"/>
      <c r="T648" s="111"/>
      <c r="U648" s="111"/>
      <c r="V648" s="111"/>
      <c r="W648" s="111"/>
      <c r="X648" s="111">
        <v>0</v>
      </c>
      <c r="Y648" s="113"/>
      <c r="Z648" s="113"/>
      <c r="AA648" s="113"/>
      <c r="AB648" s="113"/>
      <c r="AC648" s="111"/>
      <c r="AD648" s="111"/>
      <c r="AE648" s="111"/>
      <c r="AG648" s="7">
        <f>IF(Q648&gt;0,RANK(Q648,(N648:P648,Q648:AE648)),0)</f>
        <v>0</v>
      </c>
      <c r="AH648" s="7">
        <f>IF(R648&gt;0,RANK(R648,(N648:P648,Q648:AE648)),0)</f>
        <v>3</v>
      </c>
      <c r="AI648" s="7">
        <f>IF(T648&gt;0,RANK(T648,(N648:P648,Q648:AE648)),0)</f>
        <v>0</v>
      </c>
      <c r="AJ648" s="7">
        <f>IF(S648&gt;0,RANK(S648,(N648:P648,Q648:AE648)),0)</f>
        <v>0</v>
      </c>
      <c r="AK648" s="2">
        <f t="shared" si="239"/>
        <v>0</v>
      </c>
      <c r="AL648" s="2">
        <f t="shared" si="240"/>
        <v>1.6346429595640952E-2</v>
      </c>
      <c r="AM648" s="2">
        <f t="shared" si="241"/>
        <v>0</v>
      </c>
      <c r="AN648" s="2">
        <f t="shared" si="242"/>
        <v>0</v>
      </c>
      <c r="AP648" t="s">
        <v>1133</v>
      </c>
      <c r="AQ648" t="s">
        <v>342</v>
      </c>
      <c r="AR648">
        <v>15</v>
      </c>
      <c r="AT648" s="95">
        <v>17</v>
      </c>
      <c r="AU648" s="97">
        <v>45</v>
      </c>
      <c r="AV648" s="101">
        <f t="shared" si="230"/>
        <v>17045</v>
      </c>
      <c r="AX648" s="7" t="s">
        <v>1006</v>
      </c>
    </row>
    <row r="649" spans="1:50" hidden="1" outlineLevel="1">
      <c r="A649" t="s">
        <v>1393</v>
      </c>
      <c r="B649" t="s">
        <v>342</v>
      </c>
      <c r="C649" s="1">
        <f t="shared" si="232"/>
        <v>2599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>IF(P649&gt;0,RANK(P649,(N649:P649,Q649:AE649)),0)</f>
        <v>0</v>
      </c>
      <c r="G649" s="1">
        <f t="shared" si="233"/>
        <v>638</v>
      </c>
      <c r="H649" s="2">
        <f t="shared" si="234"/>
        <v>0.24547903039630628</v>
      </c>
      <c r="I649" s="2"/>
      <c r="J649" s="2">
        <f t="shared" si="235"/>
        <v>0.36398614851866101</v>
      </c>
      <c r="K649" s="2">
        <f t="shared" si="236"/>
        <v>0.60946517891496732</v>
      </c>
      <c r="L649" s="2">
        <f t="shared" si="237"/>
        <v>0</v>
      </c>
      <c r="M649" s="2">
        <f t="shared" si="238"/>
        <v>2.6548672566371612E-2</v>
      </c>
      <c r="N649" s="111">
        <v>946</v>
      </c>
      <c r="O649" s="111">
        <v>1584</v>
      </c>
      <c r="P649" s="111"/>
      <c r="Q649" s="111"/>
      <c r="R649" s="111">
        <v>66</v>
      </c>
      <c r="S649" s="111"/>
      <c r="T649" s="111"/>
      <c r="U649" s="111"/>
      <c r="V649" s="111"/>
      <c r="W649" s="111"/>
      <c r="X649" s="111">
        <v>3</v>
      </c>
      <c r="Y649" s="113"/>
      <c r="Z649" s="113"/>
      <c r="AA649" s="113"/>
      <c r="AB649" s="113"/>
      <c r="AC649" s="111"/>
      <c r="AD649" s="111"/>
      <c r="AE649" s="111"/>
      <c r="AG649" s="7">
        <f>IF(Q649&gt;0,RANK(Q649,(N649:P649,Q649:AE649)),0)</f>
        <v>0</v>
      </c>
      <c r="AH649" s="7">
        <f>IF(R649&gt;0,RANK(R649,(N649:P649,Q649:AE649)),0)</f>
        <v>3</v>
      </c>
      <c r="AI649" s="7">
        <f>IF(T649&gt;0,RANK(T649,(N649:P649,Q649:AE649)),0)</f>
        <v>0</v>
      </c>
      <c r="AJ649" s="7">
        <f>IF(S649&gt;0,RANK(S649,(N649:P649,Q649:AE649)),0)</f>
        <v>0</v>
      </c>
      <c r="AK649" s="2">
        <f t="shared" si="239"/>
        <v>0</v>
      </c>
      <c r="AL649" s="2">
        <f t="shared" si="240"/>
        <v>2.5394382454790303E-2</v>
      </c>
      <c r="AM649" s="2">
        <f t="shared" si="241"/>
        <v>0</v>
      </c>
      <c r="AN649" s="2">
        <f t="shared" si="242"/>
        <v>0</v>
      </c>
      <c r="AP649" t="s">
        <v>1393</v>
      </c>
      <c r="AQ649" t="s">
        <v>342</v>
      </c>
      <c r="AR649">
        <v>0</v>
      </c>
      <c r="AT649" s="95">
        <v>17</v>
      </c>
      <c r="AU649" s="97">
        <v>47</v>
      </c>
      <c r="AV649" s="101">
        <f t="shared" si="230"/>
        <v>17047</v>
      </c>
      <c r="AX649" s="7" t="s">
        <v>1006</v>
      </c>
    </row>
    <row r="650" spans="1:50" hidden="1" outlineLevel="1">
      <c r="A650" t="s">
        <v>1461</v>
      </c>
      <c r="B650" t="s">
        <v>342</v>
      </c>
      <c r="C650" s="1">
        <f t="shared" si="232"/>
        <v>11167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0</v>
      </c>
      <c r="G650" s="1">
        <f t="shared" si="233"/>
        <v>4812</v>
      </c>
      <c r="H650" s="2">
        <f t="shared" si="234"/>
        <v>0.43091251007432613</v>
      </c>
      <c r="I650" s="2"/>
      <c r="J650" s="2">
        <f t="shared" si="235"/>
        <v>0.27124563445867289</v>
      </c>
      <c r="K650" s="2">
        <f t="shared" si="236"/>
        <v>0.70215814453299896</v>
      </c>
      <c r="L650" s="2">
        <f t="shared" si="237"/>
        <v>0</v>
      </c>
      <c r="M650" s="2">
        <f t="shared" si="238"/>
        <v>2.6596221008328147E-2</v>
      </c>
      <c r="N650" s="111">
        <v>3029</v>
      </c>
      <c r="O650" s="111">
        <v>7841</v>
      </c>
      <c r="P650" s="111"/>
      <c r="Q650" s="111"/>
      <c r="R650" s="111">
        <v>297</v>
      </c>
      <c r="S650" s="111"/>
      <c r="T650" s="111"/>
      <c r="U650" s="111"/>
      <c r="V650" s="111"/>
      <c r="W650" s="111"/>
      <c r="X650" s="111">
        <v>0</v>
      </c>
      <c r="Y650" s="113"/>
      <c r="Z650" s="113"/>
      <c r="AA650" s="113"/>
      <c r="AB650" s="113"/>
      <c r="AC650" s="111"/>
      <c r="AD650" s="111"/>
      <c r="AE650" s="111"/>
      <c r="AG650" s="7">
        <f>IF(Q650&gt;0,RANK(Q650,(N650:P650,Q650:AE650)),0)</f>
        <v>0</v>
      </c>
      <c r="AH650" s="7">
        <f>IF(R650&gt;0,RANK(R650,(N650:P650,Q650:AE650)),0)</f>
        <v>3</v>
      </c>
      <c r="AI650" s="7">
        <f>IF(T650&gt;0,RANK(T650,(N650:P650,Q650:AE650)),0)</f>
        <v>0</v>
      </c>
      <c r="AJ650" s="7">
        <f>IF(S650&gt;0,RANK(S650,(N650:P650,Q650:AE650)),0)</f>
        <v>0</v>
      </c>
      <c r="AK650" s="2">
        <f t="shared" si="239"/>
        <v>0</v>
      </c>
      <c r="AL650" s="2">
        <f t="shared" si="240"/>
        <v>2.6596221008328109E-2</v>
      </c>
      <c r="AM650" s="2">
        <f t="shared" si="241"/>
        <v>0</v>
      </c>
      <c r="AN650" s="2">
        <f t="shared" si="242"/>
        <v>0</v>
      </c>
      <c r="AP650" t="s">
        <v>1461</v>
      </c>
      <c r="AQ650" t="s">
        <v>342</v>
      </c>
      <c r="AR650">
        <v>19</v>
      </c>
      <c r="AT650" s="95">
        <v>17</v>
      </c>
      <c r="AU650" s="97">
        <v>49</v>
      </c>
      <c r="AV650" s="101">
        <f t="shared" si="230"/>
        <v>17049</v>
      </c>
      <c r="AX650" s="7" t="s">
        <v>1006</v>
      </c>
    </row>
    <row r="651" spans="1:50" hidden="1" outlineLevel="1">
      <c r="A651" t="s">
        <v>827</v>
      </c>
      <c r="B651" t="s">
        <v>342</v>
      </c>
      <c r="C651" s="1">
        <f t="shared" si="232"/>
        <v>7725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0</v>
      </c>
      <c r="G651" s="1">
        <f t="shared" si="233"/>
        <v>2120</v>
      </c>
      <c r="H651" s="2">
        <f t="shared" si="234"/>
        <v>0.27443365695792882</v>
      </c>
      <c r="I651" s="2"/>
      <c r="J651" s="2">
        <f t="shared" si="235"/>
        <v>0.35508090614886734</v>
      </c>
      <c r="K651" s="2">
        <f t="shared" si="236"/>
        <v>0.6295145631067961</v>
      </c>
      <c r="L651" s="2">
        <f t="shared" si="237"/>
        <v>0</v>
      </c>
      <c r="M651" s="2">
        <f t="shared" si="238"/>
        <v>1.5404530744336564E-2</v>
      </c>
      <c r="N651" s="111">
        <v>2743</v>
      </c>
      <c r="O651" s="111">
        <v>4863</v>
      </c>
      <c r="P651" s="111"/>
      <c r="Q651" s="111"/>
      <c r="R651" s="111">
        <v>119</v>
      </c>
      <c r="S651" s="111"/>
      <c r="T651" s="111"/>
      <c r="U651" s="111"/>
      <c r="V651" s="111"/>
      <c r="W651" s="111"/>
      <c r="X651" s="111">
        <v>0</v>
      </c>
      <c r="Y651" s="113"/>
      <c r="Z651" s="113"/>
      <c r="AA651" s="113"/>
      <c r="AB651" s="113"/>
      <c r="AC651" s="111"/>
      <c r="AD651" s="111"/>
      <c r="AE651" s="111"/>
      <c r="AG651" s="7">
        <f>IF(Q651&gt;0,RANK(Q651,(N651:P651,Q651:AE651)),0)</f>
        <v>0</v>
      </c>
      <c r="AH651" s="7">
        <f>IF(R651&gt;0,RANK(R651,(N651:P651,Q651:AE651)),0)</f>
        <v>3</v>
      </c>
      <c r="AI651" s="7">
        <f>IF(T651&gt;0,RANK(T651,(N651:P651,Q651:AE651)),0)</f>
        <v>0</v>
      </c>
      <c r="AJ651" s="7">
        <f>IF(S651&gt;0,RANK(S651,(N651:P651,Q651:AE651)),0)</f>
        <v>0</v>
      </c>
      <c r="AK651" s="2">
        <f t="shared" si="239"/>
        <v>0</v>
      </c>
      <c r="AL651" s="2">
        <f t="shared" si="240"/>
        <v>1.5404530744336569E-2</v>
      </c>
      <c r="AM651" s="2">
        <f t="shared" si="241"/>
        <v>0</v>
      </c>
      <c r="AN651" s="2">
        <f t="shared" si="242"/>
        <v>0</v>
      </c>
      <c r="AP651" t="s">
        <v>827</v>
      </c>
      <c r="AQ651" t="s">
        <v>342</v>
      </c>
      <c r="AR651">
        <v>0</v>
      </c>
      <c r="AT651" s="95">
        <v>17</v>
      </c>
      <c r="AU651" s="97">
        <v>51</v>
      </c>
      <c r="AV651" s="101">
        <f t="shared" si="230"/>
        <v>17051</v>
      </c>
      <c r="AX651" s="7" t="s">
        <v>1006</v>
      </c>
    </row>
    <row r="652" spans="1:50" hidden="1" outlineLevel="1">
      <c r="A652" t="s">
        <v>2070</v>
      </c>
      <c r="B652" t="s">
        <v>342</v>
      </c>
      <c r="C652" s="1">
        <f t="shared" si="232"/>
        <v>5193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0</v>
      </c>
      <c r="G652" s="1">
        <f t="shared" si="233"/>
        <v>2472</v>
      </c>
      <c r="H652" s="2">
        <f t="shared" si="234"/>
        <v>0.4760254188330445</v>
      </c>
      <c r="I652" s="2"/>
      <c r="J652" s="2">
        <f t="shared" si="235"/>
        <v>0.25052955902176005</v>
      </c>
      <c r="K652" s="2">
        <f t="shared" si="236"/>
        <v>0.7265549778548045</v>
      </c>
      <c r="L652" s="2">
        <f t="shared" si="237"/>
        <v>0</v>
      </c>
      <c r="M652" s="2">
        <f t="shared" si="238"/>
        <v>2.2915463123435509E-2</v>
      </c>
      <c r="N652" s="111">
        <v>1301</v>
      </c>
      <c r="O652" s="111">
        <v>3773</v>
      </c>
      <c r="P652" s="111"/>
      <c r="Q652" s="111"/>
      <c r="R652" s="111">
        <v>119</v>
      </c>
      <c r="S652" s="111"/>
      <c r="T652" s="111"/>
      <c r="U652" s="111"/>
      <c r="V652" s="111"/>
      <c r="W652" s="111"/>
      <c r="X652" s="111">
        <v>0</v>
      </c>
      <c r="Y652" s="113"/>
      <c r="Z652" s="113"/>
      <c r="AA652" s="113"/>
      <c r="AB652" s="113"/>
      <c r="AC652" s="111"/>
      <c r="AD652" s="111"/>
      <c r="AE652" s="111"/>
      <c r="AG652" s="7">
        <f>IF(Q652&gt;0,RANK(Q652,(N652:P652,Q652:AE652)),0)</f>
        <v>0</v>
      </c>
      <c r="AH652" s="7">
        <f>IF(R652&gt;0,RANK(R652,(N652:P652,Q652:AE652)),0)</f>
        <v>3</v>
      </c>
      <c r="AI652" s="7">
        <f>IF(T652&gt;0,RANK(T652,(N652:P652,Q652:AE652)),0)</f>
        <v>0</v>
      </c>
      <c r="AJ652" s="7">
        <f>IF(S652&gt;0,RANK(S652,(N652:P652,Q652:AE652)),0)</f>
        <v>0</v>
      </c>
      <c r="AK652" s="2">
        <f t="shared" si="239"/>
        <v>0</v>
      </c>
      <c r="AL652" s="2">
        <f t="shared" si="240"/>
        <v>2.2915463123435394E-2</v>
      </c>
      <c r="AM652" s="2">
        <f t="shared" si="241"/>
        <v>0</v>
      </c>
      <c r="AN652" s="2">
        <f t="shared" si="242"/>
        <v>0</v>
      </c>
      <c r="AP652" t="s">
        <v>2070</v>
      </c>
      <c r="AQ652" t="s">
        <v>342</v>
      </c>
      <c r="AR652">
        <v>15</v>
      </c>
      <c r="AT652" s="95">
        <v>17</v>
      </c>
      <c r="AU652" s="97">
        <v>53</v>
      </c>
      <c r="AV652" s="101">
        <f t="shared" si="230"/>
        <v>17053</v>
      </c>
      <c r="AX652" s="7" t="s">
        <v>1006</v>
      </c>
    </row>
    <row r="653" spans="1:50" hidden="1" outlineLevel="1">
      <c r="A653" t="s">
        <v>522</v>
      </c>
      <c r="B653" t="s">
        <v>342</v>
      </c>
      <c r="C653" s="1">
        <f t="shared" si="232"/>
        <v>15700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0</v>
      </c>
      <c r="G653" s="1">
        <f t="shared" si="233"/>
        <v>84</v>
      </c>
      <c r="H653" s="2">
        <f t="shared" si="234"/>
        <v>5.3503184713375798E-3</v>
      </c>
      <c r="I653" s="2"/>
      <c r="J653" s="2">
        <f t="shared" si="235"/>
        <v>0.48751592356687901</v>
      </c>
      <c r="K653" s="2">
        <f t="shared" si="236"/>
        <v>0.49286624203821655</v>
      </c>
      <c r="L653" s="2">
        <f t="shared" si="237"/>
        <v>0</v>
      </c>
      <c r="M653" s="2">
        <f t="shared" si="238"/>
        <v>1.9617834394904443E-2</v>
      </c>
      <c r="N653" s="111">
        <v>7654</v>
      </c>
      <c r="O653" s="111">
        <v>7738</v>
      </c>
      <c r="P653" s="111"/>
      <c r="Q653" s="111"/>
      <c r="R653" s="111">
        <v>308</v>
      </c>
      <c r="S653" s="111"/>
      <c r="T653" s="111"/>
      <c r="U653" s="111"/>
      <c r="V653" s="111"/>
      <c r="W653" s="111"/>
      <c r="X653" s="111">
        <v>0</v>
      </c>
      <c r="Y653" s="113"/>
      <c r="Z653" s="113"/>
      <c r="AA653" s="113"/>
      <c r="AB653" s="113"/>
      <c r="AC653" s="111"/>
      <c r="AD653" s="111"/>
      <c r="AE653" s="111"/>
      <c r="AG653" s="7">
        <f>IF(Q653&gt;0,RANK(Q653,(N653:P653,Q653:AE653)),0)</f>
        <v>0</v>
      </c>
      <c r="AH653" s="7">
        <f>IF(R653&gt;0,RANK(R653,(N653:P653,Q653:AE653)),0)</f>
        <v>3</v>
      </c>
      <c r="AI653" s="7">
        <f>IF(T653&gt;0,RANK(T653,(N653:P653,Q653:AE653)),0)</f>
        <v>0</v>
      </c>
      <c r="AJ653" s="7">
        <f>IF(S653&gt;0,RANK(S653,(N653:P653,Q653:AE653)),0)</f>
        <v>0</v>
      </c>
      <c r="AK653" s="2">
        <f t="shared" si="239"/>
        <v>0</v>
      </c>
      <c r="AL653" s="2">
        <f t="shared" si="240"/>
        <v>1.9617834394904457E-2</v>
      </c>
      <c r="AM653" s="2">
        <f t="shared" si="241"/>
        <v>0</v>
      </c>
      <c r="AN653" s="2">
        <f t="shared" si="242"/>
        <v>0</v>
      </c>
      <c r="AP653" t="s">
        <v>522</v>
      </c>
      <c r="AQ653" t="s">
        <v>342</v>
      </c>
      <c r="AR653">
        <v>12</v>
      </c>
      <c r="AT653" s="95">
        <v>17</v>
      </c>
      <c r="AU653" s="97">
        <v>55</v>
      </c>
      <c r="AV653" s="101">
        <f t="shared" si="230"/>
        <v>17055</v>
      </c>
      <c r="AX653" s="7" t="s">
        <v>1006</v>
      </c>
    </row>
    <row r="654" spans="1:50" hidden="1" outlineLevel="1">
      <c r="A654" t="s">
        <v>1411</v>
      </c>
      <c r="B654" t="s">
        <v>342</v>
      </c>
      <c r="C654" s="1">
        <f t="shared" si="232"/>
        <v>12469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0</v>
      </c>
      <c r="G654" s="1">
        <f t="shared" si="233"/>
        <v>535</v>
      </c>
      <c r="H654" s="2">
        <f t="shared" si="234"/>
        <v>4.2906407891571095E-2</v>
      </c>
      <c r="I654" s="2"/>
      <c r="J654" s="2">
        <f t="shared" si="235"/>
        <v>0.46595556981313657</v>
      </c>
      <c r="K654" s="2">
        <f t="shared" si="236"/>
        <v>0.50886197770470765</v>
      </c>
      <c r="L654" s="2">
        <f t="shared" si="237"/>
        <v>0</v>
      </c>
      <c r="M654" s="2">
        <f t="shared" si="238"/>
        <v>2.5182452482155782E-2</v>
      </c>
      <c r="N654" s="111">
        <v>5810</v>
      </c>
      <c r="O654" s="111">
        <v>6345</v>
      </c>
      <c r="P654" s="111"/>
      <c r="Q654" s="111"/>
      <c r="R654" s="111">
        <v>312</v>
      </c>
      <c r="S654" s="111"/>
      <c r="T654" s="111"/>
      <c r="U654" s="111"/>
      <c r="V654" s="111"/>
      <c r="W654" s="111"/>
      <c r="X654" s="111">
        <v>2</v>
      </c>
      <c r="Y654" s="113"/>
      <c r="Z654" s="113"/>
      <c r="AA654" s="113"/>
      <c r="AB654" s="113"/>
      <c r="AC654" s="111"/>
      <c r="AD654" s="111"/>
      <c r="AE654" s="111"/>
      <c r="AG654" s="7">
        <f>IF(Q654&gt;0,RANK(Q654,(N654:P654,Q654:AE654)),0)</f>
        <v>0</v>
      </c>
      <c r="AH654" s="7">
        <f>IF(R654&gt;0,RANK(R654,(N654:P654,Q654:AE654)),0)</f>
        <v>3</v>
      </c>
      <c r="AI654" s="7">
        <f>IF(T654&gt;0,RANK(T654,(N654:P654,Q654:AE654)),0)</f>
        <v>0</v>
      </c>
      <c r="AJ654" s="7">
        <f>IF(S654&gt;0,RANK(S654,(N654:P654,Q654:AE654)),0)</f>
        <v>0</v>
      </c>
      <c r="AK654" s="2">
        <f t="shared" si="239"/>
        <v>0</v>
      </c>
      <c r="AL654" s="2">
        <f t="shared" si="240"/>
        <v>2.50220546956452E-2</v>
      </c>
      <c r="AM654" s="2">
        <f t="shared" si="241"/>
        <v>0</v>
      </c>
      <c r="AN654" s="2">
        <f t="shared" si="242"/>
        <v>0</v>
      </c>
      <c r="AP654" t="s">
        <v>1411</v>
      </c>
      <c r="AQ654" t="s">
        <v>342</v>
      </c>
      <c r="AR654">
        <v>17</v>
      </c>
      <c r="AT654" s="95">
        <v>17</v>
      </c>
      <c r="AU654" s="97">
        <v>57</v>
      </c>
      <c r="AV654" s="101">
        <f t="shared" si="230"/>
        <v>17057</v>
      </c>
      <c r="AX654" s="7" t="s">
        <v>1006</v>
      </c>
    </row>
    <row r="655" spans="1:50" hidden="1" outlineLevel="1">
      <c r="A655" t="s">
        <v>651</v>
      </c>
      <c r="B655" t="s">
        <v>342</v>
      </c>
      <c r="C655" s="1">
        <f t="shared" si="232"/>
        <v>2891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>IF(P655&gt;0,RANK(P655,(N655:P655,Q655:AE655)),0)</f>
        <v>0</v>
      </c>
      <c r="G655" s="1">
        <f t="shared" si="233"/>
        <v>653</v>
      </c>
      <c r="H655" s="2">
        <f t="shared" si="234"/>
        <v>0.22587340020754065</v>
      </c>
      <c r="I655" s="2"/>
      <c r="J655" s="2">
        <f t="shared" si="235"/>
        <v>0.60117606364579734</v>
      </c>
      <c r="K655" s="2">
        <f t="shared" si="236"/>
        <v>0.37530266343825663</v>
      </c>
      <c r="L655" s="2">
        <f t="shared" si="237"/>
        <v>0</v>
      </c>
      <c r="M655" s="2">
        <f t="shared" si="238"/>
        <v>2.3521272915946023E-2</v>
      </c>
      <c r="N655" s="111">
        <v>1738</v>
      </c>
      <c r="O655" s="111">
        <v>1085</v>
      </c>
      <c r="P655" s="111"/>
      <c r="Q655" s="111"/>
      <c r="R655" s="111">
        <v>68</v>
      </c>
      <c r="S655" s="111"/>
      <c r="T655" s="111"/>
      <c r="U655" s="111"/>
      <c r="V655" s="111"/>
      <c r="W655" s="111"/>
      <c r="X655" s="111">
        <v>0</v>
      </c>
      <c r="Y655" s="113"/>
      <c r="Z655" s="113"/>
      <c r="AA655" s="113"/>
      <c r="AB655" s="113"/>
      <c r="AC655" s="111"/>
      <c r="AD655" s="111"/>
      <c r="AE655" s="111"/>
      <c r="AG655" s="7">
        <f>IF(Q655&gt;0,RANK(Q655,(N655:P655,Q655:AE655)),0)</f>
        <v>0</v>
      </c>
      <c r="AH655" s="7">
        <f>IF(R655&gt;0,RANK(R655,(N655:P655,Q655:AE655)),0)</f>
        <v>3</v>
      </c>
      <c r="AI655" s="7">
        <f>IF(T655&gt;0,RANK(T655,(N655:P655,Q655:AE655)),0)</f>
        <v>0</v>
      </c>
      <c r="AJ655" s="7">
        <f>IF(S655&gt;0,RANK(S655,(N655:P655,Q655:AE655)),0)</f>
        <v>0</v>
      </c>
      <c r="AK655" s="2">
        <f t="shared" si="239"/>
        <v>0</v>
      </c>
      <c r="AL655" s="2">
        <f t="shared" si="240"/>
        <v>2.3521272915946041E-2</v>
      </c>
      <c r="AM655" s="2">
        <f t="shared" si="241"/>
        <v>0</v>
      </c>
      <c r="AN655" s="2">
        <f t="shared" si="242"/>
        <v>0</v>
      </c>
      <c r="AP655" t="s">
        <v>651</v>
      </c>
      <c r="AQ655" t="s">
        <v>342</v>
      </c>
      <c r="AR655">
        <v>0</v>
      </c>
      <c r="AT655" s="95">
        <v>17</v>
      </c>
      <c r="AU655" s="97">
        <v>59</v>
      </c>
      <c r="AV655" s="101">
        <f t="shared" si="230"/>
        <v>17059</v>
      </c>
      <c r="AX655" s="7" t="s">
        <v>1006</v>
      </c>
    </row>
    <row r="656" spans="1:50" hidden="1" outlineLevel="1">
      <c r="A656" t="s">
        <v>1047</v>
      </c>
      <c r="B656" t="s">
        <v>342</v>
      </c>
      <c r="C656" s="1">
        <f t="shared" si="232"/>
        <v>4726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0</v>
      </c>
      <c r="G656" s="1">
        <f t="shared" si="233"/>
        <v>1283</v>
      </c>
      <c r="H656" s="2">
        <f t="shared" si="234"/>
        <v>0.2714769360981803</v>
      </c>
      <c r="I656" s="2"/>
      <c r="J656" s="2">
        <f t="shared" si="235"/>
        <v>0.35188319932289464</v>
      </c>
      <c r="K656" s="2">
        <f t="shared" si="236"/>
        <v>0.62336013542107493</v>
      </c>
      <c r="L656" s="2">
        <f t="shared" si="237"/>
        <v>0</v>
      </c>
      <c r="M656" s="2">
        <f t="shared" si="238"/>
        <v>2.4756665256030486E-2</v>
      </c>
      <c r="N656" s="111">
        <v>1663</v>
      </c>
      <c r="O656" s="111">
        <v>2946</v>
      </c>
      <c r="P656" s="111"/>
      <c r="Q656" s="111"/>
      <c r="R656" s="111">
        <v>117</v>
      </c>
      <c r="S656" s="111"/>
      <c r="T656" s="111"/>
      <c r="U656" s="111"/>
      <c r="V656" s="111"/>
      <c r="W656" s="111"/>
      <c r="X656" s="111">
        <v>0</v>
      </c>
      <c r="Y656" s="113"/>
      <c r="Z656" s="113"/>
      <c r="AA656" s="113"/>
      <c r="AB656" s="113"/>
      <c r="AC656" s="111"/>
      <c r="AD656" s="111"/>
      <c r="AE656" s="111"/>
      <c r="AG656" s="7">
        <f>IF(Q656&gt;0,RANK(Q656,(N656:P656,Q656:AE656)),0)</f>
        <v>0</v>
      </c>
      <c r="AH656" s="7">
        <f>IF(R656&gt;0,RANK(R656,(N656:P656,Q656:AE656)),0)</f>
        <v>3</v>
      </c>
      <c r="AI656" s="7">
        <f>IF(T656&gt;0,RANK(T656,(N656:P656,Q656:AE656)),0)</f>
        <v>0</v>
      </c>
      <c r="AJ656" s="7">
        <f>IF(S656&gt;0,RANK(S656,(N656:P656,Q656:AE656)),0)</f>
        <v>0</v>
      </c>
      <c r="AK656" s="2">
        <f t="shared" si="239"/>
        <v>0</v>
      </c>
      <c r="AL656" s="2">
        <f t="shared" si="240"/>
        <v>2.4756665256030468E-2</v>
      </c>
      <c r="AM656" s="2">
        <f t="shared" si="241"/>
        <v>0</v>
      </c>
      <c r="AN656" s="2">
        <f t="shared" si="242"/>
        <v>0</v>
      </c>
      <c r="AP656" t="s">
        <v>1047</v>
      </c>
      <c r="AQ656" t="s">
        <v>342</v>
      </c>
      <c r="AR656">
        <v>0</v>
      </c>
      <c r="AT656" s="95">
        <v>17</v>
      </c>
      <c r="AU656" s="97">
        <v>61</v>
      </c>
      <c r="AV656" s="101">
        <f t="shared" si="230"/>
        <v>17061</v>
      </c>
      <c r="AX656" s="7" t="s">
        <v>1006</v>
      </c>
    </row>
    <row r="657" spans="1:50" hidden="1" outlineLevel="1">
      <c r="A657" t="s">
        <v>976</v>
      </c>
      <c r="B657" t="s">
        <v>342</v>
      </c>
      <c r="C657" s="1">
        <f t="shared" si="232"/>
        <v>12066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0</v>
      </c>
      <c r="G657" s="1">
        <f t="shared" si="233"/>
        <v>2703</v>
      </c>
      <c r="H657" s="2">
        <f t="shared" si="234"/>
        <v>0.22401790154152162</v>
      </c>
      <c r="I657" s="2"/>
      <c r="J657" s="2">
        <f t="shared" si="235"/>
        <v>0.37435769932040447</v>
      </c>
      <c r="K657" s="2">
        <f t="shared" si="236"/>
        <v>0.59837560086192609</v>
      </c>
      <c r="L657" s="2">
        <f t="shared" si="237"/>
        <v>0</v>
      </c>
      <c r="M657" s="2">
        <f t="shared" si="238"/>
        <v>2.7266699817669382E-2</v>
      </c>
      <c r="N657" s="111">
        <v>4517</v>
      </c>
      <c r="O657" s="111">
        <v>7220</v>
      </c>
      <c r="P657" s="111"/>
      <c r="Q657" s="111"/>
      <c r="R657" s="111">
        <v>327</v>
      </c>
      <c r="S657" s="111"/>
      <c r="T657" s="111"/>
      <c r="U657" s="111"/>
      <c r="V657" s="111"/>
      <c r="W657" s="111"/>
      <c r="X657" s="111">
        <v>2</v>
      </c>
      <c r="Y657" s="113"/>
      <c r="Z657" s="113"/>
      <c r="AA657" s="113"/>
      <c r="AB657" s="113"/>
      <c r="AC657" s="111"/>
      <c r="AD657" s="111"/>
      <c r="AE657" s="111"/>
      <c r="AG657" s="7">
        <f>IF(Q657&gt;0,RANK(Q657,(N657:P657,Q657:AE657)),0)</f>
        <v>0</v>
      </c>
      <c r="AH657" s="7">
        <f>IF(R657&gt;0,RANK(R657,(N657:P657,Q657:AE657)),0)</f>
        <v>3</v>
      </c>
      <c r="AI657" s="7">
        <f>IF(T657&gt;0,RANK(T657,(N657:P657,Q657:AE657)),0)</f>
        <v>0</v>
      </c>
      <c r="AJ657" s="7">
        <f>IF(S657&gt;0,RANK(S657,(N657:P657,Q657:AE657)),0)</f>
        <v>0</v>
      </c>
      <c r="AK657" s="2">
        <f t="shared" si="239"/>
        <v>0</v>
      </c>
      <c r="AL657" s="2">
        <f t="shared" si="240"/>
        <v>2.7100944803580308E-2</v>
      </c>
      <c r="AM657" s="2">
        <f t="shared" si="241"/>
        <v>0</v>
      </c>
      <c r="AN657" s="2">
        <f t="shared" si="242"/>
        <v>0</v>
      </c>
      <c r="AP657" t="s">
        <v>976</v>
      </c>
      <c r="AQ657" t="s">
        <v>342</v>
      </c>
      <c r="AR657">
        <v>11</v>
      </c>
      <c r="AT657" s="95">
        <v>17</v>
      </c>
      <c r="AU657" s="97">
        <v>63</v>
      </c>
      <c r="AV657" s="101">
        <f t="shared" si="230"/>
        <v>17063</v>
      </c>
      <c r="AX657" s="7" t="s">
        <v>1006</v>
      </c>
    </row>
    <row r="658" spans="1:50" hidden="1" outlineLevel="1">
      <c r="A658" t="s">
        <v>322</v>
      </c>
      <c r="B658" t="s">
        <v>342</v>
      </c>
      <c r="C658" s="1">
        <f t="shared" ref="C658:C689" si="243">SUM(N658:AE658)</f>
        <v>4039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>IF(P658&gt;0,RANK(P658,(N658:P658,Q658:AE658)),0)</f>
        <v>0</v>
      </c>
      <c r="G658" s="1">
        <f t="shared" ref="G658:G689" si="244">IF(C658&gt;0,MAX(N658:P658)-LARGE(N658:P658,2),0)</f>
        <v>382</v>
      </c>
      <c r="H658" s="2">
        <f t="shared" ref="H658:H689" si="245">IF(C658&gt;0,G658/C658,0)</f>
        <v>9.4577865808368411E-2</v>
      </c>
      <c r="I658" s="2"/>
      <c r="J658" s="2">
        <f t="shared" ref="J658:J689" si="246">IF($C658=0,"-",N658/$C658)</f>
        <v>0.43996038623421641</v>
      </c>
      <c r="K658" s="2">
        <f t="shared" ref="K658:K689" si="247">IF($C658=0,"-",O658/$C658)</f>
        <v>0.53453825204258476</v>
      </c>
      <c r="L658" s="2">
        <f t="shared" ref="L658:L689" si="248">IF($C658=0,"-",P658/$C658)</f>
        <v>0</v>
      </c>
      <c r="M658" s="2">
        <f t="shared" ref="M658:M689" si="249">IF(C658=0,"-",(1-J658-K658-L658))</f>
        <v>2.5501361723198834E-2</v>
      </c>
      <c r="N658" s="111">
        <v>1777</v>
      </c>
      <c r="O658" s="111">
        <v>2159</v>
      </c>
      <c r="P658" s="111"/>
      <c r="Q658" s="111"/>
      <c r="R658" s="111">
        <v>103</v>
      </c>
      <c r="S658" s="111"/>
      <c r="T658" s="111"/>
      <c r="U658" s="111"/>
      <c r="V658" s="111"/>
      <c r="W658" s="111"/>
      <c r="X658" s="111">
        <v>0</v>
      </c>
      <c r="Y658" s="113"/>
      <c r="Z658" s="113"/>
      <c r="AA658" s="113"/>
      <c r="AB658" s="113"/>
      <c r="AC658" s="111"/>
      <c r="AD658" s="111"/>
      <c r="AE658" s="111"/>
      <c r="AG658" s="7">
        <f>IF(Q658&gt;0,RANK(Q658,(N658:P658,Q658:AE658)),0)</f>
        <v>0</v>
      </c>
      <c r="AH658" s="7">
        <f>IF(R658&gt;0,RANK(R658,(N658:P658,Q658:AE658)),0)</f>
        <v>3</v>
      </c>
      <c r="AI658" s="7">
        <f>IF(T658&gt;0,RANK(T658,(N658:P658,Q658:AE658)),0)</f>
        <v>0</v>
      </c>
      <c r="AJ658" s="7">
        <f>IF(S658&gt;0,RANK(S658,(N658:P658,Q658:AE658)),0)</f>
        <v>0</v>
      </c>
      <c r="AK658" s="2">
        <f t="shared" ref="AK658:AK689" si="250">IF($C658=0,"-",Q658/$C658)</f>
        <v>0</v>
      </c>
      <c r="AL658" s="2">
        <f t="shared" ref="AL658:AL689" si="251">IF($C658=0,"-",R658/$C658)</f>
        <v>2.550136172319881E-2</v>
      </c>
      <c r="AM658" s="2">
        <f t="shared" ref="AM658:AM689" si="252">IF($C658=0,"-",T658/$C658)</f>
        <v>0</v>
      </c>
      <c r="AN658" s="2">
        <f t="shared" ref="AN658:AN689" si="253">IF($C658=0,"-",S658/$C658)</f>
        <v>0</v>
      </c>
      <c r="AP658" t="s">
        <v>322</v>
      </c>
      <c r="AQ658" t="s">
        <v>342</v>
      </c>
      <c r="AR658">
        <v>19</v>
      </c>
      <c r="AT658" s="95">
        <v>17</v>
      </c>
      <c r="AU658" s="97">
        <v>65</v>
      </c>
      <c r="AV658" s="101">
        <f t="shared" si="230"/>
        <v>17065</v>
      </c>
      <c r="AX658" s="7" t="s">
        <v>1006</v>
      </c>
    </row>
    <row r="659" spans="1:50" hidden="1" outlineLevel="1">
      <c r="A659" t="s">
        <v>847</v>
      </c>
      <c r="B659" t="s">
        <v>342</v>
      </c>
      <c r="C659" s="1">
        <f t="shared" si="243"/>
        <v>7917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0</v>
      </c>
      <c r="G659" s="1">
        <f t="shared" si="244"/>
        <v>2404</v>
      </c>
      <c r="H659" s="2">
        <f t="shared" si="245"/>
        <v>0.30365037261588984</v>
      </c>
      <c r="I659" s="2"/>
      <c r="J659" s="2">
        <f t="shared" si="246"/>
        <v>0.3366174055829228</v>
      </c>
      <c r="K659" s="2">
        <f t="shared" si="247"/>
        <v>0.64026777819881264</v>
      </c>
      <c r="L659" s="2">
        <f t="shared" si="248"/>
        <v>0</v>
      </c>
      <c r="M659" s="2">
        <f t="shared" si="249"/>
        <v>2.3114816218264611E-2</v>
      </c>
      <c r="N659" s="111">
        <v>2665</v>
      </c>
      <c r="O659" s="111">
        <v>5069</v>
      </c>
      <c r="P659" s="111"/>
      <c r="Q659" s="111"/>
      <c r="R659" s="111">
        <v>183</v>
      </c>
      <c r="S659" s="111"/>
      <c r="T659" s="111"/>
      <c r="U659" s="111"/>
      <c r="V659" s="111"/>
      <c r="W659" s="111"/>
      <c r="X659" s="111">
        <v>0</v>
      </c>
      <c r="Y659" s="113"/>
      <c r="Z659" s="113"/>
      <c r="AA659" s="113"/>
      <c r="AB659" s="113"/>
      <c r="AC659" s="111"/>
      <c r="AD659" s="111"/>
      <c r="AE659" s="111"/>
      <c r="AG659" s="7">
        <f>IF(Q659&gt;0,RANK(Q659,(N659:P659,Q659:AE659)),0)</f>
        <v>0</v>
      </c>
      <c r="AH659" s="7">
        <f>IF(R659&gt;0,RANK(R659,(N659:P659,Q659:AE659)),0)</f>
        <v>3</v>
      </c>
      <c r="AI659" s="7">
        <f>IF(T659&gt;0,RANK(T659,(N659:P659,Q659:AE659)),0)</f>
        <v>0</v>
      </c>
      <c r="AJ659" s="7">
        <f>IF(S659&gt;0,RANK(S659,(N659:P659,Q659:AE659)),0)</f>
        <v>0</v>
      </c>
      <c r="AK659" s="2">
        <f t="shared" si="250"/>
        <v>0</v>
      </c>
      <c r="AL659" s="2">
        <f t="shared" si="251"/>
        <v>2.3114816218264493E-2</v>
      </c>
      <c r="AM659" s="2">
        <f t="shared" si="252"/>
        <v>0</v>
      </c>
      <c r="AN659" s="2">
        <f t="shared" si="253"/>
        <v>0</v>
      </c>
      <c r="AP659" t="s">
        <v>847</v>
      </c>
      <c r="AQ659" t="s">
        <v>342</v>
      </c>
      <c r="AR659">
        <v>17</v>
      </c>
      <c r="AT659" s="95">
        <v>17</v>
      </c>
      <c r="AU659" s="97">
        <v>67</v>
      </c>
      <c r="AV659" s="101">
        <f t="shared" si="230"/>
        <v>17067</v>
      </c>
      <c r="AX659" s="7" t="s">
        <v>1006</v>
      </c>
    </row>
    <row r="660" spans="1:50" hidden="1" outlineLevel="1">
      <c r="A660" t="s">
        <v>2056</v>
      </c>
      <c r="B660" t="s">
        <v>342</v>
      </c>
      <c r="C660" s="1">
        <f t="shared" si="243"/>
        <v>2456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0</v>
      </c>
      <c r="G660" s="1">
        <f t="shared" si="244"/>
        <v>154</v>
      </c>
      <c r="H660" s="2">
        <f t="shared" si="245"/>
        <v>6.2703583061889251E-2</v>
      </c>
      <c r="I660" s="2"/>
      <c r="J660" s="2">
        <f t="shared" si="246"/>
        <v>0.4560260586319218</v>
      </c>
      <c r="K660" s="2">
        <f t="shared" si="247"/>
        <v>0.51872964169381108</v>
      </c>
      <c r="L660" s="2">
        <f t="shared" si="248"/>
        <v>0</v>
      </c>
      <c r="M660" s="2">
        <f t="shared" si="249"/>
        <v>2.5244299674267112E-2</v>
      </c>
      <c r="N660" s="111">
        <v>1120</v>
      </c>
      <c r="O660" s="111">
        <v>1274</v>
      </c>
      <c r="P660" s="111"/>
      <c r="Q660" s="111"/>
      <c r="R660" s="111">
        <v>62</v>
      </c>
      <c r="S660" s="111"/>
      <c r="T660" s="111"/>
      <c r="U660" s="111"/>
      <c r="V660" s="111"/>
      <c r="W660" s="111"/>
      <c r="X660" s="111">
        <v>0</v>
      </c>
      <c r="Y660" s="113"/>
      <c r="Z660" s="113"/>
      <c r="AA660" s="113"/>
      <c r="AB660" s="113"/>
      <c r="AC660" s="111"/>
      <c r="AD660" s="111"/>
      <c r="AE660" s="111"/>
      <c r="AG660" s="7">
        <f>IF(Q660&gt;0,RANK(Q660,(N660:P660,Q660:AE660)),0)</f>
        <v>0</v>
      </c>
      <c r="AH660" s="7">
        <f>IF(R660&gt;0,RANK(R660,(N660:P660,Q660:AE660)),0)</f>
        <v>3</v>
      </c>
      <c r="AI660" s="7">
        <f>IF(T660&gt;0,RANK(T660,(N660:P660,Q660:AE660)),0)</f>
        <v>0</v>
      </c>
      <c r="AJ660" s="7">
        <f>IF(S660&gt;0,RANK(S660,(N660:P660,Q660:AE660)),0)</f>
        <v>0</v>
      </c>
      <c r="AK660" s="2">
        <f t="shared" si="250"/>
        <v>0</v>
      </c>
      <c r="AL660" s="2">
        <f t="shared" si="251"/>
        <v>2.5244299674267102E-2</v>
      </c>
      <c r="AM660" s="2">
        <f t="shared" si="252"/>
        <v>0</v>
      </c>
      <c r="AN660" s="2">
        <f t="shared" si="253"/>
        <v>0</v>
      </c>
      <c r="AP660" t="s">
        <v>2056</v>
      </c>
      <c r="AQ660" t="s">
        <v>342</v>
      </c>
      <c r="AR660">
        <v>19</v>
      </c>
      <c r="AT660" s="95">
        <v>17</v>
      </c>
      <c r="AU660" s="97">
        <v>69</v>
      </c>
      <c r="AV660" s="101">
        <f t="shared" si="230"/>
        <v>17069</v>
      </c>
      <c r="AX660" s="7" t="s">
        <v>1006</v>
      </c>
    </row>
    <row r="661" spans="1:50" hidden="1" outlineLevel="1">
      <c r="A661" t="s">
        <v>1097</v>
      </c>
      <c r="B661" t="s">
        <v>342</v>
      </c>
      <c r="C661" s="1">
        <f t="shared" si="243"/>
        <v>3392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0</v>
      </c>
      <c r="G661" s="1">
        <f t="shared" si="244"/>
        <v>504</v>
      </c>
      <c r="H661" s="2">
        <f t="shared" si="245"/>
        <v>0.14858490566037735</v>
      </c>
      <c r="I661" s="2"/>
      <c r="J661" s="2">
        <f t="shared" si="246"/>
        <v>0.41096698113207547</v>
      </c>
      <c r="K661" s="2">
        <f t="shared" si="247"/>
        <v>0.55955188679245282</v>
      </c>
      <c r="L661" s="2">
        <f t="shared" si="248"/>
        <v>0</v>
      </c>
      <c r="M661" s="2">
        <f t="shared" si="249"/>
        <v>2.948113207547165E-2</v>
      </c>
      <c r="N661" s="111">
        <v>1394</v>
      </c>
      <c r="O661" s="111">
        <v>1898</v>
      </c>
      <c r="P661" s="111"/>
      <c r="Q661" s="111"/>
      <c r="R661" s="111">
        <v>100</v>
      </c>
      <c r="S661" s="111"/>
      <c r="T661" s="111"/>
      <c r="U661" s="111"/>
      <c r="V661" s="111"/>
      <c r="W661" s="111"/>
      <c r="X661" s="111">
        <v>0</v>
      </c>
      <c r="Y661" s="113"/>
      <c r="Z661" s="113"/>
      <c r="AA661" s="113"/>
      <c r="AB661" s="113"/>
      <c r="AC661" s="111"/>
      <c r="AD661" s="111"/>
      <c r="AE661" s="111"/>
      <c r="AG661" s="7">
        <f>IF(Q661&gt;0,RANK(Q661,(N661:P661,Q661:AE661)),0)</f>
        <v>0</v>
      </c>
      <c r="AH661" s="7">
        <f>IF(R661&gt;0,RANK(R661,(N661:P661,Q661:AE661)),0)</f>
        <v>3</v>
      </c>
      <c r="AI661" s="7">
        <f>IF(T661&gt;0,RANK(T661,(N661:P661,Q661:AE661)),0)</f>
        <v>0</v>
      </c>
      <c r="AJ661" s="7">
        <f>IF(S661&gt;0,RANK(S661,(N661:P661,Q661:AE661)),0)</f>
        <v>0</v>
      </c>
      <c r="AK661" s="2">
        <f t="shared" si="250"/>
        <v>0</v>
      </c>
      <c r="AL661" s="2">
        <f t="shared" si="251"/>
        <v>2.9481132075471699E-2</v>
      </c>
      <c r="AM661" s="2">
        <f t="shared" si="252"/>
        <v>0</v>
      </c>
      <c r="AN661" s="2">
        <f t="shared" si="253"/>
        <v>0</v>
      </c>
      <c r="AP661" t="s">
        <v>1097</v>
      </c>
      <c r="AQ661" t="s">
        <v>342</v>
      </c>
      <c r="AR661">
        <v>17</v>
      </c>
      <c r="AT661" s="95">
        <v>17</v>
      </c>
      <c r="AU661" s="97">
        <v>71</v>
      </c>
      <c r="AV661" s="101">
        <f t="shared" si="230"/>
        <v>17071</v>
      </c>
      <c r="AX661" s="7" t="s">
        <v>1006</v>
      </c>
    </row>
    <row r="662" spans="1:50" hidden="1" outlineLevel="1">
      <c r="A662" t="s">
        <v>1433</v>
      </c>
      <c r="B662" t="s">
        <v>342</v>
      </c>
      <c r="C662" s="1">
        <f t="shared" si="243"/>
        <v>18180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0</v>
      </c>
      <c r="G662" s="1">
        <f t="shared" si="244"/>
        <v>4613</v>
      </c>
      <c r="H662" s="2">
        <f t="shared" si="245"/>
        <v>0.25374037403740374</v>
      </c>
      <c r="I662" s="2"/>
      <c r="J662" s="2">
        <f t="shared" si="246"/>
        <v>0.35852585258525854</v>
      </c>
      <c r="K662" s="2">
        <f t="shared" si="247"/>
        <v>0.61226622662266228</v>
      </c>
      <c r="L662" s="2">
        <f t="shared" si="248"/>
        <v>0</v>
      </c>
      <c r="M662" s="2">
        <f t="shared" si="249"/>
        <v>2.9207920792079123E-2</v>
      </c>
      <c r="N662" s="111">
        <v>6518</v>
      </c>
      <c r="O662" s="111">
        <v>11131</v>
      </c>
      <c r="P662" s="111"/>
      <c r="Q662" s="111"/>
      <c r="R662" s="111">
        <v>524</v>
      </c>
      <c r="S662" s="111"/>
      <c r="T662" s="111"/>
      <c r="U662" s="111"/>
      <c r="V662" s="111"/>
      <c r="W662" s="111"/>
      <c r="X662" s="111">
        <v>7</v>
      </c>
      <c r="Y662" s="113"/>
      <c r="Z662" s="113"/>
      <c r="AA662" s="113"/>
      <c r="AB662" s="113"/>
      <c r="AC662" s="111"/>
      <c r="AD662" s="111"/>
      <c r="AE662" s="111"/>
      <c r="AG662" s="7">
        <f>IF(Q662&gt;0,RANK(Q662,(N662:P662,Q662:AE662)),0)</f>
        <v>0</v>
      </c>
      <c r="AH662" s="7">
        <f>IF(R662&gt;0,RANK(R662,(N662:P662,Q662:AE662)),0)</f>
        <v>3</v>
      </c>
      <c r="AI662" s="7">
        <f>IF(T662&gt;0,RANK(T662,(N662:P662,Q662:AE662)),0)</f>
        <v>0</v>
      </c>
      <c r="AJ662" s="7">
        <f>IF(S662&gt;0,RANK(S662,(N662:P662,Q662:AE662)),0)</f>
        <v>0</v>
      </c>
      <c r="AK662" s="2">
        <f t="shared" si="250"/>
        <v>0</v>
      </c>
      <c r="AL662" s="2">
        <f t="shared" si="251"/>
        <v>2.8822882288228824E-2</v>
      </c>
      <c r="AM662" s="2">
        <f t="shared" si="252"/>
        <v>0</v>
      </c>
      <c r="AN662" s="2">
        <f t="shared" si="253"/>
        <v>0</v>
      </c>
      <c r="AP662" t="s">
        <v>1433</v>
      </c>
      <c r="AQ662" t="s">
        <v>342</v>
      </c>
      <c r="AR662">
        <v>0</v>
      </c>
      <c r="AT662" s="95">
        <v>17</v>
      </c>
      <c r="AU662" s="97">
        <v>73</v>
      </c>
      <c r="AV662" s="101">
        <f t="shared" si="230"/>
        <v>17073</v>
      </c>
      <c r="AX662" s="7" t="s">
        <v>1006</v>
      </c>
    </row>
    <row r="663" spans="1:50" hidden="1" outlineLevel="1">
      <c r="A663" t="s">
        <v>1874</v>
      </c>
      <c r="B663" t="s">
        <v>342</v>
      </c>
      <c r="C663" s="1">
        <f t="shared" si="243"/>
        <v>10697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>IF(P663&gt;0,RANK(P663,(N663:P663,Q663:AE663)),0)</f>
        <v>0</v>
      </c>
      <c r="G663" s="1">
        <f t="shared" si="244"/>
        <v>4659</v>
      </c>
      <c r="H663" s="2">
        <f t="shared" si="245"/>
        <v>0.43554267551649994</v>
      </c>
      <c r="I663" s="2"/>
      <c r="J663" s="2">
        <f t="shared" si="246"/>
        <v>0.2740020566513976</v>
      </c>
      <c r="K663" s="2">
        <f t="shared" si="247"/>
        <v>0.7095447321678976</v>
      </c>
      <c r="L663" s="2">
        <f t="shared" si="248"/>
        <v>0</v>
      </c>
      <c r="M663" s="2">
        <f t="shared" si="249"/>
        <v>1.6453211180704752E-2</v>
      </c>
      <c r="N663" s="111">
        <v>2931</v>
      </c>
      <c r="O663" s="111">
        <v>7590</v>
      </c>
      <c r="P663" s="111"/>
      <c r="Q663" s="111"/>
      <c r="R663" s="111">
        <v>176</v>
      </c>
      <c r="S663" s="111"/>
      <c r="T663" s="111"/>
      <c r="U663" s="111"/>
      <c r="V663" s="111"/>
      <c r="W663" s="111"/>
      <c r="X663" s="111">
        <v>0</v>
      </c>
      <c r="Y663" s="113"/>
      <c r="Z663" s="113"/>
      <c r="AA663" s="113"/>
      <c r="AB663" s="113"/>
      <c r="AC663" s="111"/>
      <c r="AD663" s="111"/>
      <c r="AE663" s="111"/>
      <c r="AG663" s="7">
        <f>IF(Q663&gt;0,RANK(Q663,(N663:P663,Q663:AE663)),0)</f>
        <v>0</v>
      </c>
      <c r="AH663" s="7">
        <f>IF(R663&gt;0,RANK(R663,(N663:P663,Q663:AE663)),0)</f>
        <v>3</v>
      </c>
      <c r="AI663" s="7">
        <f>IF(T663&gt;0,RANK(T663,(N663:P663,Q663:AE663)),0)</f>
        <v>0</v>
      </c>
      <c r="AJ663" s="7">
        <f>IF(S663&gt;0,RANK(S663,(N663:P663,Q663:AE663)),0)</f>
        <v>0</v>
      </c>
      <c r="AK663" s="2">
        <f t="shared" si="250"/>
        <v>0</v>
      </c>
      <c r="AL663" s="2">
        <f t="shared" si="251"/>
        <v>1.645321118070487E-2</v>
      </c>
      <c r="AM663" s="2">
        <f t="shared" si="252"/>
        <v>0</v>
      </c>
      <c r="AN663" s="2">
        <f t="shared" si="253"/>
        <v>0</v>
      </c>
      <c r="AP663" t="s">
        <v>1874</v>
      </c>
      <c r="AQ663" t="s">
        <v>342</v>
      </c>
      <c r="AR663">
        <v>15</v>
      </c>
      <c r="AT663" s="95">
        <v>17</v>
      </c>
      <c r="AU663" s="97">
        <v>75</v>
      </c>
      <c r="AV663" s="101">
        <f t="shared" si="230"/>
        <v>17075</v>
      </c>
      <c r="AX663" s="7" t="s">
        <v>1006</v>
      </c>
    </row>
    <row r="664" spans="1:50" hidden="1" outlineLevel="1">
      <c r="A664" t="s">
        <v>799</v>
      </c>
      <c r="B664" t="s">
        <v>342</v>
      </c>
      <c r="C664" s="1">
        <f t="shared" si="243"/>
        <v>18055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>IF(P664&gt;0,RANK(P664,(N664:P664,Q664:AE664)),0)</f>
        <v>0</v>
      </c>
      <c r="G664" s="1">
        <f t="shared" si="244"/>
        <v>1401</v>
      </c>
      <c r="H664" s="2">
        <f t="shared" si="245"/>
        <v>7.7596233730268624E-2</v>
      </c>
      <c r="I664" s="2"/>
      <c r="J664" s="2">
        <f t="shared" si="246"/>
        <v>0.44912766546662974</v>
      </c>
      <c r="K664" s="2">
        <f t="shared" si="247"/>
        <v>0.52672389919689833</v>
      </c>
      <c r="L664" s="2">
        <f t="shared" si="248"/>
        <v>0</v>
      </c>
      <c r="M664" s="2">
        <f t="shared" si="249"/>
        <v>2.414843533647193E-2</v>
      </c>
      <c r="N664" s="111">
        <v>8109</v>
      </c>
      <c r="O664" s="111">
        <v>9510</v>
      </c>
      <c r="P664" s="111"/>
      <c r="Q664" s="111"/>
      <c r="R664" s="111">
        <v>434</v>
      </c>
      <c r="S664" s="111"/>
      <c r="T664" s="111"/>
      <c r="U664" s="111"/>
      <c r="V664" s="111"/>
      <c r="W664" s="111"/>
      <c r="X664" s="111">
        <v>2</v>
      </c>
      <c r="Y664" s="113"/>
      <c r="Z664" s="113"/>
      <c r="AA664" s="113"/>
      <c r="AB664" s="113"/>
      <c r="AC664" s="111"/>
      <c r="AD664" s="111"/>
      <c r="AE664" s="111"/>
      <c r="AG664" s="7">
        <f>IF(Q664&gt;0,RANK(Q664,(N664:P664,Q664:AE664)),0)</f>
        <v>0</v>
      </c>
      <c r="AH664" s="7">
        <f>IF(R664&gt;0,RANK(R664,(N664:P664,Q664:AE664)),0)</f>
        <v>3</v>
      </c>
      <c r="AI664" s="7">
        <f>IF(T664&gt;0,RANK(T664,(N664:P664,Q664:AE664)),0)</f>
        <v>0</v>
      </c>
      <c r="AJ664" s="7">
        <f>IF(S664&gt;0,RANK(S664,(N664:P664,Q664:AE664)),0)</f>
        <v>0</v>
      </c>
      <c r="AK664" s="2">
        <f t="shared" si="250"/>
        <v>0</v>
      </c>
      <c r="AL664" s="2">
        <f t="shared" si="251"/>
        <v>2.4037662697313764E-2</v>
      </c>
      <c r="AM664" s="2">
        <f t="shared" si="252"/>
        <v>0</v>
      </c>
      <c r="AN664" s="2">
        <f t="shared" si="253"/>
        <v>0</v>
      </c>
      <c r="AP664" t="s">
        <v>799</v>
      </c>
      <c r="AQ664" t="s">
        <v>342</v>
      </c>
      <c r="AR664">
        <v>12</v>
      </c>
      <c r="AT664" s="95">
        <v>17</v>
      </c>
      <c r="AU664" s="97">
        <v>77</v>
      </c>
      <c r="AV664" s="101">
        <f t="shared" si="230"/>
        <v>17077</v>
      </c>
      <c r="AX664" s="7" t="s">
        <v>1006</v>
      </c>
    </row>
    <row r="665" spans="1:50" hidden="1" outlineLevel="1">
      <c r="A665" t="s">
        <v>1973</v>
      </c>
      <c r="B665" t="s">
        <v>342</v>
      </c>
      <c r="C665" s="1">
        <f t="shared" si="243"/>
        <v>3974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>IF(P665&gt;0,RANK(P665,(N665:P665,Q665:AE665)),0)</f>
        <v>0</v>
      </c>
      <c r="G665" s="1">
        <f t="shared" si="244"/>
        <v>382</v>
      </c>
      <c r="H665" s="2">
        <f t="shared" si="245"/>
        <v>9.6124811273276295E-2</v>
      </c>
      <c r="I665" s="2"/>
      <c r="J665" s="2">
        <f t="shared" si="246"/>
        <v>0.44740815299446401</v>
      </c>
      <c r="K665" s="2">
        <f t="shared" si="247"/>
        <v>0.54353296426774034</v>
      </c>
      <c r="L665" s="2">
        <f t="shared" si="248"/>
        <v>0</v>
      </c>
      <c r="M665" s="2">
        <f t="shared" si="249"/>
        <v>9.0588827377956482E-3</v>
      </c>
      <c r="N665" s="111">
        <v>1778</v>
      </c>
      <c r="O665" s="111">
        <v>2160</v>
      </c>
      <c r="P665" s="111"/>
      <c r="Q665" s="111"/>
      <c r="R665" s="111">
        <v>36</v>
      </c>
      <c r="S665" s="111"/>
      <c r="T665" s="111"/>
      <c r="U665" s="111"/>
      <c r="V665" s="111"/>
      <c r="W665" s="111"/>
      <c r="X665" s="111">
        <v>0</v>
      </c>
      <c r="Y665" s="113"/>
      <c r="Z665" s="113"/>
      <c r="AA665" s="113"/>
      <c r="AB665" s="113"/>
      <c r="AC665" s="111"/>
      <c r="AD665" s="111"/>
      <c r="AE665" s="111"/>
      <c r="AG665" s="7">
        <f>IF(Q665&gt;0,RANK(Q665,(N665:P665,Q665:AE665)),0)</f>
        <v>0</v>
      </c>
      <c r="AH665" s="7">
        <f>IF(R665&gt;0,RANK(R665,(N665:P665,Q665:AE665)),0)</f>
        <v>3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250"/>
        <v>0</v>
      </c>
      <c r="AL665" s="2">
        <f t="shared" si="251"/>
        <v>9.0588827377956725E-3</v>
      </c>
      <c r="AM665" s="2">
        <f t="shared" si="252"/>
        <v>0</v>
      </c>
      <c r="AN665" s="2">
        <f t="shared" si="253"/>
        <v>0</v>
      </c>
      <c r="AP665" t="s">
        <v>1973</v>
      </c>
      <c r="AQ665" t="s">
        <v>342</v>
      </c>
      <c r="AR665">
        <v>19</v>
      </c>
      <c r="AT665" s="95">
        <v>17</v>
      </c>
      <c r="AU665" s="97">
        <v>79</v>
      </c>
      <c r="AV665" s="101">
        <f t="shared" si="230"/>
        <v>17079</v>
      </c>
      <c r="AX665" s="7" t="s">
        <v>1006</v>
      </c>
    </row>
    <row r="666" spans="1:50" hidden="1" outlineLevel="1">
      <c r="A666" t="s">
        <v>1349</v>
      </c>
      <c r="B666" t="s">
        <v>342</v>
      </c>
      <c r="C666" s="1">
        <f t="shared" si="243"/>
        <v>12091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>IF(P666&gt;0,RANK(P666,(N666:P666,Q666:AE666)),0)</f>
        <v>0</v>
      </c>
      <c r="G666" s="1">
        <f t="shared" si="244"/>
        <v>2581</v>
      </c>
      <c r="H666" s="2">
        <f t="shared" si="245"/>
        <v>0.21346456041683898</v>
      </c>
      <c r="I666" s="2"/>
      <c r="J666" s="2">
        <f t="shared" si="246"/>
        <v>0.38284674551319164</v>
      </c>
      <c r="K666" s="2">
        <f t="shared" si="247"/>
        <v>0.59631130593003057</v>
      </c>
      <c r="L666" s="2">
        <f t="shared" si="248"/>
        <v>0</v>
      </c>
      <c r="M666" s="2">
        <f t="shared" si="249"/>
        <v>2.084194855677779E-2</v>
      </c>
      <c r="N666" s="111">
        <v>4629</v>
      </c>
      <c r="O666" s="111">
        <v>7210</v>
      </c>
      <c r="P666" s="111"/>
      <c r="Q666" s="111"/>
      <c r="R666" s="111">
        <v>252</v>
      </c>
      <c r="S666" s="111"/>
      <c r="T666" s="111"/>
      <c r="U666" s="111"/>
      <c r="V666" s="111"/>
      <c r="W666" s="111"/>
      <c r="X666" s="111">
        <v>0</v>
      </c>
      <c r="Y666" s="113"/>
      <c r="Z666" s="113"/>
      <c r="AA666" s="113"/>
      <c r="AB666" s="113"/>
      <c r="AC666" s="111"/>
      <c r="AD666" s="111"/>
      <c r="AE666" s="111"/>
      <c r="AG666" s="7">
        <f>IF(Q666&gt;0,RANK(Q666,(N666:P666,Q666:AE666)),0)</f>
        <v>0</v>
      </c>
      <c r="AH666" s="7">
        <f>IF(R666&gt;0,RANK(R666,(N666:P666,Q666:AE666)),0)</f>
        <v>3</v>
      </c>
      <c r="AI666" s="7">
        <f>IF(T666&gt;0,RANK(T666,(N666:P666,Q666:AE666)),0)</f>
        <v>0</v>
      </c>
      <c r="AJ666" s="7">
        <f>IF(S666&gt;0,RANK(S666,(N666:P666,Q666:AE666)),0)</f>
        <v>0</v>
      </c>
      <c r="AK666" s="2">
        <f t="shared" si="250"/>
        <v>0</v>
      </c>
      <c r="AL666" s="2">
        <f t="shared" si="251"/>
        <v>2.0841948556777769E-2</v>
      </c>
      <c r="AM666" s="2">
        <f t="shared" si="252"/>
        <v>0</v>
      </c>
      <c r="AN666" s="2">
        <f t="shared" si="253"/>
        <v>0</v>
      </c>
      <c r="AP666" t="s">
        <v>1349</v>
      </c>
      <c r="AQ666" t="s">
        <v>342</v>
      </c>
      <c r="AR666">
        <v>19</v>
      </c>
      <c r="AT666" s="95">
        <v>17</v>
      </c>
      <c r="AU666" s="97">
        <v>81</v>
      </c>
      <c r="AV666" s="101">
        <f t="shared" si="230"/>
        <v>17081</v>
      </c>
      <c r="AX666" s="7" t="s">
        <v>1006</v>
      </c>
    </row>
    <row r="667" spans="1:50" hidden="1" outlineLevel="1">
      <c r="A667" t="s">
        <v>1464</v>
      </c>
      <c r="B667" t="s">
        <v>342</v>
      </c>
      <c r="C667" s="1">
        <f t="shared" si="243"/>
        <v>6998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>IF(P667&gt;0,RANK(P667,(N667:P667,Q667:AE667)),0)</f>
        <v>0</v>
      </c>
      <c r="G667" s="1">
        <f t="shared" si="244"/>
        <v>1885</v>
      </c>
      <c r="H667" s="2">
        <f t="shared" si="245"/>
        <v>0.26936267505001427</v>
      </c>
      <c r="I667" s="2"/>
      <c r="J667" s="2">
        <f t="shared" si="246"/>
        <v>0.35124321234638467</v>
      </c>
      <c r="K667" s="2">
        <f t="shared" si="247"/>
        <v>0.62060588739639899</v>
      </c>
      <c r="L667" s="2">
        <f t="shared" si="248"/>
        <v>0</v>
      </c>
      <c r="M667" s="2">
        <f t="shared" si="249"/>
        <v>2.8150900257216338E-2</v>
      </c>
      <c r="N667" s="111">
        <v>2458</v>
      </c>
      <c r="O667" s="111">
        <v>4343</v>
      </c>
      <c r="P667" s="111"/>
      <c r="Q667" s="111"/>
      <c r="R667" s="111">
        <v>197</v>
      </c>
      <c r="S667" s="111"/>
      <c r="T667" s="111"/>
      <c r="U667" s="111"/>
      <c r="V667" s="111"/>
      <c r="W667" s="111"/>
      <c r="X667" s="111">
        <v>0</v>
      </c>
      <c r="Y667" s="113"/>
      <c r="Z667" s="113"/>
      <c r="AA667" s="113"/>
      <c r="AB667" s="113"/>
      <c r="AC667" s="111"/>
      <c r="AD667" s="111"/>
      <c r="AE667" s="111"/>
      <c r="AG667" s="7">
        <f>IF(Q667&gt;0,RANK(Q667,(N667:P667,Q667:AE667)),0)</f>
        <v>0</v>
      </c>
      <c r="AH667" s="7">
        <f>IF(R667&gt;0,RANK(R667,(N667:P667,Q667:AE667)),0)</f>
        <v>3</v>
      </c>
      <c r="AI667" s="7">
        <f>IF(T667&gt;0,RANK(T667,(N667:P667,Q667:AE667)),0)</f>
        <v>0</v>
      </c>
      <c r="AJ667" s="7">
        <f>IF(S667&gt;0,RANK(S667,(N667:P667,Q667:AE667)),0)</f>
        <v>0</v>
      </c>
      <c r="AK667" s="2">
        <f t="shared" si="250"/>
        <v>0</v>
      </c>
      <c r="AL667" s="2">
        <f t="shared" si="251"/>
        <v>2.8150900257216348E-2</v>
      </c>
      <c r="AM667" s="2">
        <f t="shared" si="252"/>
        <v>0</v>
      </c>
      <c r="AN667" s="2">
        <f t="shared" si="253"/>
        <v>0</v>
      </c>
      <c r="AP667" t="s">
        <v>1464</v>
      </c>
      <c r="AQ667" t="s">
        <v>342</v>
      </c>
      <c r="AR667">
        <v>0</v>
      </c>
      <c r="AT667" s="95">
        <v>17</v>
      </c>
      <c r="AU667" s="97">
        <v>83</v>
      </c>
      <c r="AV667" s="101">
        <f t="shared" si="230"/>
        <v>17083</v>
      </c>
      <c r="AX667" s="7" t="s">
        <v>1006</v>
      </c>
    </row>
    <row r="668" spans="1:50" hidden="1" outlineLevel="1">
      <c r="A668" t="s">
        <v>202</v>
      </c>
      <c r="B668" t="s">
        <v>342</v>
      </c>
      <c r="C668" s="1">
        <f t="shared" si="243"/>
        <v>7670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>IF(P668&gt;0,RANK(P668,(N668:P668,Q668:AE668)),0)</f>
        <v>0</v>
      </c>
      <c r="G668" s="1">
        <f t="shared" si="244"/>
        <v>1986</v>
      </c>
      <c r="H668" s="2">
        <f t="shared" si="245"/>
        <v>0.25893089960886573</v>
      </c>
      <c r="I668" s="2"/>
      <c r="J668" s="2">
        <f t="shared" si="246"/>
        <v>0.35215123859191655</v>
      </c>
      <c r="K668" s="2">
        <f t="shared" si="247"/>
        <v>0.61108213820078228</v>
      </c>
      <c r="L668" s="2">
        <f t="shared" si="248"/>
        <v>0</v>
      </c>
      <c r="M668" s="2">
        <f t="shared" si="249"/>
        <v>3.6766623207301175E-2</v>
      </c>
      <c r="N668" s="111">
        <v>2701</v>
      </c>
      <c r="O668" s="111">
        <v>4687</v>
      </c>
      <c r="P668" s="111"/>
      <c r="Q668" s="111"/>
      <c r="R668" s="111">
        <v>275</v>
      </c>
      <c r="S668" s="111"/>
      <c r="T668" s="111"/>
      <c r="U668" s="111"/>
      <c r="V668" s="111"/>
      <c r="W668" s="111"/>
      <c r="X668" s="111">
        <v>7</v>
      </c>
      <c r="Y668" s="113"/>
      <c r="Z668" s="113"/>
      <c r="AA668" s="113"/>
      <c r="AB668" s="113"/>
      <c r="AC668" s="111"/>
      <c r="AD668" s="111"/>
      <c r="AE668" s="111"/>
      <c r="AG668" s="7">
        <f>IF(Q668&gt;0,RANK(Q668,(N668:P668,Q668:AE668)),0)</f>
        <v>0</v>
      </c>
      <c r="AH668" s="7">
        <f>IF(R668&gt;0,RANK(R668,(N668:P668,Q668:AE668)),0)</f>
        <v>3</v>
      </c>
      <c r="AI668" s="7">
        <f>IF(T668&gt;0,RANK(T668,(N668:P668,Q668:AE668)),0)</f>
        <v>0</v>
      </c>
      <c r="AJ668" s="7">
        <f>IF(S668&gt;0,RANK(S668,(N668:P668,Q668:AE668)),0)</f>
        <v>0</v>
      </c>
      <c r="AK668" s="2">
        <f t="shared" si="250"/>
        <v>0</v>
      </c>
      <c r="AL668" s="2">
        <f t="shared" si="251"/>
        <v>3.5853976531942632E-2</v>
      </c>
      <c r="AM668" s="2">
        <f t="shared" si="252"/>
        <v>0</v>
      </c>
      <c r="AN668" s="2">
        <f t="shared" si="253"/>
        <v>0</v>
      </c>
      <c r="AP668" t="s">
        <v>202</v>
      </c>
      <c r="AQ668" t="s">
        <v>342</v>
      </c>
      <c r="AR668">
        <v>16</v>
      </c>
      <c r="AT668" s="95">
        <v>17</v>
      </c>
      <c r="AU668" s="97">
        <v>85</v>
      </c>
      <c r="AV668" s="101">
        <f t="shared" si="230"/>
        <v>17085</v>
      </c>
      <c r="AX668" s="7" t="s">
        <v>1006</v>
      </c>
    </row>
    <row r="669" spans="1:50" hidden="1" outlineLevel="1">
      <c r="A669" t="s">
        <v>531</v>
      </c>
      <c r="B669" t="s">
        <v>342</v>
      </c>
      <c r="C669" s="1">
        <f t="shared" si="243"/>
        <v>4572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0</v>
      </c>
      <c r="G669" s="1">
        <f t="shared" si="244"/>
        <v>1629</v>
      </c>
      <c r="H669" s="2">
        <f t="shared" si="245"/>
        <v>0.35629921259842517</v>
      </c>
      <c r="I669" s="2"/>
      <c r="J669" s="2">
        <f t="shared" si="246"/>
        <v>0.30861767279090113</v>
      </c>
      <c r="K669" s="2">
        <f t="shared" si="247"/>
        <v>0.66491688538932636</v>
      </c>
      <c r="L669" s="2">
        <f t="shared" si="248"/>
        <v>0</v>
      </c>
      <c r="M669" s="2">
        <f t="shared" si="249"/>
        <v>2.6465441819772506E-2</v>
      </c>
      <c r="N669" s="111">
        <v>1411</v>
      </c>
      <c r="O669" s="111">
        <v>3040</v>
      </c>
      <c r="P669" s="111"/>
      <c r="Q669" s="111"/>
      <c r="R669" s="111">
        <v>121</v>
      </c>
      <c r="S669" s="111"/>
      <c r="T669" s="111"/>
      <c r="U669" s="111"/>
      <c r="V669" s="111"/>
      <c r="W669" s="111"/>
      <c r="X669" s="111">
        <v>0</v>
      </c>
      <c r="Y669" s="113"/>
      <c r="Z669" s="113"/>
      <c r="AA669" s="113"/>
      <c r="AB669" s="113"/>
      <c r="AC669" s="111"/>
      <c r="AD669" s="111"/>
      <c r="AE669" s="111"/>
      <c r="AG669" s="7">
        <f>IF(Q669&gt;0,RANK(Q669,(N669:P669,Q669:AE669)),0)</f>
        <v>0</v>
      </c>
      <c r="AH669" s="7">
        <f>IF(R669&gt;0,RANK(R669,(N669:P669,Q669:AE669)),0)</f>
        <v>3</v>
      </c>
      <c r="AI669" s="7">
        <f>IF(T669&gt;0,RANK(T669,(N669:P669,Q669:AE669)),0)</f>
        <v>0</v>
      </c>
      <c r="AJ669" s="7">
        <f>IF(S669&gt;0,RANK(S669,(N669:P669,Q669:AE669)),0)</f>
        <v>0</v>
      </c>
      <c r="AK669" s="2">
        <f t="shared" si="250"/>
        <v>0</v>
      </c>
      <c r="AL669" s="2">
        <f t="shared" si="251"/>
        <v>2.6465441819772527E-2</v>
      </c>
      <c r="AM669" s="2">
        <f t="shared" si="252"/>
        <v>0</v>
      </c>
      <c r="AN669" s="2">
        <f t="shared" si="253"/>
        <v>0</v>
      </c>
      <c r="AP669" t="s">
        <v>531</v>
      </c>
      <c r="AQ669" t="s">
        <v>342</v>
      </c>
      <c r="AR669">
        <v>19</v>
      </c>
      <c r="AT669" s="95">
        <v>17</v>
      </c>
      <c r="AU669" s="97">
        <v>87</v>
      </c>
      <c r="AV669" s="101">
        <f t="shared" si="230"/>
        <v>17087</v>
      </c>
      <c r="AX669" s="7" t="s">
        <v>1006</v>
      </c>
    </row>
    <row r="670" spans="1:50" hidden="1" outlineLevel="1">
      <c r="A670" t="s">
        <v>944</v>
      </c>
      <c r="B670" t="s">
        <v>342</v>
      </c>
      <c r="C670" s="1">
        <f t="shared" si="243"/>
        <v>88925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>IF(P670&gt;0,RANK(P670,(N670:P670,Q670:AE670)),0)</f>
        <v>0</v>
      </c>
      <c r="G670" s="1">
        <f t="shared" si="244"/>
        <v>22768</v>
      </c>
      <c r="H670" s="2">
        <f t="shared" si="245"/>
        <v>0.25603598538093897</v>
      </c>
      <c r="I670" s="2"/>
      <c r="J670" s="2">
        <f t="shared" si="246"/>
        <v>0.35570424515040766</v>
      </c>
      <c r="K670" s="2">
        <f t="shared" si="247"/>
        <v>0.61174023053134663</v>
      </c>
      <c r="L670" s="2">
        <f t="shared" si="248"/>
        <v>0</v>
      </c>
      <c r="M670" s="2">
        <f t="shared" si="249"/>
        <v>3.255552431824571E-2</v>
      </c>
      <c r="N670" s="111">
        <v>31631</v>
      </c>
      <c r="O670" s="111">
        <v>54399</v>
      </c>
      <c r="P670" s="111"/>
      <c r="Q670" s="111"/>
      <c r="R670" s="111">
        <v>2876</v>
      </c>
      <c r="S670" s="111"/>
      <c r="T670" s="111"/>
      <c r="U670" s="111"/>
      <c r="V670" s="111"/>
      <c r="W670" s="111"/>
      <c r="X670" s="111">
        <v>19</v>
      </c>
      <c r="Y670" s="113"/>
      <c r="Z670" s="113"/>
      <c r="AA670" s="113"/>
      <c r="AB670" s="113"/>
      <c r="AC670" s="111"/>
      <c r="AD670" s="111"/>
      <c r="AE670" s="111"/>
      <c r="AG670" s="7">
        <f>IF(Q670&gt;0,RANK(Q670,(N670:P670,Q670:AE670)),0)</f>
        <v>0</v>
      </c>
      <c r="AH670" s="7">
        <f>IF(R670&gt;0,RANK(R670,(N670:P670,Q670:AE670)),0)</f>
        <v>3</v>
      </c>
      <c r="AI670" s="7">
        <f>IF(T670&gt;0,RANK(T670,(N670:P670,Q670:AE670)),0)</f>
        <v>0</v>
      </c>
      <c r="AJ670" s="7">
        <f>IF(S670&gt;0,RANK(S670,(N670:P670,Q670:AE670)),0)</f>
        <v>0</v>
      </c>
      <c r="AK670" s="2">
        <f t="shared" si="250"/>
        <v>0</v>
      </c>
      <c r="AL670" s="2">
        <f t="shared" si="251"/>
        <v>3.2341861118920436E-2</v>
      </c>
      <c r="AM670" s="2">
        <f t="shared" si="252"/>
        <v>0</v>
      </c>
      <c r="AN670" s="2">
        <f t="shared" si="253"/>
        <v>0</v>
      </c>
      <c r="AP670" t="s">
        <v>944</v>
      </c>
      <c r="AQ670" t="s">
        <v>342</v>
      </c>
      <c r="AR670">
        <v>14</v>
      </c>
      <c r="AT670" s="95">
        <v>17</v>
      </c>
      <c r="AU670" s="97">
        <v>89</v>
      </c>
      <c r="AV670" s="101">
        <f t="shared" si="230"/>
        <v>17089</v>
      </c>
      <c r="AX670" s="7" t="s">
        <v>1006</v>
      </c>
    </row>
    <row r="671" spans="1:50" hidden="1" outlineLevel="1">
      <c r="A671" t="s">
        <v>174</v>
      </c>
      <c r="B671" t="s">
        <v>342</v>
      </c>
      <c r="C671" s="1">
        <f t="shared" si="243"/>
        <v>29769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>IF(P671&gt;0,RANK(P671,(N671:P671,Q671:AE671)),0)</f>
        <v>0</v>
      </c>
      <c r="G671" s="1">
        <f t="shared" si="244"/>
        <v>6267</v>
      </c>
      <c r="H671" s="2">
        <f t="shared" si="245"/>
        <v>0.21052101179078908</v>
      </c>
      <c r="I671" s="2"/>
      <c r="J671" s="2">
        <f t="shared" si="246"/>
        <v>0.38650945614565485</v>
      </c>
      <c r="K671" s="2">
        <f t="shared" si="247"/>
        <v>0.59703046793644399</v>
      </c>
      <c r="L671" s="2">
        <f t="shared" si="248"/>
        <v>0</v>
      </c>
      <c r="M671" s="2">
        <f t="shared" si="249"/>
        <v>1.6460075917901218E-2</v>
      </c>
      <c r="N671" s="111">
        <v>11506</v>
      </c>
      <c r="O671" s="111">
        <v>17773</v>
      </c>
      <c r="P671" s="111"/>
      <c r="Q671" s="111"/>
      <c r="R671" s="111">
        <v>490</v>
      </c>
      <c r="S671" s="111"/>
      <c r="T671" s="111"/>
      <c r="U671" s="111"/>
      <c r="V671" s="111"/>
      <c r="W671" s="111"/>
      <c r="X671" s="111">
        <v>0</v>
      </c>
      <c r="Y671" s="113"/>
      <c r="Z671" s="113"/>
      <c r="AA671" s="113"/>
      <c r="AB671" s="113"/>
      <c r="AC671" s="111"/>
      <c r="AD671" s="111"/>
      <c r="AE671" s="111"/>
      <c r="AG671" s="7">
        <f>IF(Q671&gt;0,RANK(Q671,(N671:P671,Q671:AE671)),0)</f>
        <v>0</v>
      </c>
      <c r="AH671" s="7">
        <f>IF(R671&gt;0,RANK(R671,(N671:P671,Q671:AE671)),0)</f>
        <v>3</v>
      </c>
      <c r="AI671" s="7">
        <f>IF(T671&gt;0,RANK(T671,(N671:P671,Q671:AE671)),0)</f>
        <v>0</v>
      </c>
      <c r="AJ671" s="7">
        <f>IF(S671&gt;0,RANK(S671,(N671:P671,Q671:AE671)),0)</f>
        <v>0</v>
      </c>
      <c r="AK671" s="2">
        <f t="shared" si="250"/>
        <v>0</v>
      </c>
      <c r="AL671" s="2">
        <f t="shared" si="251"/>
        <v>1.6460075917901173E-2</v>
      </c>
      <c r="AM671" s="2">
        <f t="shared" si="252"/>
        <v>0</v>
      </c>
      <c r="AN671" s="2">
        <f t="shared" si="253"/>
        <v>0</v>
      </c>
      <c r="AP671" t="s">
        <v>174</v>
      </c>
      <c r="AQ671" t="s">
        <v>342</v>
      </c>
      <c r="AR671">
        <v>11</v>
      </c>
      <c r="AT671" s="95">
        <v>17</v>
      </c>
      <c r="AU671" s="97">
        <v>91</v>
      </c>
      <c r="AV671" s="101">
        <f t="shared" ref="AV671:AV734" si="254">1000*AT671+AU671</f>
        <v>17091</v>
      </c>
      <c r="AX671" s="7" t="s">
        <v>1006</v>
      </c>
    </row>
    <row r="672" spans="1:50" hidden="1" outlineLevel="1">
      <c r="A672" t="s">
        <v>402</v>
      </c>
      <c r="B672" t="s">
        <v>342</v>
      </c>
      <c r="C672" s="1">
        <f t="shared" si="243"/>
        <v>15098</v>
      </c>
      <c r="D672" s="7">
        <f>IF(N672&gt;0, RANK(N672,(N672:P672,Q672:AE672)),0)</f>
        <v>2</v>
      </c>
      <c r="E672" s="7">
        <f>IF(O672&gt;0,RANK(O672,(N672:P672,Q672:AE672)),0)</f>
        <v>1</v>
      </c>
      <c r="F672" s="7">
        <f>IF(P672&gt;0,RANK(P672,(N672:P672,Q672:AE672)),0)</f>
        <v>0</v>
      </c>
      <c r="G672" s="1">
        <f t="shared" si="244"/>
        <v>5096</v>
      </c>
      <c r="H672" s="2">
        <f t="shared" si="245"/>
        <v>0.33752814942376475</v>
      </c>
      <c r="I672" s="2"/>
      <c r="J672" s="2">
        <f t="shared" si="246"/>
        <v>0.31507484435024508</v>
      </c>
      <c r="K672" s="2">
        <f t="shared" si="247"/>
        <v>0.65260299377400977</v>
      </c>
      <c r="L672" s="2">
        <f t="shared" si="248"/>
        <v>0</v>
      </c>
      <c r="M672" s="2">
        <f t="shared" si="249"/>
        <v>3.2322161875745103E-2</v>
      </c>
      <c r="N672" s="111">
        <v>4757</v>
      </c>
      <c r="O672" s="111">
        <v>9853</v>
      </c>
      <c r="P672" s="111"/>
      <c r="Q672" s="111"/>
      <c r="R672" s="111">
        <v>486</v>
      </c>
      <c r="S672" s="111"/>
      <c r="T672" s="111"/>
      <c r="U672" s="111"/>
      <c r="V672" s="111"/>
      <c r="W672" s="111"/>
      <c r="X672" s="111">
        <v>2</v>
      </c>
      <c r="Y672" s="113"/>
      <c r="Z672" s="113"/>
      <c r="AA672" s="113"/>
      <c r="AB672" s="113"/>
      <c r="AC672" s="111"/>
      <c r="AD672" s="111"/>
      <c r="AE672" s="111"/>
      <c r="AG672" s="7">
        <f>IF(Q672&gt;0,RANK(Q672,(N672:P672,Q672:AE672)),0)</f>
        <v>0</v>
      </c>
      <c r="AH672" s="7">
        <f>IF(R672&gt;0,RANK(R672,(N672:P672,Q672:AE672)),0)</f>
        <v>3</v>
      </c>
      <c r="AI672" s="7">
        <f>IF(T672&gt;0,RANK(T672,(N672:P672,Q672:AE672)),0)</f>
        <v>0</v>
      </c>
      <c r="AJ672" s="7">
        <f>IF(S672&gt;0,RANK(S672,(N672:P672,Q672:AE672)),0)</f>
        <v>0</v>
      </c>
      <c r="AK672" s="2">
        <f t="shared" si="250"/>
        <v>0</v>
      </c>
      <c r="AL672" s="2">
        <f t="shared" si="251"/>
        <v>3.2189693999205196E-2</v>
      </c>
      <c r="AM672" s="2">
        <f t="shared" si="252"/>
        <v>0</v>
      </c>
      <c r="AN672" s="2">
        <f t="shared" si="253"/>
        <v>0</v>
      </c>
      <c r="AP672" t="s">
        <v>402</v>
      </c>
      <c r="AQ672" t="s">
        <v>342</v>
      </c>
      <c r="AR672">
        <v>14</v>
      </c>
      <c r="AT672" s="95">
        <v>17</v>
      </c>
      <c r="AU672" s="97">
        <v>93</v>
      </c>
      <c r="AV672" s="101">
        <f t="shared" si="254"/>
        <v>17093</v>
      </c>
      <c r="AX672" s="7" t="s">
        <v>1006</v>
      </c>
    </row>
    <row r="673" spans="1:50" hidden="1" outlineLevel="1">
      <c r="A673" t="s">
        <v>238</v>
      </c>
      <c r="B673" t="s">
        <v>342</v>
      </c>
      <c r="C673" s="1">
        <f t="shared" si="243"/>
        <v>18614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>IF(P673&gt;0,RANK(P673,(N673:P673,Q673:AE673)),0)</f>
        <v>0</v>
      </c>
      <c r="G673" s="1">
        <f t="shared" si="244"/>
        <v>3017</v>
      </c>
      <c r="H673" s="2">
        <f t="shared" si="245"/>
        <v>0.16208230364241968</v>
      </c>
      <c r="I673" s="2"/>
      <c r="J673" s="2">
        <f t="shared" si="246"/>
        <v>0.40807993983023533</v>
      </c>
      <c r="K673" s="2">
        <f t="shared" si="247"/>
        <v>0.57016224347265498</v>
      </c>
      <c r="L673" s="2">
        <f t="shared" si="248"/>
        <v>0</v>
      </c>
      <c r="M673" s="2">
        <f t="shared" si="249"/>
        <v>2.1757816697109744E-2</v>
      </c>
      <c r="N673" s="111">
        <v>7596</v>
      </c>
      <c r="O673" s="111">
        <v>10613</v>
      </c>
      <c r="P673" s="111"/>
      <c r="Q673" s="111"/>
      <c r="R673" s="111">
        <v>405</v>
      </c>
      <c r="S673" s="111"/>
      <c r="T673" s="111"/>
      <c r="U673" s="111"/>
      <c r="V673" s="111"/>
      <c r="W673" s="111"/>
      <c r="X673" s="111">
        <v>0</v>
      </c>
      <c r="Y673" s="113"/>
      <c r="Z673" s="113"/>
      <c r="AA673" s="113"/>
      <c r="AB673" s="113"/>
      <c r="AC673" s="111"/>
      <c r="AD673" s="111"/>
      <c r="AE673" s="111"/>
      <c r="AG673" s="7">
        <f>IF(Q673&gt;0,RANK(Q673,(N673:P673,Q673:AE673)),0)</f>
        <v>0</v>
      </c>
      <c r="AH673" s="7">
        <f>IF(R673&gt;0,RANK(R673,(N673:P673,Q673:AE673)),0)</f>
        <v>3</v>
      </c>
      <c r="AI673" s="7">
        <f>IF(T673&gt;0,RANK(T673,(N673:P673,Q673:AE673)),0)</f>
        <v>0</v>
      </c>
      <c r="AJ673" s="7">
        <f>IF(S673&gt;0,RANK(S673,(N673:P673,Q673:AE673)),0)</f>
        <v>0</v>
      </c>
      <c r="AK673" s="2">
        <f t="shared" si="250"/>
        <v>0</v>
      </c>
      <c r="AL673" s="2">
        <f t="shared" si="251"/>
        <v>2.1757816697109703E-2</v>
      </c>
      <c r="AM673" s="2">
        <f t="shared" si="252"/>
        <v>0</v>
      </c>
      <c r="AN673" s="2">
        <f t="shared" si="253"/>
        <v>0</v>
      </c>
      <c r="AP673" t="s">
        <v>238</v>
      </c>
      <c r="AQ673" t="s">
        <v>342</v>
      </c>
      <c r="AR673">
        <v>0</v>
      </c>
      <c r="AT673" s="95">
        <v>17</v>
      </c>
      <c r="AU673" s="97">
        <v>95</v>
      </c>
      <c r="AV673" s="101">
        <f t="shared" si="254"/>
        <v>17095</v>
      </c>
      <c r="AX673" s="7" t="s">
        <v>1006</v>
      </c>
    </row>
    <row r="674" spans="1:50" hidden="1" outlineLevel="1">
      <c r="A674" t="s">
        <v>1574</v>
      </c>
      <c r="B674" t="s">
        <v>342</v>
      </c>
      <c r="C674" s="1">
        <f t="shared" si="243"/>
        <v>153321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0</v>
      </c>
      <c r="G674" s="1">
        <f t="shared" si="244"/>
        <v>21641</v>
      </c>
      <c r="H674" s="2">
        <f t="shared" si="245"/>
        <v>0.14114830975534989</v>
      </c>
      <c r="I674" s="2"/>
      <c r="J674" s="2">
        <f t="shared" si="246"/>
        <v>0.41486815243834829</v>
      </c>
      <c r="K674" s="2">
        <f t="shared" si="247"/>
        <v>0.55601646219369816</v>
      </c>
      <c r="L674" s="2">
        <f t="shared" si="248"/>
        <v>0</v>
      </c>
      <c r="M674" s="2">
        <f t="shared" si="249"/>
        <v>2.911538536795355E-2</v>
      </c>
      <c r="N674" s="111">
        <v>63608</v>
      </c>
      <c r="O674" s="111">
        <v>85249</v>
      </c>
      <c r="P674" s="111"/>
      <c r="Q674" s="111"/>
      <c r="R674" s="111">
        <v>4417</v>
      </c>
      <c r="S674" s="111"/>
      <c r="T674" s="111"/>
      <c r="U674" s="111"/>
      <c r="V674" s="111"/>
      <c r="W674" s="111"/>
      <c r="X674" s="111">
        <v>47</v>
      </c>
      <c r="Y674" s="113"/>
      <c r="Z674" s="113"/>
      <c r="AA674" s="113"/>
      <c r="AB674" s="113"/>
      <c r="AC674" s="111"/>
      <c r="AD674" s="111"/>
      <c r="AE674" s="111"/>
      <c r="AG674" s="7">
        <f>IF(Q674&gt;0,RANK(Q674,(N674:P674,Q674:AE674)),0)</f>
        <v>0</v>
      </c>
      <c r="AH674" s="7">
        <f>IF(R674&gt;0,RANK(R674,(N674:P674,Q674:AE674)),0)</f>
        <v>3</v>
      </c>
      <c r="AI674" s="7">
        <f>IF(T674&gt;0,RANK(T674,(N674:P674,Q674:AE674)),0)</f>
        <v>0</v>
      </c>
      <c r="AJ674" s="7">
        <f>IF(S674&gt;0,RANK(S674,(N674:P674,Q674:AE674)),0)</f>
        <v>0</v>
      </c>
      <c r="AK674" s="2">
        <f t="shared" si="250"/>
        <v>0</v>
      </c>
      <c r="AL674" s="2">
        <f t="shared" si="251"/>
        <v>2.8808838971830342E-2</v>
      </c>
      <c r="AM674" s="2">
        <f t="shared" si="252"/>
        <v>0</v>
      </c>
      <c r="AN674" s="2">
        <f t="shared" si="253"/>
        <v>0</v>
      </c>
      <c r="AP674" t="s">
        <v>1574</v>
      </c>
      <c r="AQ674" t="s">
        <v>342</v>
      </c>
      <c r="AR674">
        <v>0</v>
      </c>
      <c r="AT674" s="95">
        <v>17</v>
      </c>
      <c r="AU674" s="97">
        <v>97</v>
      </c>
      <c r="AV674" s="101">
        <f t="shared" si="254"/>
        <v>17097</v>
      </c>
      <c r="AX674" s="7" t="s">
        <v>1006</v>
      </c>
    </row>
    <row r="675" spans="1:50" hidden="1" outlineLevel="1">
      <c r="A675" t="s">
        <v>1028</v>
      </c>
      <c r="B675" t="s">
        <v>342</v>
      </c>
      <c r="C675" s="1">
        <f t="shared" si="243"/>
        <v>34829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244"/>
        <v>4845</v>
      </c>
      <c r="H675" s="2">
        <f t="shared" si="245"/>
        <v>0.13910821441901863</v>
      </c>
      <c r="I675" s="2"/>
      <c r="J675" s="2">
        <f t="shared" si="246"/>
        <v>0.41873151683941545</v>
      </c>
      <c r="K675" s="2">
        <f t="shared" si="247"/>
        <v>0.55783973125843411</v>
      </c>
      <c r="L675" s="2">
        <f t="shared" si="248"/>
        <v>0</v>
      </c>
      <c r="M675" s="2">
        <f t="shared" si="249"/>
        <v>2.3428751902150435E-2</v>
      </c>
      <c r="N675" s="111">
        <v>14584</v>
      </c>
      <c r="O675" s="111">
        <v>19429</v>
      </c>
      <c r="P675" s="111"/>
      <c r="Q675" s="111"/>
      <c r="R675" s="111">
        <v>814</v>
      </c>
      <c r="S675" s="111"/>
      <c r="T675" s="111"/>
      <c r="U675" s="111"/>
      <c r="V675" s="111"/>
      <c r="W675" s="111"/>
      <c r="X675" s="111">
        <v>2</v>
      </c>
      <c r="Y675" s="113"/>
      <c r="Z675" s="113"/>
      <c r="AA675" s="113"/>
      <c r="AB675" s="113"/>
      <c r="AC675" s="111"/>
      <c r="AD675" s="111"/>
      <c r="AE675" s="111"/>
      <c r="AG675" s="7">
        <f>IF(Q675&gt;0,RANK(Q675,(N675:P675,Q675:AE675)),0)</f>
        <v>0</v>
      </c>
      <c r="AH675" s="7">
        <f>IF(R675&gt;0,RANK(R675,(N675:P675,Q675:AE675)),0)</f>
        <v>3</v>
      </c>
      <c r="AI675" s="7">
        <f>IF(T675&gt;0,RANK(T675,(N675:P675,Q675:AE675)),0)</f>
        <v>0</v>
      </c>
      <c r="AJ675" s="7">
        <f>IF(S675&gt;0,RANK(S675,(N675:P675,Q675:AE675)),0)</f>
        <v>0</v>
      </c>
      <c r="AK675" s="2">
        <f t="shared" si="250"/>
        <v>0</v>
      </c>
      <c r="AL675" s="2">
        <f t="shared" si="251"/>
        <v>2.3371328490625627E-2</v>
      </c>
      <c r="AM675" s="2">
        <f t="shared" si="252"/>
        <v>0</v>
      </c>
      <c r="AN675" s="2">
        <f t="shared" si="253"/>
        <v>0</v>
      </c>
      <c r="AP675" t="s">
        <v>1028</v>
      </c>
      <c r="AQ675" t="s">
        <v>342</v>
      </c>
      <c r="AR675">
        <v>11</v>
      </c>
      <c r="AT675" s="95">
        <v>17</v>
      </c>
      <c r="AU675" s="97">
        <v>99</v>
      </c>
      <c r="AV675" s="101">
        <f t="shared" si="254"/>
        <v>17099</v>
      </c>
      <c r="AX675" s="7" t="s">
        <v>1006</v>
      </c>
    </row>
    <row r="676" spans="1:50" hidden="1" outlineLevel="1">
      <c r="A676" t="s">
        <v>1988</v>
      </c>
      <c r="B676" t="s">
        <v>342</v>
      </c>
      <c r="C676" s="1">
        <f t="shared" si="243"/>
        <v>5290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>IF(P676&gt;0,RANK(P676,(N676:P676,Q676:AE676)),0)</f>
        <v>0</v>
      </c>
      <c r="G676" s="1">
        <f t="shared" si="244"/>
        <v>31</v>
      </c>
      <c r="H676" s="2">
        <f t="shared" si="245"/>
        <v>5.8601134215500944E-3</v>
      </c>
      <c r="I676" s="2"/>
      <c r="J676" s="2">
        <f t="shared" si="246"/>
        <v>0.49111531190926278</v>
      </c>
      <c r="K676" s="2">
        <f t="shared" si="247"/>
        <v>0.48525519848771265</v>
      </c>
      <c r="L676" s="2">
        <f t="shared" si="248"/>
        <v>0</v>
      </c>
      <c r="M676" s="2">
        <f t="shared" si="249"/>
        <v>2.3629489603024523E-2</v>
      </c>
      <c r="N676" s="111">
        <v>2598</v>
      </c>
      <c r="O676" s="111">
        <v>2567</v>
      </c>
      <c r="P676" s="111"/>
      <c r="Q676" s="111"/>
      <c r="R676" s="111">
        <v>125</v>
      </c>
      <c r="S676" s="111"/>
      <c r="T676" s="111"/>
      <c r="U676" s="111"/>
      <c r="V676" s="111"/>
      <c r="W676" s="111"/>
      <c r="X676" s="111">
        <v>0</v>
      </c>
      <c r="Y676" s="113"/>
      <c r="Z676" s="113"/>
      <c r="AA676" s="113"/>
      <c r="AB676" s="113"/>
      <c r="AC676" s="111"/>
      <c r="AD676" s="111"/>
      <c r="AE676" s="111"/>
      <c r="AG676" s="7">
        <f>IF(Q676&gt;0,RANK(Q676,(N676:P676,Q676:AE676)),0)</f>
        <v>0</v>
      </c>
      <c r="AH676" s="7">
        <f>IF(R676&gt;0,RANK(R676,(N676:P676,Q676:AE676)),0)</f>
        <v>3</v>
      </c>
      <c r="AI676" s="7">
        <f>IF(T676&gt;0,RANK(T676,(N676:P676,Q676:AE676)),0)</f>
        <v>0</v>
      </c>
      <c r="AJ676" s="7">
        <f>IF(S676&gt;0,RANK(S676,(N676:P676,Q676:AE676)),0)</f>
        <v>0</v>
      </c>
      <c r="AK676" s="2">
        <f t="shared" si="250"/>
        <v>0</v>
      </c>
      <c r="AL676" s="2">
        <f t="shared" si="251"/>
        <v>2.3629489603024575E-2</v>
      </c>
      <c r="AM676" s="2">
        <f t="shared" si="252"/>
        <v>0</v>
      </c>
      <c r="AN676" s="2">
        <f t="shared" si="253"/>
        <v>0</v>
      </c>
      <c r="AP676" t="s">
        <v>1988</v>
      </c>
      <c r="AQ676" t="s">
        <v>342</v>
      </c>
      <c r="AR676">
        <v>0</v>
      </c>
      <c r="AT676" s="95">
        <v>17</v>
      </c>
      <c r="AU676" s="97">
        <v>101</v>
      </c>
      <c r="AV676" s="101">
        <f t="shared" si="254"/>
        <v>17101</v>
      </c>
      <c r="AX676" s="7" t="s">
        <v>1006</v>
      </c>
    </row>
    <row r="677" spans="1:50" hidden="1" outlineLevel="1">
      <c r="A677" t="s">
        <v>1860</v>
      </c>
      <c r="B677" t="s">
        <v>342</v>
      </c>
      <c r="C677" s="1">
        <f t="shared" si="243"/>
        <v>10632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0</v>
      </c>
      <c r="G677" s="1">
        <f t="shared" si="244"/>
        <v>3876</v>
      </c>
      <c r="H677" s="2">
        <f t="shared" si="245"/>
        <v>0.36455981941309257</v>
      </c>
      <c r="I677" s="2"/>
      <c r="J677" s="2">
        <f t="shared" si="246"/>
        <v>0.30389390519187359</v>
      </c>
      <c r="K677" s="2">
        <f t="shared" si="247"/>
        <v>0.6684537246049661</v>
      </c>
      <c r="L677" s="2">
        <f t="shared" si="248"/>
        <v>0</v>
      </c>
      <c r="M677" s="2">
        <f t="shared" si="249"/>
        <v>2.7652370203160248E-2</v>
      </c>
      <c r="N677" s="111">
        <v>3231</v>
      </c>
      <c r="O677" s="111">
        <v>7107</v>
      </c>
      <c r="P677" s="111"/>
      <c r="Q677" s="111"/>
      <c r="R677" s="111">
        <v>294</v>
      </c>
      <c r="S677" s="111"/>
      <c r="T677" s="111"/>
      <c r="U677" s="111"/>
      <c r="V677" s="111"/>
      <c r="W677" s="111"/>
      <c r="X677" s="111">
        <v>0</v>
      </c>
      <c r="Y677" s="113"/>
      <c r="Z677" s="113"/>
      <c r="AA677" s="113"/>
      <c r="AB677" s="113"/>
      <c r="AC677" s="111"/>
      <c r="AD677" s="111"/>
      <c r="AE677" s="111"/>
      <c r="AG677" s="7">
        <f>IF(Q677&gt;0,RANK(Q677,(N677:P677,Q677:AE677)),0)</f>
        <v>0</v>
      </c>
      <c r="AH677" s="7">
        <f>IF(R677&gt;0,RANK(R677,(N677:P677,Q677:AE677)),0)</f>
        <v>3</v>
      </c>
      <c r="AI677" s="7">
        <f>IF(T677&gt;0,RANK(T677,(N677:P677,Q677:AE677)),0)</f>
        <v>0</v>
      </c>
      <c r="AJ677" s="7">
        <f>IF(S677&gt;0,RANK(S677,(N677:P677,Q677:AE677)),0)</f>
        <v>0</v>
      </c>
      <c r="AK677" s="2">
        <f t="shared" si="250"/>
        <v>0</v>
      </c>
      <c r="AL677" s="2">
        <f t="shared" si="251"/>
        <v>2.7652370203160272E-2</v>
      </c>
      <c r="AM677" s="2">
        <f t="shared" si="252"/>
        <v>0</v>
      </c>
      <c r="AN677" s="2">
        <f t="shared" si="253"/>
        <v>0</v>
      </c>
      <c r="AP677" t="s">
        <v>1860</v>
      </c>
      <c r="AQ677" t="s">
        <v>342</v>
      </c>
      <c r="AR677">
        <v>14</v>
      </c>
      <c r="AT677" s="95">
        <v>17</v>
      </c>
      <c r="AU677" s="97">
        <v>103</v>
      </c>
      <c r="AV677" s="101">
        <f t="shared" si="254"/>
        <v>17103</v>
      </c>
      <c r="AX677" s="7" t="s">
        <v>1006</v>
      </c>
    </row>
    <row r="678" spans="1:50" hidden="1" outlineLevel="1">
      <c r="A678" t="s">
        <v>1658</v>
      </c>
      <c r="B678" t="s">
        <v>342</v>
      </c>
      <c r="C678" s="1">
        <f t="shared" si="243"/>
        <v>11652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0</v>
      </c>
      <c r="G678" s="1">
        <f t="shared" si="244"/>
        <v>4670</v>
      </c>
      <c r="H678" s="2">
        <f t="shared" si="245"/>
        <v>0.40078956402334365</v>
      </c>
      <c r="I678" s="2"/>
      <c r="J678" s="2">
        <f t="shared" si="246"/>
        <v>0.28844833504977685</v>
      </c>
      <c r="K678" s="2">
        <f t="shared" si="247"/>
        <v>0.6892378990731205</v>
      </c>
      <c r="L678" s="2">
        <f t="shared" si="248"/>
        <v>0</v>
      </c>
      <c r="M678" s="2">
        <f t="shared" si="249"/>
        <v>2.2313765877102654E-2</v>
      </c>
      <c r="N678" s="111">
        <v>3361</v>
      </c>
      <c r="O678" s="111">
        <v>8031</v>
      </c>
      <c r="P678" s="111"/>
      <c r="Q678" s="111"/>
      <c r="R678" s="111">
        <v>260</v>
      </c>
      <c r="S678" s="111"/>
      <c r="T678" s="111"/>
      <c r="U678" s="111"/>
      <c r="V678" s="111"/>
      <c r="W678" s="111"/>
      <c r="X678" s="111">
        <v>0</v>
      </c>
      <c r="Y678" s="113"/>
      <c r="Z678" s="113"/>
      <c r="AA678" s="113"/>
      <c r="AB678" s="113"/>
      <c r="AC678" s="111"/>
      <c r="AD678" s="111"/>
      <c r="AE678" s="111"/>
      <c r="AG678" s="7">
        <f>IF(Q678&gt;0,RANK(Q678,(N678:P678,Q678:AE678)),0)</f>
        <v>0</v>
      </c>
      <c r="AH678" s="7">
        <f>IF(R678&gt;0,RANK(R678,(N678:P678,Q678:AE678)),0)</f>
        <v>3</v>
      </c>
      <c r="AI678" s="7">
        <f>IF(T678&gt;0,RANK(T678,(N678:P678,Q678:AE678)),0)</f>
        <v>0</v>
      </c>
      <c r="AJ678" s="7">
        <f>IF(S678&gt;0,RANK(S678,(N678:P678,Q678:AE678)),0)</f>
        <v>0</v>
      </c>
      <c r="AK678" s="2">
        <f t="shared" si="250"/>
        <v>0</v>
      </c>
      <c r="AL678" s="2">
        <f t="shared" si="251"/>
        <v>2.2313765877102643E-2</v>
      </c>
      <c r="AM678" s="2">
        <f t="shared" si="252"/>
        <v>0</v>
      </c>
      <c r="AN678" s="2">
        <f t="shared" si="253"/>
        <v>0</v>
      </c>
      <c r="AP678" t="s">
        <v>1658</v>
      </c>
      <c r="AQ678" t="s">
        <v>342</v>
      </c>
      <c r="AR678">
        <v>0</v>
      </c>
      <c r="AT678" s="95">
        <v>17</v>
      </c>
      <c r="AU678" s="97">
        <v>105</v>
      </c>
      <c r="AV678" s="101">
        <f t="shared" si="254"/>
        <v>17105</v>
      </c>
      <c r="AX678" s="7" t="s">
        <v>1006</v>
      </c>
    </row>
    <row r="679" spans="1:50" hidden="1" outlineLevel="1">
      <c r="A679" t="s">
        <v>543</v>
      </c>
      <c r="B679" t="s">
        <v>342</v>
      </c>
      <c r="C679" s="1">
        <f t="shared" si="243"/>
        <v>10377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>IF(P679&gt;0,RANK(P679,(N679:P679,Q679:AE679)),0)</f>
        <v>0</v>
      </c>
      <c r="G679" s="1">
        <f t="shared" si="244"/>
        <v>4884</v>
      </c>
      <c r="H679" s="2">
        <f t="shared" si="245"/>
        <v>0.470656259034403</v>
      </c>
      <c r="I679" s="2"/>
      <c r="J679" s="2">
        <f t="shared" si="246"/>
        <v>0.25556519225209601</v>
      </c>
      <c r="K679" s="2">
        <f t="shared" si="247"/>
        <v>0.72622145128649895</v>
      </c>
      <c r="L679" s="2">
        <f t="shared" si="248"/>
        <v>0</v>
      </c>
      <c r="M679" s="2">
        <f t="shared" si="249"/>
        <v>1.8213356461404984E-2</v>
      </c>
      <c r="N679" s="111">
        <v>2652</v>
      </c>
      <c r="O679" s="111">
        <v>7536</v>
      </c>
      <c r="P679" s="111"/>
      <c r="Q679" s="111"/>
      <c r="R679" s="111">
        <v>189</v>
      </c>
      <c r="S679" s="111"/>
      <c r="T679" s="111"/>
      <c r="U679" s="111"/>
      <c r="V679" s="111"/>
      <c r="W679" s="111"/>
      <c r="X679" s="111">
        <v>0</v>
      </c>
      <c r="Y679" s="113"/>
      <c r="Z679" s="113"/>
      <c r="AA679" s="113"/>
      <c r="AB679" s="113"/>
      <c r="AC679" s="111"/>
      <c r="AD679" s="111"/>
      <c r="AE679" s="111"/>
      <c r="AG679" s="7">
        <f>IF(Q679&gt;0,RANK(Q679,(N679:P679,Q679:AE679)),0)</f>
        <v>0</v>
      </c>
      <c r="AH679" s="7">
        <f>IF(R679&gt;0,RANK(R679,(N679:P679,Q679:AE679)),0)</f>
        <v>3</v>
      </c>
      <c r="AI679" s="7">
        <f>IF(T679&gt;0,RANK(T679,(N679:P679,Q679:AE679)),0)</f>
        <v>0</v>
      </c>
      <c r="AJ679" s="7">
        <f>IF(S679&gt;0,RANK(S679,(N679:P679,Q679:AE679)),0)</f>
        <v>0</v>
      </c>
      <c r="AK679" s="2">
        <f t="shared" si="250"/>
        <v>0</v>
      </c>
      <c r="AL679" s="2">
        <f t="shared" si="251"/>
        <v>1.8213356461405029E-2</v>
      </c>
      <c r="AM679" s="2">
        <f t="shared" si="252"/>
        <v>0</v>
      </c>
      <c r="AN679" s="2">
        <f t="shared" si="253"/>
        <v>0</v>
      </c>
      <c r="AP679" t="s">
        <v>543</v>
      </c>
      <c r="AQ679" t="s">
        <v>342</v>
      </c>
      <c r="AR679">
        <v>18</v>
      </c>
      <c r="AT679" s="95">
        <v>17</v>
      </c>
      <c r="AU679" s="97">
        <v>107</v>
      </c>
      <c r="AV679" s="101">
        <f t="shared" si="254"/>
        <v>17107</v>
      </c>
      <c r="AX679" s="7" t="s">
        <v>1006</v>
      </c>
    </row>
    <row r="680" spans="1:50" hidden="1" outlineLevel="1">
      <c r="A680" t="s">
        <v>1571</v>
      </c>
      <c r="B680" t="s">
        <v>342</v>
      </c>
      <c r="C680" s="1">
        <f t="shared" si="243"/>
        <v>10157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>IF(P680&gt;0,RANK(P680,(N680:P680,Q680:AE680)),0)</f>
        <v>0</v>
      </c>
      <c r="G680" s="1">
        <f t="shared" si="244"/>
        <v>2768</v>
      </c>
      <c r="H680" s="2">
        <f t="shared" si="245"/>
        <v>0.27252141380328837</v>
      </c>
      <c r="I680" s="2"/>
      <c r="J680" s="2">
        <f t="shared" si="246"/>
        <v>0.35325391355715269</v>
      </c>
      <c r="K680" s="2">
        <f t="shared" si="247"/>
        <v>0.62577532736044106</v>
      </c>
      <c r="L680" s="2">
        <f t="shared" si="248"/>
        <v>0</v>
      </c>
      <c r="M680" s="2">
        <f t="shared" si="249"/>
        <v>2.0970759082406309E-2</v>
      </c>
      <c r="N680" s="111">
        <v>3588</v>
      </c>
      <c r="O680" s="111">
        <v>6356</v>
      </c>
      <c r="P680" s="111"/>
      <c r="Q680" s="111"/>
      <c r="R680" s="111">
        <v>213</v>
      </c>
      <c r="S680" s="111"/>
      <c r="T680" s="111"/>
      <c r="U680" s="111"/>
      <c r="V680" s="111"/>
      <c r="W680" s="111"/>
      <c r="X680" s="111">
        <v>0</v>
      </c>
      <c r="Y680" s="113"/>
      <c r="Z680" s="113"/>
      <c r="AA680" s="113"/>
      <c r="AB680" s="113"/>
      <c r="AC680" s="111"/>
      <c r="AD680" s="111"/>
      <c r="AE680" s="111"/>
      <c r="AG680" s="7">
        <f>IF(Q680&gt;0,RANK(Q680,(N680:P680,Q680:AE680)),0)</f>
        <v>0</v>
      </c>
      <c r="AH680" s="7">
        <f>IF(R680&gt;0,RANK(R680,(N680:P680,Q680:AE680)),0)</f>
        <v>3</v>
      </c>
      <c r="AI680" s="7">
        <f>IF(T680&gt;0,RANK(T680,(N680:P680,Q680:AE680)),0)</f>
        <v>0</v>
      </c>
      <c r="AJ680" s="7">
        <f>IF(S680&gt;0,RANK(S680,(N680:P680,Q680:AE680)),0)</f>
        <v>0</v>
      </c>
      <c r="AK680" s="2">
        <f t="shared" si="250"/>
        <v>0</v>
      </c>
      <c r="AL680" s="2">
        <f t="shared" si="251"/>
        <v>2.0970759082406223E-2</v>
      </c>
      <c r="AM680" s="2">
        <f t="shared" si="252"/>
        <v>0</v>
      </c>
      <c r="AN680" s="2">
        <f t="shared" si="253"/>
        <v>0</v>
      </c>
      <c r="AP680" t="s">
        <v>1571</v>
      </c>
      <c r="AQ680" t="s">
        <v>342</v>
      </c>
      <c r="AR680">
        <v>17</v>
      </c>
      <c r="AT680" s="95">
        <v>17</v>
      </c>
      <c r="AU680" s="97">
        <v>109</v>
      </c>
      <c r="AV680" s="101">
        <f t="shared" si="254"/>
        <v>17109</v>
      </c>
      <c r="AX680" s="7" t="s">
        <v>1006</v>
      </c>
    </row>
    <row r="681" spans="1:50" hidden="1" outlineLevel="1">
      <c r="A681" t="s">
        <v>1492</v>
      </c>
      <c r="B681" t="s">
        <v>342</v>
      </c>
      <c r="C681" s="1">
        <f t="shared" si="243"/>
        <v>65142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0</v>
      </c>
      <c r="G681" s="1">
        <f t="shared" si="244"/>
        <v>22405</v>
      </c>
      <c r="H681" s="2">
        <f t="shared" si="245"/>
        <v>0.34394092904731205</v>
      </c>
      <c r="I681" s="2"/>
      <c r="J681" s="2">
        <f t="shared" si="246"/>
        <v>0.31380676061527124</v>
      </c>
      <c r="K681" s="2">
        <f t="shared" si="247"/>
        <v>0.65774768966258323</v>
      </c>
      <c r="L681" s="2">
        <f t="shared" si="248"/>
        <v>0</v>
      </c>
      <c r="M681" s="2">
        <f t="shared" si="249"/>
        <v>2.8445549722145524E-2</v>
      </c>
      <c r="N681" s="111">
        <v>20442</v>
      </c>
      <c r="O681" s="111">
        <v>42847</v>
      </c>
      <c r="P681" s="111"/>
      <c r="Q681" s="111"/>
      <c r="R681" s="111">
        <v>1799</v>
      </c>
      <c r="S681" s="111"/>
      <c r="T681" s="111"/>
      <c r="U681" s="111"/>
      <c r="V681" s="111"/>
      <c r="W681" s="111"/>
      <c r="X681" s="111">
        <v>54</v>
      </c>
      <c r="Y681" s="113"/>
      <c r="Z681" s="113"/>
      <c r="AA681" s="113"/>
      <c r="AB681" s="113"/>
      <c r="AC681" s="111"/>
      <c r="AD681" s="111"/>
      <c r="AE681" s="111"/>
      <c r="AG681" s="7">
        <f>IF(Q681&gt;0,RANK(Q681,(N681:P681,Q681:AE681)),0)</f>
        <v>0</v>
      </c>
      <c r="AH681" s="7">
        <f>IF(R681&gt;0,RANK(R681,(N681:P681,Q681:AE681)),0)</f>
        <v>3</v>
      </c>
      <c r="AI681" s="7">
        <f>IF(T681&gt;0,RANK(T681,(N681:P681,Q681:AE681)),0)</f>
        <v>0</v>
      </c>
      <c r="AJ681" s="7">
        <f>IF(S681&gt;0,RANK(S681,(N681:P681,Q681:AE681)),0)</f>
        <v>0</v>
      </c>
      <c r="AK681" s="2">
        <f t="shared" si="250"/>
        <v>0</v>
      </c>
      <c r="AL681" s="2">
        <f t="shared" si="251"/>
        <v>2.761659144637868E-2</v>
      </c>
      <c r="AM681" s="2">
        <f t="shared" si="252"/>
        <v>0</v>
      </c>
      <c r="AN681" s="2">
        <f t="shared" si="253"/>
        <v>0</v>
      </c>
      <c r="AP681" t="s">
        <v>1492</v>
      </c>
      <c r="AQ681" t="s">
        <v>342</v>
      </c>
      <c r="AR681">
        <v>0</v>
      </c>
      <c r="AT681" s="95">
        <v>17</v>
      </c>
      <c r="AU681" s="97">
        <v>111</v>
      </c>
      <c r="AV681" s="101">
        <f t="shared" si="254"/>
        <v>17111</v>
      </c>
      <c r="AX681" s="7" t="s">
        <v>1006</v>
      </c>
    </row>
    <row r="682" spans="1:50" hidden="1" outlineLevel="1">
      <c r="A682" t="s">
        <v>431</v>
      </c>
      <c r="B682" t="s">
        <v>342</v>
      </c>
      <c r="C682" s="1">
        <f t="shared" si="243"/>
        <v>38690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0</v>
      </c>
      <c r="G682" s="1">
        <f t="shared" si="244"/>
        <v>13049</v>
      </c>
      <c r="H682" s="2">
        <f t="shared" si="245"/>
        <v>0.33727061256138535</v>
      </c>
      <c r="I682" s="2"/>
      <c r="J682" s="2">
        <f t="shared" si="246"/>
        <v>0.32114241406048072</v>
      </c>
      <c r="K682" s="2">
        <f t="shared" si="247"/>
        <v>0.65841302662186607</v>
      </c>
      <c r="L682" s="2">
        <f t="shared" si="248"/>
        <v>0</v>
      </c>
      <c r="M682" s="2">
        <f t="shared" si="249"/>
        <v>2.044455931765321E-2</v>
      </c>
      <c r="N682" s="111">
        <v>12425</v>
      </c>
      <c r="O682" s="111">
        <v>25474</v>
      </c>
      <c r="P682" s="111"/>
      <c r="Q682" s="111"/>
      <c r="R682" s="111">
        <v>790</v>
      </c>
      <c r="S682" s="111"/>
      <c r="T682" s="111"/>
      <c r="U682" s="111"/>
      <c r="V682" s="111"/>
      <c r="W682" s="111"/>
      <c r="X682" s="111">
        <v>1</v>
      </c>
      <c r="Y682" s="113"/>
      <c r="Z682" s="113"/>
      <c r="AA682" s="113"/>
      <c r="AB682" s="113"/>
      <c r="AC682" s="111"/>
      <c r="AD682" s="111"/>
      <c r="AE682" s="111"/>
      <c r="AG682" s="7">
        <f>IF(Q682&gt;0,RANK(Q682,(N682:P682,Q682:AE682)),0)</f>
        <v>0</v>
      </c>
      <c r="AH682" s="7">
        <f>IF(R682&gt;0,RANK(R682,(N682:P682,Q682:AE682)),0)</f>
        <v>3</v>
      </c>
      <c r="AI682" s="7">
        <f>IF(T682&gt;0,RANK(T682,(N682:P682,Q682:AE682)),0)</f>
        <v>0</v>
      </c>
      <c r="AJ682" s="7">
        <f>IF(S682&gt;0,RANK(S682,(N682:P682,Q682:AE682)),0)</f>
        <v>0</v>
      </c>
      <c r="AK682" s="2">
        <f t="shared" si="250"/>
        <v>0</v>
      </c>
      <c r="AL682" s="2">
        <f t="shared" si="251"/>
        <v>2.0418712845696563E-2</v>
      </c>
      <c r="AM682" s="2">
        <f t="shared" si="252"/>
        <v>0</v>
      </c>
      <c r="AN682" s="2">
        <f t="shared" si="253"/>
        <v>0</v>
      </c>
      <c r="AP682" t="s">
        <v>431</v>
      </c>
      <c r="AQ682" t="s">
        <v>342</v>
      </c>
      <c r="AR682">
        <v>0</v>
      </c>
      <c r="AT682" s="95">
        <v>17</v>
      </c>
      <c r="AU682" s="97">
        <v>113</v>
      </c>
      <c r="AV682" s="101">
        <f t="shared" si="254"/>
        <v>17113</v>
      </c>
      <c r="AX682" s="7" t="s">
        <v>1006</v>
      </c>
    </row>
    <row r="683" spans="1:50" hidden="1" outlineLevel="1">
      <c r="A683" t="s">
        <v>2057</v>
      </c>
      <c r="B683" t="s">
        <v>342</v>
      </c>
      <c r="C683" s="1">
        <f t="shared" si="243"/>
        <v>39235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0</v>
      </c>
      <c r="G683" s="1">
        <f t="shared" si="244"/>
        <v>7970</v>
      </c>
      <c r="H683" s="2">
        <f t="shared" si="245"/>
        <v>0.20313495603415319</v>
      </c>
      <c r="I683" s="2"/>
      <c r="J683" s="2">
        <f t="shared" si="246"/>
        <v>0.38651714030839812</v>
      </c>
      <c r="K683" s="2">
        <f t="shared" si="247"/>
        <v>0.58965209634255134</v>
      </c>
      <c r="L683" s="2">
        <f t="shared" si="248"/>
        <v>0</v>
      </c>
      <c r="M683" s="2">
        <f t="shared" si="249"/>
        <v>2.3830763349050543E-2</v>
      </c>
      <c r="N683" s="111">
        <v>15165</v>
      </c>
      <c r="O683" s="111">
        <v>23135</v>
      </c>
      <c r="P683" s="111"/>
      <c r="Q683" s="111"/>
      <c r="R683" s="111">
        <v>928</v>
      </c>
      <c r="S683" s="111"/>
      <c r="T683" s="111"/>
      <c r="U683" s="111"/>
      <c r="V683" s="111"/>
      <c r="W683" s="111"/>
      <c r="X683" s="111">
        <v>7</v>
      </c>
      <c r="Y683" s="113"/>
      <c r="Z683" s="113"/>
      <c r="AA683" s="113"/>
      <c r="AB683" s="113"/>
      <c r="AC683" s="111"/>
      <c r="AD683" s="111"/>
      <c r="AE683" s="111"/>
      <c r="AG683" s="7">
        <f>IF(Q683&gt;0,RANK(Q683,(N683:P683,Q683:AE683)),0)</f>
        <v>0</v>
      </c>
      <c r="AH683" s="7">
        <f>IF(R683&gt;0,RANK(R683,(N683:P683,Q683:AE683)),0)</f>
        <v>3</v>
      </c>
      <c r="AI683" s="7">
        <f>IF(T683&gt;0,RANK(T683,(N683:P683,Q683:AE683)),0)</f>
        <v>0</v>
      </c>
      <c r="AJ683" s="7">
        <f>IF(S683&gt;0,RANK(S683,(N683:P683,Q683:AE683)),0)</f>
        <v>0</v>
      </c>
      <c r="AK683" s="2">
        <f t="shared" si="250"/>
        <v>0</v>
      </c>
      <c r="AL683" s="2">
        <f t="shared" si="251"/>
        <v>2.3652351217025615E-2</v>
      </c>
      <c r="AM683" s="2">
        <f t="shared" si="252"/>
        <v>0</v>
      </c>
      <c r="AN683" s="2">
        <f t="shared" si="253"/>
        <v>0</v>
      </c>
      <c r="AP683" t="s">
        <v>2057</v>
      </c>
      <c r="AQ683" t="s">
        <v>342</v>
      </c>
      <c r="AR683">
        <v>0</v>
      </c>
      <c r="AT683" s="95">
        <v>17</v>
      </c>
      <c r="AU683" s="97">
        <v>115</v>
      </c>
      <c r="AV683" s="101">
        <f t="shared" si="254"/>
        <v>17115</v>
      </c>
      <c r="AX683" s="7" t="s">
        <v>1006</v>
      </c>
    </row>
    <row r="684" spans="1:50" hidden="1" outlineLevel="1">
      <c r="A684" t="s">
        <v>183</v>
      </c>
      <c r="B684" t="s">
        <v>342</v>
      </c>
      <c r="C684" s="1">
        <f t="shared" si="243"/>
        <v>15046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0</v>
      </c>
      <c r="G684" s="1">
        <f t="shared" si="244"/>
        <v>2398</v>
      </c>
      <c r="H684" s="2">
        <f t="shared" si="245"/>
        <v>0.159377907749568</v>
      </c>
      <c r="I684" s="2"/>
      <c r="J684" s="2">
        <f t="shared" si="246"/>
        <v>0.40748371660241922</v>
      </c>
      <c r="K684" s="2">
        <f t="shared" si="247"/>
        <v>0.56686162435198728</v>
      </c>
      <c r="L684" s="2">
        <f t="shared" si="248"/>
        <v>0</v>
      </c>
      <c r="M684" s="2">
        <f t="shared" si="249"/>
        <v>2.5654659045593498E-2</v>
      </c>
      <c r="N684" s="111">
        <v>6131</v>
      </c>
      <c r="O684" s="111">
        <v>8529</v>
      </c>
      <c r="P684" s="111"/>
      <c r="Q684" s="111"/>
      <c r="R684" s="111">
        <v>386</v>
      </c>
      <c r="S684" s="111"/>
      <c r="T684" s="111"/>
      <c r="U684" s="111"/>
      <c r="V684" s="111"/>
      <c r="W684" s="111"/>
      <c r="X684" s="111">
        <v>0</v>
      </c>
      <c r="Y684" s="113"/>
      <c r="Z684" s="113"/>
      <c r="AA684" s="113"/>
      <c r="AB684" s="113"/>
      <c r="AC684" s="111"/>
      <c r="AD684" s="111"/>
      <c r="AE684" s="111"/>
      <c r="AG684" s="7">
        <f>IF(Q684&gt;0,RANK(Q684,(N684:P684,Q684:AE684)),0)</f>
        <v>0</v>
      </c>
      <c r="AH684" s="7">
        <f>IF(R684&gt;0,RANK(R684,(N684:P684,Q684:AE684)),0)</f>
        <v>3</v>
      </c>
      <c r="AI684" s="7">
        <f>IF(T684&gt;0,RANK(T684,(N684:P684,Q684:AE684)),0)</f>
        <v>0</v>
      </c>
      <c r="AJ684" s="7">
        <f>IF(S684&gt;0,RANK(S684,(N684:P684,Q684:AE684)),0)</f>
        <v>0</v>
      </c>
      <c r="AK684" s="2">
        <f t="shared" si="250"/>
        <v>0</v>
      </c>
      <c r="AL684" s="2">
        <f t="shared" si="251"/>
        <v>2.5654659045593515E-2</v>
      </c>
      <c r="AM684" s="2">
        <f t="shared" si="252"/>
        <v>0</v>
      </c>
      <c r="AN684" s="2">
        <f t="shared" si="253"/>
        <v>0</v>
      </c>
      <c r="AP684" t="s">
        <v>183</v>
      </c>
      <c r="AQ684" t="s">
        <v>342</v>
      </c>
      <c r="AR684">
        <v>17</v>
      </c>
      <c r="AT684" s="95">
        <v>17</v>
      </c>
      <c r="AU684" s="97">
        <v>117</v>
      </c>
      <c r="AV684" s="101">
        <f t="shared" si="254"/>
        <v>17117</v>
      </c>
      <c r="AX684" s="7" t="s">
        <v>1006</v>
      </c>
    </row>
    <row r="685" spans="1:50" hidden="1" outlineLevel="1">
      <c r="A685" t="s">
        <v>2058</v>
      </c>
      <c r="B685" t="s">
        <v>342</v>
      </c>
      <c r="C685" s="1">
        <f t="shared" si="243"/>
        <v>71698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0</v>
      </c>
      <c r="G685" s="1">
        <f t="shared" si="244"/>
        <v>14145</v>
      </c>
      <c r="H685" s="2">
        <f t="shared" si="245"/>
        <v>0.19728583781974393</v>
      </c>
      <c r="I685" s="2"/>
      <c r="J685" s="2">
        <f t="shared" si="246"/>
        <v>0.3879187703980585</v>
      </c>
      <c r="K685" s="2">
        <f t="shared" si="247"/>
        <v>0.5852046082178024</v>
      </c>
      <c r="L685" s="2">
        <f t="shared" si="248"/>
        <v>0</v>
      </c>
      <c r="M685" s="2">
        <f t="shared" si="249"/>
        <v>2.6876621384139154E-2</v>
      </c>
      <c r="N685" s="111">
        <v>27813</v>
      </c>
      <c r="O685" s="111">
        <v>41958</v>
      </c>
      <c r="P685" s="111"/>
      <c r="Q685" s="111"/>
      <c r="R685" s="111">
        <v>1927</v>
      </c>
      <c r="S685" s="111"/>
      <c r="T685" s="111"/>
      <c r="U685" s="111"/>
      <c r="V685" s="111"/>
      <c r="W685" s="111"/>
      <c r="X685" s="111">
        <v>0</v>
      </c>
      <c r="Y685" s="113"/>
      <c r="Z685" s="113"/>
      <c r="AA685" s="113"/>
      <c r="AB685" s="113"/>
      <c r="AC685" s="111"/>
      <c r="AD685" s="111"/>
      <c r="AE685" s="111"/>
      <c r="AG685" s="7">
        <f>IF(Q685&gt;0,RANK(Q685,(N685:P685,Q685:AE685)),0)</f>
        <v>0</v>
      </c>
      <c r="AH685" s="7">
        <f>IF(R685&gt;0,RANK(R685,(N685:P685,Q685:AE685)),0)</f>
        <v>3</v>
      </c>
      <c r="AI685" s="7">
        <f>IF(T685&gt;0,RANK(T685,(N685:P685,Q685:AE685)),0)</f>
        <v>0</v>
      </c>
      <c r="AJ685" s="7">
        <f>IF(S685&gt;0,RANK(S685,(N685:P685,Q685:AE685)),0)</f>
        <v>0</v>
      </c>
      <c r="AK685" s="2">
        <f t="shared" si="250"/>
        <v>0</v>
      </c>
      <c r="AL685" s="2">
        <f t="shared" si="251"/>
        <v>2.6876621384139026E-2</v>
      </c>
      <c r="AM685" s="2">
        <f t="shared" si="252"/>
        <v>0</v>
      </c>
      <c r="AN685" s="2">
        <f t="shared" si="253"/>
        <v>0</v>
      </c>
      <c r="AP685" t="s">
        <v>2058</v>
      </c>
      <c r="AQ685" t="s">
        <v>342</v>
      </c>
      <c r="AR685">
        <v>0</v>
      </c>
      <c r="AT685" s="95">
        <v>17</v>
      </c>
      <c r="AU685" s="97">
        <v>119</v>
      </c>
      <c r="AV685" s="101">
        <f t="shared" si="254"/>
        <v>17119</v>
      </c>
      <c r="AX685" s="7" t="s">
        <v>1006</v>
      </c>
    </row>
    <row r="686" spans="1:50" hidden="1" outlineLevel="1">
      <c r="A686" t="s">
        <v>551</v>
      </c>
      <c r="B686" t="s">
        <v>342</v>
      </c>
      <c r="C686" s="1">
        <f t="shared" si="243"/>
        <v>11726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0</v>
      </c>
      <c r="G686" s="1">
        <f t="shared" si="244"/>
        <v>2007</v>
      </c>
      <c r="H686" s="2">
        <f t="shared" si="245"/>
        <v>0.17115811018250043</v>
      </c>
      <c r="I686" s="2"/>
      <c r="J686" s="2">
        <f t="shared" si="246"/>
        <v>0.40499744158280743</v>
      </c>
      <c r="K686" s="2">
        <f t="shared" si="247"/>
        <v>0.57615555176530786</v>
      </c>
      <c r="L686" s="2">
        <f t="shared" si="248"/>
        <v>0</v>
      </c>
      <c r="M686" s="2">
        <f t="shared" si="249"/>
        <v>1.8847006651884657E-2</v>
      </c>
      <c r="N686" s="111">
        <v>4749</v>
      </c>
      <c r="O686" s="111">
        <v>6756</v>
      </c>
      <c r="P686" s="111"/>
      <c r="Q686" s="111"/>
      <c r="R686" s="111">
        <v>221</v>
      </c>
      <c r="S686" s="111"/>
      <c r="T686" s="111"/>
      <c r="U686" s="111"/>
      <c r="V686" s="111"/>
      <c r="W686" s="111"/>
      <c r="X686" s="111">
        <v>0</v>
      </c>
      <c r="Y686" s="113"/>
      <c r="Z686" s="113"/>
      <c r="AA686" s="113"/>
      <c r="AB686" s="113"/>
      <c r="AC686" s="111"/>
      <c r="AD686" s="111"/>
      <c r="AE686" s="111"/>
      <c r="AG686" s="7">
        <f>IF(Q686&gt;0,RANK(Q686,(N686:P686,Q686:AE686)),0)</f>
        <v>0</v>
      </c>
      <c r="AH686" s="7">
        <f>IF(R686&gt;0,RANK(R686,(N686:P686,Q686:AE686)),0)</f>
        <v>3</v>
      </c>
      <c r="AI686" s="7">
        <f>IF(T686&gt;0,RANK(T686,(N686:P686,Q686:AE686)),0)</f>
        <v>0</v>
      </c>
      <c r="AJ686" s="7">
        <f>IF(S686&gt;0,RANK(S686,(N686:P686,Q686:AE686)),0)</f>
        <v>0</v>
      </c>
      <c r="AK686" s="2">
        <f t="shared" si="250"/>
        <v>0</v>
      </c>
      <c r="AL686" s="2">
        <f t="shared" si="251"/>
        <v>1.8847006651884702E-2</v>
      </c>
      <c r="AM686" s="2">
        <f t="shared" si="252"/>
        <v>0</v>
      </c>
      <c r="AN686" s="2">
        <f t="shared" si="253"/>
        <v>0</v>
      </c>
      <c r="AP686" t="s">
        <v>551</v>
      </c>
      <c r="AQ686" t="s">
        <v>342</v>
      </c>
      <c r="AR686">
        <v>19</v>
      </c>
      <c r="AT686" s="95">
        <v>17</v>
      </c>
      <c r="AU686" s="97">
        <v>121</v>
      </c>
      <c r="AV686" s="101">
        <f t="shared" si="254"/>
        <v>17121</v>
      </c>
      <c r="AX686" s="7" t="s">
        <v>1006</v>
      </c>
    </row>
    <row r="687" spans="1:50" hidden="1" outlineLevel="1">
      <c r="A687" t="s">
        <v>900</v>
      </c>
      <c r="B687" t="s">
        <v>342</v>
      </c>
      <c r="C687" s="1">
        <f t="shared" si="243"/>
        <v>4337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0</v>
      </c>
      <c r="G687" s="1">
        <f t="shared" si="244"/>
        <v>1171</v>
      </c>
      <c r="H687" s="2">
        <f t="shared" si="245"/>
        <v>0.2700023057412958</v>
      </c>
      <c r="I687" s="2"/>
      <c r="J687" s="2">
        <f t="shared" si="246"/>
        <v>0.35024210283606177</v>
      </c>
      <c r="K687" s="2">
        <f t="shared" si="247"/>
        <v>0.62024440857735763</v>
      </c>
      <c r="L687" s="2">
        <f t="shared" si="248"/>
        <v>0</v>
      </c>
      <c r="M687" s="2">
        <f t="shared" si="249"/>
        <v>2.9513488586580539E-2</v>
      </c>
      <c r="N687" s="111">
        <v>1519</v>
      </c>
      <c r="O687" s="111">
        <v>2690</v>
      </c>
      <c r="P687" s="111"/>
      <c r="Q687" s="111"/>
      <c r="R687" s="111">
        <v>128</v>
      </c>
      <c r="S687" s="111"/>
      <c r="T687" s="111"/>
      <c r="U687" s="111"/>
      <c r="V687" s="111"/>
      <c r="W687" s="111"/>
      <c r="X687" s="111">
        <v>0</v>
      </c>
      <c r="Y687" s="113"/>
      <c r="Z687" s="113"/>
      <c r="AA687" s="113"/>
      <c r="AB687" s="113"/>
      <c r="AC687" s="111"/>
      <c r="AD687" s="111"/>
      <c r="AE687" s="111"/>
      <c r="AG687" s="7">
        <f>IF(Q687&gt;0,RANK(Q687,(N687:P687,Q687:AE687)),0)</f>
        <v>0</v>
      </c>
      <c r="AH687" s="7">
        <f>IF(R687&gt;0,RANK(R687,(N687:P687,Q687:AE687)),0)</f>
        <v>3</v>
      </c>
      <c r="AI687" s="7">
        <f>IF(T687&gt;0,RANK(T687,(N687:P687,Q687:AE687)),0)</f>
        <v>0</v>
      </c>
      <c r="AJ687" s="7">
        <f>IF(S687&gt;0,RANK(S687,(N687:P687,Q687:AE687)),0)</f>
        <v>0</v>
      </c>
      <c r="AK687" s="2">
        <f t="shared" si="250"/>
        <v>0</v>
      </c>
      <c r="AL687" s="2">
        <f t="shared" si="251"/>
        <v>2.9513488586580587E-2</v>
      </c>
      <c r="AM687" s="2">
        <f t="shared" si="252"/>
        <v>0</v>
      </c>
      <c r="AN687" s="2">
        <f t="shared" si="253"/>
        <v>0</v>
      </c>
      <c r="AP687" t="s">
        <v>900</v>
      </c>
      <c r="AQ687" t="s">
        <v>342</v>
      </c>
      <c r="AR687">
        <v>18</v>
      </c>
      <c r="AT687" s="95">
        <v>17</v>
      </c>
      <c r="AU687" s="97">
        <v>123</v>
      </c>
      <c r="AV687" s="101">
        <f t="shared" si="254"/>
        <v>17123</v>
      </c>
      <c r="AX687" s="7" t="s">
        <v>1006</v>
      </c>
    </row>
    <row r="688" spans="1:50" hidden="1" outlineLevel="1">
      <c r="A688" t="s">
        <v>2167</v>
      </c>
      <c r="B688" t="s">
        <v>342</v>
      </c>
      <c r="C688" s="1">
        <f t="shared" si="243"/>
        <v>5105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0</v>
      </c>
      <c r="G688" s="1">
        <f t="shared" si="244"/>
        <v>1119</v>
      </c>
      <c r="H688" s="2">
        <f t="shared" si="245"/>
        <v>0.21919686581782566</v>
      </c>
      <c r="I688" s="2"/>
      <c r="J688" s="2">
        <f t="shared" si="246"/>
        <v>0.38139079333986287</v>
      </c>
      <c r="K688" s="2">
        <f t="shared" si="247"/>
        <v>0.60058765915768852</v>
      </c>
      <c r="L688" s="2">
        <f t="shared" si="248"/>
        <v>0</v>
      </c>
      <c r="M688" s="2">
        <f t="shared" si="249"/>
        <v>1.8021547502448665E-2</v>
      </c>
      <c r="N688" s="111">
        <v>1947</v>
      </c>
      <c r="O688" s="111">
        <v>3066</v>
      </c>
      <c r="P688" s="111"/>
      <c r="Q688" s="111"/>
      <c r="R688" s="111">
        <v>92</v>
      </c>
      <c r="S688" s="111"/>
      <c r="T688" s="111"/>
      <c r="U688" s="111"/>
      <c r="V688" s="111"/>
      <c r="W688" s="111"/>
      <c r="X688" s="111">
        <v>0</v>
      </c>
      <c r="Y688" s="113"/>
      <c r="Z688" s="113"/>
      <c r="AA688" s="113"/>
      <c r="AB688" s="113"/>
      <c r="AC688" s="111"/>
      <c r="AD688" s="111"/>
      <c r="AE688" s="111"/>
      <c r="AG688" s="7">
        <f>IF(Q688&gt;0,RANK(Q688,(N688:P688,Q688:AE688)),0)</f>
        <v>0</v>
      </c>
      <c r="AH688" s="7">
        <f>IF(R688&gt;0,RANK(R688,(N688:P688,Q688:AE688)),0)</f>
        <v>3</v>
      </c>
      <c r="AI688" s="7">
        <f>IF(T688&gt;0,RANK(T688,(N688:P688,Q688:AE688)),0)</f>
        <v>0</v>
      </c>
      <c r="AJ688" s="7">
        <f>IF(S688&gt;0,RANK(S688,(N688:P688,Q688:AE688)),0)</f>
        <v>0</v>
      </c>
      <c r="AK688" s="2">
        <f t="shared" si="250"/>
        <v>0</v>
      </c>
      <c r="AL688" s="2">
        <f t="shared" si="251"/>
        <v>1.8021547502448578E-2</v>
      </c>
      <c r="AM688" s="2">
        <f t="shared" si="252"/>
        <v>0</v>
      </c>
      <c r="AN688" s="2">
        <f t="shared" si="253"/>
        <v>0</v>
      </c>
      <c r="AP688" t="s">
        <v>2167</v>
      </c>
      <c r="AQ688" t="s">
        <v>342</v>
      </c>
      <c r="AR688">
        <v>18</v>
      </c>
      <c r="AT688" s="95">
        <v>17</v>
      </c>
      <c r="AU688" s="97">
        <v>125</v>
      </c>
      <c r="AV688" s="101">
        <f t="shared" si="254"/>
        <v>17125</v>
      </c>
      <c r="AX688" s="7" t="s">
        <v>1006</v>
      </c>
    </row>
    <row r="689" spans="1:50" hidden="1" outlineLevel="1">
      <c r="A689" t="s">
        <v>184</v>
      </c>
      <c r="B689" t="s">
        <v>342</v>
      </c>
      <c r="C689" s="1">
        <f t="shared" si="243"/>
        <v>5332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0</v>
      </c>
      <c r="G689" s="1">
        <f t="shared" si="244"/>
        <v>1042</v>
      </c>
      <c r="H689" s="2">
        <f t="shared" si="245"/>
        <v>0.19542385596399101</v>
      </c>
      <c r="I689" s="2"/>
      <c r="J689" s="2">
        <f t="shared" si="246"/>
        <v>0.39384846211552887</v>
      </c>
      <c r="K689" s="2">
        <f t="shared" si="247"/>
        <v>0.58927231807951985</v>
      </c>
      <c r="L689" s="2">
        <f t="shared" si="248"/>
        <v>0</v>
      </c>
      <c r="M689" s="2">
        <f t="shared" si="249"/>
        <v>1.6879219804951218E-2</v>
      </c>
      <c r="N689" s="111">
        <v>2100</v>
      </c>
      <c r="O689" s="111">
        <v>3142</v>
      </c>
      <c r="P689" s="111"/>
      <c r="Q689" s="111"/>
      <c r="R689" s="111">
        <v>90</v>
      </c>
      <c r="S689" s="111"/>
      <c r="T689" s="111"/>
      <c r="U689" s="111"/>
      <c r="V689" s="111"/>
      <c r="W689" s="111"/>
      <c r="X689" s="111">
        <v>0</v>
      </c>
      <c r="Y689" s="113"/>
      <c r="Z689" s="113"/>
      <c r="AA689" s="113"/>
      <c r="AB689" s="113"/>
      <c r="AC689" s="111"/>
      <c r="AD689" s="111"/>
      <c r="AE689" s="111"/>
      <c r="AG689" s="7">
        <f>IF(Q689&gt;0,RANK(Q689,(N689:P689,Q689:AE689)),0)</f>
        <v>0</v>
      </c>
      <c r="AH689" s="7">
        <f>IF(R689&gt;0,RANK(R689,(N689:P689,Q689:AE689)),0)</f>
        <v>3</v>
      </c>
      <c r="AI689" s="7">
        <f>IF(T689&gt;0,RANK(T689,(N689:P689,Q689:AE689)),0)</f>
        <v>0</v>
      </c>
      <c r="AJ689" s="7">
        <f>IF(S689&gt;0,RANK(S689,(N689:P689,Q689:AE689)),0)</f>
        <v>0</v>
      </c>
      <c r="AK689" s="2">
        <f t="shared" si="250"/>
        <v>0</v>
      </c>
      <c r="AL689" s="2">
        <f t="shared" si="251"/>
        <v>1.6879219804951238E-2</v>
      </c>
      <c r="AM689" s="2">
        <f t="shared" si="252"/>
        <v>0</v>
      </c>
      <c r="AN689" s="2">
        <f t="shared" si="253"/>
        <v>0</v>
      </c>
      <c r="AP689" t="s">
        <v>184</v>
      </c>
      <c r="AQ689" t="s">
        <v>342</v>
      </c>
      <c r="AR689">
        <v>19</v>
      </c>
      <c r="AT689" s="95">
        <v>17</v>
      </c>
      <c r="AU689" s="97">
        <v>127</v>
      </c>
      <c r="AV689" s="101">
        <f t="shared" si="254"/>
        <v>17127</v>
      </c>
      <c r="AX689" s="7" t="s">
        <v>1006</v>
      </c>
    </row>
    <row r="690" spans="1:50" hidden="1" outlineLevel="1">
      <c r="A690" t="s">
        <v>1152</v>
      </c>
      <c r="B690" t="s">
        <v>342</v>
      </c>
      <c r="C690" s="1">
        <f t="shared" ref="C690:C721" si="255">SUM(N690:AE690)</f>
        <v>5016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0</v>
      </c>
      <c r="G690" s="1">
        <f t="shared" ref="G690:G721" si="256">IF(C690&gt;0,MAX(N690:P690)-LARGE(N690:P690,2),0)</f>
        <v>2407</v>
      </c>
      <c r="H690" s="2">
        <f t="shared" ref="H690:H721" si="257">IF(C690&gt;0,G690/C690,0)</f>
        <v>0.47986443381180222</v>
      </c>
      <c r="I690" s="2"/>
      <c r="J690" s="2">
        <f t="shared" ref="J690:J721" si="258">IF($C690=0,"-",N690/$C690)</f>
        <v>0.25139553429027112</v>
      </c>
      <c r="K690" s="2">
        <f t="shared" ref="K690:K721" si="259">IF($C690=0,"-",O690/$C690)</f>
        <v>0.73125996810207339</v>
      </c>
      <c r="L690" s="2">
        <f t="shared" ref="L690:L721" si="260">IF($C690=0,"-",P690/$C690)</f>
        <v>0</v>
      </c>
      <c r="M690" s="2">
        <f t="shared" ref="M690:M721" si="261">IF(C690=0,"-",(1-J690-K690-L690))</f>
        <v>1.734449760765544E-2</v>
      </c>
      <c r="N690" s="111">
        <v>1261</v>
      </c>
      <c r="O690" s="111">
        <v>3668</v>
      </c>
      <c r="P690" s="111"/>
      <c r="Q690" s="111"/>
      <c r="R690" s="111">
        <v>87</v>
      </c>
      <c r="S690" s="111"/>
      <c r="T690" s="111"/>
      <c r="U690" s="111"/>
      <c r="V690" s="111"/>
      <c r="W690" s="111"/>
      <c r="X690" s="111">
        <v>0</v>
      </c>
      <c r="Y690" s="113"/>
      <c r="Z690" s="113"/>
      <c r="AA690" s="113"/>
      <c r="AB690" s="113"/>
      <c r="AC690" s="111"/>
      <c r="AD690" s="111"/>
      <c r="AE690" s="111"/>
      <c r="AG690" s="7">
        <f>IF(Q690&gt;0,RANK(Q690,(N690:P690,Q690:AE690)),0)</f>
        <v>0</v>
      </c>
      <c r="AH690" s="7">
        <f>IF(R690&gt;0,RANK(R690,(N690:P690,Q690:AE690)),0)</f>
        <v>3</v>
      </c>
      <c r="AI690" s="7">
        <f>IF(T690&gt;0,RANK(T690,(N690:P690,Q690:AE690)),0)</f>
        <v>0</v>
      </c>
      <c r="AJ690" s="7">
        <f>IF(S690&gt;0,RANK(S690,(N690:P690,Q690:AE690)),0)</f>
        <v>0</v>
      </c>
      <c r="AK690" s="2">
        <f t="shared" ref="AK690:AK721" si="262">IF($C690=0,"-",Q690/$C690)</f>
        <v>0</v>
      </c>
      <c r="AL690" s="2">
        <f t="shared" ref="AL690:AL721" si="263">IF($C690=0,"-",R690/$C690)</f>
        <v>1.7344497607655503E-2</v>
      </c>
      <c r="AM690" s="2">
        <f t="shared" ref="AM690:AM721" si="264">IF($C690=0,"-",T690/$C690)</f>
        <v>0</v>
      </c>
      <c r="AN690" s="2">
        <f t="shared" ref="AN690:AN721" si="265">IF($C690=0,"-",S690/$C690)</f>
        <v>0</v>
      </c>
      <c r="AP690" t="s">
        <v>1152</v>
      </c>
      <c r="AQ690" t="s">
        <v>342</v>
      </c>
      <c r="AR690">
        <v>18</v>
      </c>
      <c r="AT690" s="95">
        <v>17</v>
      </c>
      <c r="AU690" s="97">
        <v>129</v>
      </c>
      <c r="AV690" s="101">
        <f t="shared" si="254"/>
        <v>17129</v>
      </c>
      <c r="AX690" s="7" t="s">
        <v>1006</v>
      </c>
    </row>
    <row r="691" spans="1:50" hidden="1" outlineLevel="1">
      <c r="A691" t="s">
        <v>505</v>
      </c>
      <c r="B691" t="s">
        <v>342</v>
      </c>
      <c r="C691" s="1">
        <f t="shared" si="255"/>
        <v>6835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1">
        <f t="shared" si="256"/>
        <v>1593</v>
      </c>
      <c r="H691" s="2">
        <f t="shared" si="257"/>
        <v>0.23306510607168984</v>
      </c>
      <c r="I691" s="2"/>
      <c r="J691" s="2">
        <f t="shared" si="258"/>
        <v>0.36898317483540599</v>
      </c>
      <c r="K691" s="2">
        <f t="shared" si="259"/>
        <v>0.60204828090709583</v>
      </c>
      <c r="L691" s="2">
        <f t="shared" si="260"/>
        <v>0</v>
      </c>
      <c r="M691" s="2">
        <f t="shared" si="261"/>
        <v>2.8968544257498174E-2</v>
      </c>
      <c r="N691" s="111">
        <v>2522</v>
      </c>
      <c r="O691" s="111">
        <v>4115</v>
      </c>
      <c r="P691" s="111"/>
      <c r="Q691" s="111"/>
      <c r="R691" s="111">
        <v>197</v>
      </c>
      <c r="S691" s="111"/>
      <c r="T691" s="111"/>
      <c r="U691" s="111"/>
      <c r="V691" s="111"/>
      <c r="W691" s="111"/>
      <c r="X691" s="111">
        <v>1</v>
      </c>
      <c r="Y691" s="113"/>
      <c r="Z691" s="113"/>
      <c r="AA691" s="113"/>
      <c r="AB691" s="113"/>
      <c r="AC691" s="111"/>
      <c r="AD691" s="111"/>
      <c r="AE691" s="111"/>
      <c r="AG691" s="7">
        <f>IF(Q691&gt;0,RANK(Q691,(N691:P691,Q691:AE691)),0)</f>
        <v>0</v>
      </c>
      <c r="AH691" s="7">
        <f>IF(R691&gt;0,RANK(R691,(N691:P691,Q691:AE691)),0)</f>
        <v>3</v>
      </c>
      <c r="AI691" s="7">
        <f>IF(T691&gt;0,RANK(T691,(N691:P691,Q691:AE691)),0)</f>
        <v>0</v>
      </c>
      <c r="AJ691" s="7">
        <f>IF(S691&gt;0,RANK(S691,(N691:P691,Q691:AE691)),0)</f>
        <v>0</v>
      </c>
      <c r="AK691" s="2">
        <f t="shared" si="262"/>
        <v>0</v>
      </c>
      <c r="AL691" s="2">
        <f t="shared" si="263"/>
        <v>2.8822238478419897E-2</v>
      </c>
      <c r="AM691" s="2">
        <f t="shared" si="264"/>
        <v>0</v>
      </c>
      <c r="AN691" s="2">
        <f t="shared" si="265"/>
        <v>0</v>
      </c>
      <c r="AP691" t="s">
        <v>505</v>
      </c>
      <c r="AQ691" t="s">
        <v>342</v>
      </c>
      <c r="AR691">
        <v>17</v>
      </c>
      <c r="AT691" s="95">
        <v>17</v>
      </c>
      <c r="AU691" s="97">
        <v>131</v>
      </c>
      <c r="AV691" s="101">
        <f t="shared" si="254"/>
        <v>17131</v>
      </c>
      <c r="AX691" s="7" t="s">
        <v>1006</v>
      </c>
    </row>
    <row r="692" spans="1:50" hidden="1" outlineLevel="1">
      <c r="A692" t="s">
        <v>308</v>
      </c>
      <c r="B692" t="s">
        <v>342</v>
      </c>
      <c r="C692" s="1">
        <f t="shared" si="255"/>
        <v>9433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1">
        <f t="shared" si="256"/>
        <v>3796</v>
      </c>
      <c r="H692" s="2">
        <f t="shared" si="257"/>
        <v>0.40241704653874694</v>
      </c>
      <c r="I692" s="2"/>
      <c r="J692" s="2">
        <f t="shared" si="258"/>
        <v>0.29015159546273722</v>
      </c>
      <c r="K692" s="2">
        <f t="shared" si="259"/>
        <v>0.69256864200148416</v>
      </c>
      <c r="L692" s="2">
        <f t="shared" si="260"/>
        <v>0</v>
      </c>
      <c r="M692" s="2">
        <f t="shared" si="261"/>
        <v>1.7279762535778675E-2</v>
      </c>
      <c r="N692" s="111">
        <v>2737</v>
      </c>
      <c r="O692" s="111">
        <v>6533</v>
      </c>
      <c r="P692" s="111"/>
      <c r="Q692" s="111"/>
      <c r="R692" s="111">
        <v>163</v>
      </c>
      <c r="S692" s="111"/>
      <c r="T692" s="111"/>
      <c r="U692" s="111"/>
      <c r="V692" s="111"/>
      <c r="W692" s="111"/>
      <c r="X692" s="111">
        <v>0</v>
      </c>
      <c r="Y692" s="113"/>
      <c r="Z692" s="113"/>
      <c r="AA692" s="113"/>
      <c r="AB692" s="113"/>
      <c r="AC692" s="111"/>
      <c r="AD692" s="111"/>
      <c r="AE692" s="111"/>
      <c r="AG692" s="7">
        <f>IF(Q692&gt;0,RANK(Q692,(N692:P692,Q692:AE692)),0)</f>
        <v>0</v>
      </c>
      <c r="AH692" s="7">
        <f>IF(R692&gt;0,RANK(R692,(N692:P692,Q692:AE692)),0)</f>
        <v>3</v>
      </c>
      <c r="AI692" s="7">
        <f>IF(T692&gt;0,RANK(T692,(N692:P692,Q692:AE692)),0)</f>
        <v>0</v>
      </c>
      <c r="AJ692" s="7">
        <f>IF(S692&gt;0,RANK(S692,(N692:P692,Q692:AE692)),0)</f>
        <v>0</v>
      </c>
      <c r="AK692" s="2">
        <f t="shared" si="262"/>
        <v>0</v>
      </c>
      <c r="AL692" s="2">
        <f t="shared" si="263"/>
        <v>1.7279762535778648E-2</v>
      </c>
      <c r="AM692" s="2">
        <f t="shared" si="264"/>
        <v>0</v>
      </c>
      <c r="AN692" s="2">
        <f t="shared" si="265"/>
        <v>0</v>
      </c>
      <c r="AP692" t="s">
        <v>308</v>
      </c>
      <c r="AQ692" t="s">
        <v>342</v>
      </c>
      <c r="AR692">
        <v>12</v>
      </c>
      <c r="AT692" s="95">
        <v>17</v>
      </c>
      <c r="AU692" s="97">
        <v>133</v>
      </c>
      <c r="AV692" s="101">
        <f t="shared" si="254"/>
        <v>17133</v>
      </c>
      <c r="AX692" s="7" t="s">
        <v>1006</v>
      </c>
    </row>
    <row r="693" spans="1:50" hidden="1" outlineLevel="1">
      <c r="A693" t="s">
        <v>1642</v>
      </c>
      <c r="B693" t="s">
        <v>342</v>
      </c>
      <c r="C693" s="1">
        <f t="shared" si="255"/>
        <v>9883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0</v>
      </c>
      <c r="G693" s="1">
        <f t="shared" si="256"/>
        <v>1955</v>
      </c>
      <c r="H693" s="2">
        <f t="shared" si="257"/>
        <v>0.19781442881716077</v>
      </c>
      <c r="I693" s="2"/>
      <c r="J693" s="2">
        <f t="shared" si="258"/>
        <v>0.38814125265607607</v>
      </c>
      <c r="K693" s="2">
        <f t="shared" si="259"/>
        <v>0.58595568147323684</v>
      </c>
      <c r="L693" s="2">
        <f t="shared" si="260"/>
        <v>0</v>
      </c>
      <c r="M693" s="2">
        <f t="shared" si="261"/>
        <v>2.5903065870687025E-2</v>
      </c>
      <c r="N693" s="111">
        <v>3836</v>
      </c>
      <c r="O693" s="111">
        <v>5791</v>
      </c>
      <c r="P693" s="111"/>
      <c r="Q693" s="111"/>
      <c r="R693" s="111">
        <v>256</v>
      </c>
      <c r="S693" s="111"/>
      <c r="T693" s="111"/>
      <c r="U693" s="111"/>
      <c r="V693" s="111"/>
      <c r="W693" s="111"/>
      <c r="X693" s="111">
        <v>0</v>
      </c>
      <c r="Y693" s="113"/>
      <c r="Z693" s="113"/>
      <c r="AA693" s="113"/>
      <c r="AB693" s="113"/>
      <c r="AC693" s="111"/>
      <c r="AD693" s="111"/>
      <c r="AE693" s="111"/>
      <c r="AG693" s="7">
        <f>IF(Q693&gt;0,RANK(Q693,(N693:P693,Q693:AE693)),0)</f>
        <v>0</v>
      </c>
      <c r="AH693" s="7">
        <f>IF(R693&gt;0,RANK(R693,(N693:P693,Q693:AE693)),0)</f>
        <v>3</v>
      </c>
      <c r="AI693" s="7">
        <f>IF(T693&gt;0,RANK(T693,(N693:P693,Q693:AE693)),0)</f>
        <v>0</v>
      </c>
      <c r="AJ693" s="7">
        <f>IF(S693&gt;0,RANK(S693,(N693:P693,Q693:AE693)),0)</f>
        <v>0</v>
      </c>
      <c r="AK693" s="2">
        <f t="shared" si="262"/>
        <v>0</v>
      </c>
      <c r="AL693" s="2">
        <f t="shared" si="263"/>
        <v>2.5903065870687039E-2</v>
      </c>
      <c r="AM693" s="2">
        <f t="shared" si="264"/>
        <v>0</v>
      </c>
      <c r="AN693" s="2">
        <f t="shared" si="265"/>
        <v>0</v>
      </c>
      <c r="AP693" t="s">
        <v>1642</v>
      </c>
      <c r="AQ693" t="s">
        <v>342</v>
      </c>
      <c r="AR693">
        <v>0</v>
      </c>
      <c r="AT693" s="95">
        <v>17</v>
      </c>
      <c r="AU693" s="97">
        <v>135</v>
      </c>
      <c r="AV693" s="101">
        <f t="shared" si="254"/>
        <v>17135</v>
      </c>
      <c r="AX693" s="7" t="s">
        <v>1006</v>
      </c>
    </row>
    <row r="694" spans="1:50" hidden="1" outlineLevel="1">
      <c r="A694" t="s">
        <v>361</v>
      </c>
      <c r="B694" t="s">
        <v>342</v>
      </c>
      <c r="C694" s="1">
        <f t="shared" si="255"/>
        <v>11452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0</v>
      </c>
      <c r="G694" s="1">
        <f t="shared" si="256"/>
        <v>4540</v>
      </c>
      <c r="H694" s="2">
        <f t="shared" si="257"/>
        <v>0.39643730352776807</v>
      </c>
      <c r="I694" s="2"/>
      <c r="J694" s="2">
        <f t="shared" si="258"/>
        <v>0.29278728606356969</v>
      </c>
      <c r="K694" s="2">
        <f t="shared" si="259"/>
        <v>0.68922458959133781</v>
      </c>
      <c r="L694" s="2">
        <f t="shared" si="260"/>
        <v>0</v>
      </c>
      <c r="M694" s="2">
        <f t="shared" si="261"/>
        <v>1.798812434509256E-2</v>
      </c>
      <c r="N694" s="111">
        <v>3353</v>
      </c>
      <c r="O694" s="111">
        <v>7893</v>
      </c>
      <c r="P694" s="111"/>
      <c r="Q694" s="111"/>
      <c r="R694" s="111">
        <v>206</v>
      </c>
      <c r="S694" s="111"/>
      <c r="T694" s="111"/>
      <c r="U694" s="111"/>
      <c r="V694" s="111"/>
      <c r="W694" s="111"/>
      <c r="X694" s="111">
        <v>0</v>
      </c>
      <c r="Y694" s="113"/>
      <c r="Z694" s="113"/>
      <c r="AA694" s="113"/>
      <c r="AB694" s="113"/>
      <c r="AC694" s="111"/>
      <c r="AD694" s="111"/>
      <c r="AE694" s="111"/>
      <c r="AG694" s="7">
        <f>IF(Q694&gt;0,RANK(Q694,(N694:P694,Q694:AE694)),0)</f>
        <v>0</v>
      </c>
      <c r="AH694" s="7">
        <f>IF(R694&gt;0,RANK(R694,(N694:P694,Q694:AE694)),0)</f>
        <v>3</v>
      </c>
      <c r="AI694" s="7">
        <f>IF(T694&gt;0,RANK(T694,(N694:P694,Q694:AE694)),0)</f>
        <v>0</v>
      </c>
      <c r="AJ694" s="7">
        <f>IF(S694&gt;0,RANK(S694,(N694:P694,Q694:AE694)),0)</f>
        <v>0</v>
      </c>
      <c r="AK694" s="2">
        <f t="shared" si="262"/>
        <v>0</v>
      </c>
      <c r="AL694" s="2">
        <f t="shared" si="263"/>
        <v>1.798812434509256E-2</v>
      </c>
      <c r="AM694" s="2">
        <f t="shared" si="264"/>
        <v>0</v>
      </c>
      <c r="AN694" s="2">
        <f t="shared" si="265"/>
        <v>0</v>
      </c>
      <c r="AP694" t="s">
        <v>361</v>
      </c>
      <c r="AQ694" t="s">
        <v>342</v>
      </c>
      <c r="AR694">
        <v>18</v>
      </c>
      <c r="AT694" s="95">
        <v>17</v>
      </c>
      <c r="AU694" s="97">
        <v>137</v>
      </c>
      <c r="AV694" s="101">
        <f t="shared" si="254"/>
        <v>17137</v>
      </c>
      <c r="AX694" s="7" t="s">
        <v>1006</v>
      </c>
    </row>
    <row r="695" spans="1:50" hidden="1" outlineLevel="1">
      <c r="A695" t="s">
        <v>1388</v>
      </c>
      <c r="B695" t="s">
        <v>342</v>
      </c>
      <c r="C695" s="1">
        <f t="shared" si="255"/>
        <v>4452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1">
        <f t="shared" si="256"/>
        <v>1186</v>
      </c>
      <c r="H695" s="2">
        <f t="shared" si="257"/>
        <v>0.26639712488769091</v>
      </c>
      <c r="I695" s="2"/>
      <c r="J695" s="2">
        <f t="shared" si="258"/>
        <v>0.3560197663971249</v>
      </c>
      <c r="K695" s="2">
        <f t="shared" si="259"/>
        <v>0.62241689128481581</v>
      </c>
      <c r="L695" s="2">
        <f t="shared" si="260"/>
        <v>0</v>
      </c>
      <c r="M695" s="2">
        <f t="shared" si="261"/>
        <v>2.1563342318059231E-2</v>
      </c>
      <c r="N695" s="111">
        <v>1585</v>
      </c>
      <c r="O695" s="111">
        <v>2771</v>
      </c>
      <c r="P695" s="111"/>
      <c r="Q695" s="111"/>
      <c r="R695" s="111">
        <v>94</v>
      </c>
      <c r="S695" s="111"/>
      <c r="T695" s="111"/>
      <c r="U695" s="111"/>
      <c r="V695" s="111"/>
      <c r="W695" s="111"/>
      <c r="X695" s="111">
        <v>2</v>
      </c>
      <c r="Y695" s="113"/>
      <c r="Z695" s="113"/>
      <c r="AA695" s="113"/>
      <c r="AB695" s="113"/>
      <c r="AC695" s="111"/>
      <c r="AD695" s="111"/>
      <c r="AE695" s="111"/>
      <c r="AG695" s="7">
        <f>IF(Q695&gt;0,RANK(Q695,(N695:P695,Q695:AE695)),0)</f>
        <v>0</v>
      </c>
      <c r="AH695" s="7">
        <f>IF(R695&gt;0,RANK(R695,(N695:P695,Q695:AE695)),0)</f>
        <v>3</v>
      </c>
      <c r="AI695" s="7">
        <f>IF(T695&gt;0,RANK(T695,(N695:P695,Q695:AE695)),0)</f>
        <v>0</v>
      </c>
      <c r="AJ695" s="7">
        <f>IF(S695&gt;0,RANK(S695,(N695:P695,Q695:AE695)),0)</f>
        <v>0</v>
      </c>
      <c r="AK695" s="2">
        <f t="shared" si="262"/>
        <v>0</v>
      </c>
      <c r="AL695" s="2">
        <f t="shared" si="263"/>
        <v>2.1114106019766397E-2</v>
      </c>
      <c r="AM695" s="2">
        <f t="shared" si="264"/>
        <v>0</v>
      </c>
      <c r="AN695" s="2">
        <f t="shared" si="265"/>
        <v>0</v>
      </c>
      <c r="AP695" t="s">
        <v>1388</v>
      </c>
      <c r="AQ695" t="s">
        <v>342</v>
      </c>
      <c r="AR695">
        <v>15</v>
      </c>
      <c r="AT695" s="95">
        <v>17</v>
      </c>
      <c r="AU695" s="97">
        <v>139</v>
      </c>
      <c r="AV695" s="101">
        <f t="shared" si="254"/>
        <v>17139</v>
      </c>
      <c r="AX695" s="7" t="s">
        <v>1006</v>
      </c>
    </row>
    <row r="696" spans="1:50" hidden="1" outlineLevel="1">
      <c r="A696" t="s">
        <v>603</v>
      </c>
      <c r="B696" t="s">
        <v>342</v>
      </c>
      <c r="C696" s="1">
        <f t="shared" si="255"/>
        <v>13637</v>
      </c>
      <c r="D696" s="7">
        <f>IF(N696&gt;0, RANK(N696,(N696:P696,Q696:AE696)),0)</f>
        <v>2</v>
      </c>
      <c r="E696" s="7">
        <f>IF(O696&gt;0,RANK(O696,(N696:P696,Q696:AE696)),0)</f>
        <v>1</v>
      </c>
      <c r="F696" s="7">
        <f>IF(P696&gt;0,RANK(P696,(N696:P696,Q696:AE696)),0)</f>
        <v>0</v>
      </c>
      <c r="G696" s="1">
        <f t="shared" si="256"/>
        <v>5760</v>
      </c>
      <c r="H696" s="2">
        <f t="shared" si="257"/>
        <v>0.42238028891985041</v>
      </c>
      <c r="I696" s="2"/>
      <c r="J696" s="2">
        <f t="shared" si="258"/>
        <v>0.27528048691061086</v>
      </c>
      <c r="K696" s="2">
        <f t="shared" si="259"/>
        <v>0.69766077583046127</v>
      </c>
      <c r="L696" s="2">
        <f t="shared" si="260"/>
        <v>0</v>
      </c>
      <c r="M696" s="2">
        <f t="shared" si="261"/>
        <v>2.7058737258927823E-2</v>
      </c>
      <c r="N696" s="111">
        <v>3754</v>
      </c>
      <c r="O696" s="111">
        <v>9514</v>
      </c>
      <c r="P696" s="111"/>
      <c r="Q696" s="111"/>
      <c r="R696" s="111">
        <v>365</v>
      </c>
      <c r="S696" s="111"/>
      <c r="T696" s="111"/>
      <c r="U696" s="111"/>
      <c r="V696" s="111"/>
      <c r="W696" s="111"/>
      <c r="X696" s="111">
        <v>4</v>
      </c>
      <c r="Y696" s="113"/>
      <c r="Z696" s="113"/>
      <c r="AA696" s="113"/>
      <c r="AB696" s="113"/>
      <c r="AC696" s="111"/>
      <c r="AD696" s="111"/>
      <c r="AE696" s="111"/>
      <c r="AG696" s="7">
        <f>IF(Q696&gt;0,RANK(Q696,(N696:P696,Q696:AE696)),0)</f>
        <v>0</v>
      </c>
      <c r="AH696" s="7">
        <f>IF(R696&gt;0,RANK(R696,(N696:P696,Q696:AE696)),0)</f>
        <v>3</v>
      </c>
      <c r="AI696" s="7">
        <f>IF(T696&gt;0,RANK(T696,(N696:P696,Q696:AE696)),0)</f>
        <v>0</v>
      </c>
      <c r="AJ696" s="7">
        <f>IF(S696&gt;0,RANK(S696,(N696:P696,Q696:AE696)),0)</f>
        <v>0</v>
      </c>
      <c r="AK696" s="2">
        <f t="shared" si="262"/>
        <v>0</v>
      </c>
      <c r="AL696" s="2">
        <f t="shared" si="263"/>
        <v>2.6765417613844687E-2</v>
      </c>
      <c r="AM696" s="2">
        <f t="shared" si="264"/>
        <v>0</v>
      </c>
      <c r="AN696" s="2">
        <f t="shared" si="265"/>
        <v>0</v>
      </c>
      <c r="AP696" t="s">
        <v>603</v>
      </c>
      <c r="AQ696" t="s">
        <v>342</v>
      </c>
      <c r="AR696">
        <v>16</v>
      </c>
      <c r="AT696" s="95">
        <v>17</v>
      </c>
      <c r="AU696" s="97">
        <v>141</v>
      </c>
      <c r="AV696" s="101">
        <f t="shared" si="254"/>
        <v>17141</v>
      </c>
      <c r="AX696" s="7" t="s">
        <v>1006</v>
      </c>
    </row>
    <row r="697" spans="1:50" hidden="1" outlineLevel="1">
      <c r="A697" t="s">
        <v>2171</v>
      </c>
      <c r="B697" t="s">
        <v>342</v>
      </c>
      <c r="C697" s="1">
        <f t="shared" si="255"/>
        <v>53335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1">
        <f t="shared" si="256"/>
        <v>9106</v>
      </c>
      <c r="H697" s="2">
        <f t="shared" si="257"/>
        <v>0.17073216461985563</v>
      </c>
      <c r="I697" s="2"/>
      <c r="J697" s="2">
        <f t="shared" si="258"/>
        <v>0.40273741445579825</v>
      </c>
      <c r="K697" s="2">
        <f t="shared" si="259"/>
        <v>0.57346957907565388</v>
      </c>
      <c r="L697" s="2">
        <f t="shared" si="260"/>
        <v>0</v>
      </c>
      <c r="M697" s="2">
        <f t="shared" si="261"/>
        <v>2.3793006468547873E-2</v>
      </c>
      <c r="N697" s="111">
        <v>21480</v>
      </c>
      <c r="O697" s="111">
        <v>30586</v>
      </c>
      <c r="P697" s="111"/>
      <c r="Q697" s="111"/>
      <c r="R697" s="111">
        <v>1267</v>
      </c>
      <c r="S697" s="111"/>
      <c r="T697" s="111"/>
      <c r="U697" s="111"/>
      <c r="V697" s="111"/>
      <c r="W697" s="111"/>
      <c r="X697" s="111">
        <v>2</v>
      </c>
      <c r="Y697" s="113"/>
      <c r="Z697" s="113"/>
      <c r="AA697" s="113"/>
      <c r="AB697" s="113"/>
      <c r="AC697" s="111"/>
      <c r="AD697" s="111"/>
      <c r="AE697" s="111"/>
      <c r="AG697" s="7">
        <f>IF(Q697&gt;0,RANK(Q697,(N697:P697,Q697:AE697)),0)</f>
        <v>0</v>
      </c>
      <c r="AH697" s="7">
        <f>IF(R697&gt;0,RANK(R697,(N697:P697,Q697:AE697)),0)</f>
        <v>3</v>
      </c>
      <c r="AI697" s="7">
        <f>IF(T697&gt;0,RANK(T697,(N697:P697,Q697:AE697)),0)</f>
        <v>0</v>
      </c>
      <c r="AJ697" s="7">
        <f>IF(S697&gt;0,RANK(S697,(N697:P697,Q697:AE697)),0)</f>
        <v>0</v>
      </c>
      <c r="AK697" s="2">
        <f t="shared" si="262"/>
        <v>0</v>
      </c>
      <c r="AL697" s="2">
        <f t="shared" si="263"/>
        <v>2.3755507640386239E-2</v>
      </c>
      <c r="AM697" s="2">
        <f t="shared" si="264"/>
        <v>0</v>
      </c>
      <c r="AN697" s="2">
        <f t="shared" si="265"/>
        <v>0</v>
      </c>
      <c r="AP697" t="s">
        <v>2171</v>
      </c>
      <c r="AQ697" t="s">
        <v>342</v>
      </c>
      <c r="AR697">
        <v>18</v>
      </c>
      <c r="AT697" s="95">
        <v>17</v>
      </c>
      <c r="AU697" s="97">
        <v>143</v>
      </c>
      <c r="AV697" s="101">
        <f t="shared" si="254"/>
        <v>17143</v>
      </c>
      <c r="AX697" s="7" t="s">
        <v>1006</v>
      </c>
    </row>
    <row r="698" spans="1:50" hidden="1" outlineLevel="1">
      <c r="A698" t="s">
        <v>1476</v>
      </c>
      <c r="B698" t="s">
        <v>342</v>
      </c>
      <c r="C698" s="1">
        <f t="shared" si="255"/>
        <v>8956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0</v>
      </c>
      <c r="G698" s="1">
        <f t="shared" si="256"/>
        <v>1508</v>
      </c>
      <c r="H698" s="2">
        <f t="shared" si="257"/>
        <v>0.16837874050915588</v>
      </c>
      <c r="I698" s="2"/>
      <c r="J698" s="2">
        <f t="shared" si="258"/>
        <v>0.40899955337204108</v>
      </c>
      <c r="K698" s="2">
        <f t="shared" si="259"/>
        <v>0.57737829388119699</v>
      </c>
      <c r="L698" s="2">
        <f t="shared" si="260"/>
        <v>0</v>
      </c>
      <c r="M698" s="2">
        <f t="shared" si="261"/>
        <v>1.3622152746761929E-2</v>
      </c>
      <c r="N698" s="111">
        <v>3663</v>
      </c>
      <c r="O698" s="111">
        <v>5171</v>
      </c>
      <c r="P698" s="111"/>
      <c r="Q698" s="111"/>
      <c r="R698" s="111">
        <v>122</v>
      </c>
      <c r="S698" s="111"/>
      <c r="T698" s="111"/>
      <c r="U698" s="111"/>
      <c r="V698" s="111"/>
      <c r="W698" s="111"/>
      <c r="X698" s="111">
        <v>0</v>
      </c>
      <c r="Y698" s="113"/>
      <c r="Z698" s="113"/>
      <c r="AA698" s="113"/>
      <c r="AB698" s="113"/>
      <c r="AC698" s="111"/>
      <c r="AD698" s="111"/>
      <c r="AE698" s="111"/>
      <c r="AG698" s="7">
        <f>IF(Q698&gt;0,RANK(Q698,(N698:P698,Q698:AE698)),0)</f>
        <v>0</v>
      </c>
      <c r="AH698" s="7">
        <f>IF(R698&gt;0,RANK(R698,(N698:P698,Q698:AE698)),0)</f>
        <v>3</v>
      </c>
      <c r="AI698" s="7">
        <f>IF(T698&gt;0,RANK(T698,(N698:P698,Q698:AE698)),0)</f>
        <v>0</v>
      </c>
      <c r="AJ698" s="7">
        <f>IF(S698&gt;0,RANK(S698,(N698:P698,Q698:AE698)),0)</f>
        <v>0</v>
      </c>
      <c r="AK698" s="2">
        <f t="shared" si="262"/>
        <v>0</v>
      </c>
      <c r="AL698" s="2">
        <f t="shared" si="263"/>
        <v>1.3622152746761948E-2</v>
      </c>
      <c r="AM698" s="2">
        <f t="shared" si="264"/>
        <v>0</v>
      </c>
      <c r="AN698" s="2">
        <f t="shared" si="265"/>
        <v>0</v>
      </c>
      <c r="AP698" t="s">
        <v>1476</v>
      </c>
      <c r="AQ698" t="s">
        <v>342</v>
      </c>
      <c r="AR698">
        <v>12</v>
      </c>
      <c r="AT698" s="95">
        <v>17</v>
      </c>
      <c r="AU698" s="97">
        <v>145</v>
      </c>
      <c r="AV698" s="101">
        <f t="shared" si="254"/>
        <v>17145</v>
      </c>
      <c r="AX698" s="7" t="s">
        <v>1006</v>
      </c>
    </row>
    <row r="699" spans="1:50" hidden="1" outlineLevel="1">
      <c r="A699" t="s">
        <v>528</v>
      </c>
      <c r="B699" t="s">
        <v>342</v>
      </c>
      <c r="C699" s="1">
        <f t="shared" si="255"/>
        <v>6149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0</v>
      </c>
      <c r="G699" s="1">
        <f t="shared" si="256"/>
        <v>2088</v>
      </c>
      <c r="H699" s="2">
        <f t="shared" si="257"/>
        <v>0.33956740933485119</v>
      </c>
      <c r="I699" s="2"/>
      <c r="J699" s="2">
        <f t="shared" si="258"/>
        <v>0.31566108310294355</v>
      </c>
      <c r="K699" s="2">
        <f t="shared" si="259"/>
        <v>0.6552284924377948</v>
      </c>
      <c r="L699" s="2">
        <f t="shared" si="260"/>
        <v>0</v>
      </c>
      <c r="M699" s="2">
        <f t="shared" si="261"/>
        <v>2.9110424459261597E-2</v>
      </c>
      <c r="N699" s="111">
        <v>1941</v>
      </c>
      <c r="O699" s="111">
        <v>4029</v>
      </c>
      <c r="P699" s="111"/>
      <c r="Q699" s="111"/>
      <c r="R699" s="111">
        <v>179</v>
      </c>
      <c r="S699" s="111"/>
      <c r="T699" s="111"/>
      <c r="U699" s="111"/>
      <c r="V699" s="111"/>
      <c r="W699" s="111"/>
      <c r="X699" s="111">
        <v>0</v>
      </c>
      <c r="Y699" s="113"/>
      <c r="Z699" s="113"/>
      <c r="AA699" s="113"/>
      <c r="AB699" s="113"/>
      <c r="AC699" s="111"/>
      <c r="AD699" s="111"/>
      <c r="AE699" s="111"/>
      <c r="AG699" s="7">
        <f>IF(Q699&gt;0,RANK(Q699,(N699:P699,Q699:AE699)),0)</f>
        <v>0</v>
      </c>
      <c r="AH699" s="7">
        <f>IF(R699&gt;0,RANK(R699,(N699:P699,Q699:AE699)),0)</f>
        <v>3</v>
      </c>
      <c r="AI699" s="7">
        <f>IF(T699&gt;0,RANK(T699,(N699:P699,Q699:AE699)),0)</f>
        <v>0</v>
      </c>
      <c r="AJ699" s="7">
        <f>IF(S699&gt;0,RANK(S699,(N699:P699,Q699:AE699)),0)</f>
        <v>0</v>
      </c>
      <c r="AK699" s="2">
        <f t="shared" si="262"/>
        <v>0</v>
      </c>
      <c r="AL699" s="2">
        <f t="shared" si="263"/>
        <v>2.911042445926167E-2</v>
      </c>
      <c r="AM699" s="2">
        <f t="shared" si="264"/>
        <v>0</v>
      </c>
      <c r="AN699" s="2">
        <f t="shared" si="265"/>
        <v>0</v>
      </c>
      <c r="AP699" t="s">
        <v>528</v>
      </c>
      <c r="AQ699" t="s">
        <v>342</v>
      </c>
      <c r="AR699">
        <v>15</v>
      </c>
      <c r="AT699" s="95">
        <v>17</v>
      </c>
      <c r="AU699" s="97">
        <v>147</v>
      </c>
      <c r="AV699" s="101">
        <f t="shared" si="254"/>
        <v>17147</v>
      </c>
      <c r="AX699" s="7" t="s">
        <v>1006</v>
      </c>
    </row>
    <row r="700" spans="1:50" hidden="1" outlineLevel="1">
      <c r="A700" t="s">
        <v>1690</v>
      </c>
      <c r="B700" t="s">
        <v>342</v>
      </c>
      <c r="C700" s="1">
        <f t="shared" si="255"/>
        <v>7107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1">
        <f t="shared" si="256"/>
        <v>1800</v>
      </c>
      <c r="H700" s="2">
        <f t="shared" si="257"/>
        <v>0.25327142254115659</v>
      </c>
      <c r="I700" s="2"/>
      <c r="J700" s="2">
        <f t="shared" si="258"/>
        <v>0.36386661038412832</v>
      </c>
      <c r="K700" s="2">
        <f t="shared" si="259"/>
        <v>0.61713803292528491</v>
      </c>
      <c r="L700" s="2">
        <f t="shared" si="260"/>
        <v>0</v>
      </c>
      <c r="M700" s="2">
        <f t="shared" si="261"/>
        <v>1.8995356690586718E-2</v>
      </c>
      <c r="N700" s="111">
        <v>2586</v>
      </c>
      <c r="O700" s="111">
        <v>4386</v>
      </c>
      <c r="P700" s="111"/>
      <c r="Q700" s="111"/>
      <c r="R700" s="111">
        <v>135</v>
      </c>
      <c r="S700" s="111"/>
      <c r="T700" s="111"/>
      <c r="U700" s="111"/>
      <c r="V700" s="111"/>
      <c r="W700" s="111"/>
      <c r="X700" s="111">
        <v>0</v>
      </c>
      <c r="Y700" s="113"/>
      <c r="Z700" s="113"/>
      <c r="AA700" s="113"/>
      <c r="AB700" s="113"/>
      <c r="AC700" s="111"/>
      <c r="AD700" s="111"/>
      <c r="AE700" s="111"/>
      <c r="AG700" s="7">
        <f>IF(Q700&gt;0,RANK(Q700,(N700:P700,Q700:AE700)),0)</f>
        <v>0</v>
      </c>
      <c r="AH700" s="7">
        <f>IF(R700&gt;0,RANK(R700,(N700:P700,Q700:AE700)),0)</f>
        <v>3</v>
      </c>
      <c r="AI700" s="7">
        <f>IF(T700&gt;0,RANK(T700,(N700:P700,Q700:AE700)),0)</f>
        <v>0</v>
      </c>
      <c r="AJ700" s="7">
        <f>IF(S700&gt;0,RANK(S700,(N700:P700,Q700:AE700)),0)</f>
        <v>0</v>
      </c>
      <c r="AK700" s="2">
        <f t="shared" si="262"/>
        <v>0</v>
      </c>
      <c r="AL700" s="2">
        <f t="shared" si="263"/>
        <v>1.8995356690586745E-2</v>
      </c>
      <c r="AM700" s="2">
        <f t="shared" si="264"/>
        <v>0</v>
      </c>
      <c r="AN700" s="2">
        <f t="shared" si="265"/>
        <v>0</v>
      </c>
      <c r="AP700" t="s">
        <v>1690</v>
      </c>
      <c r="AQ700" t="s">
        <v>342</v>
      </c>
      <c r="AR700">
        <v>0</v>
      </c>
      <c r="AT700" s="95">
        <v>17</v>
      </c>
      <c r="AU700" s="97">
        <v>149</v>
      </c>
      <c r="AV700" s="101">
        <f t="shared" si="254"/>
        <v>17149</v>
      </c>
      <c r="AX700" s="7" t="s">
        <v>1006</v>
      </c>
    </row>
    <row r="701" spans="1:50" hidden="1" outlineLevel="1">
      <c r="A701" t="s">
        <v>757</v>
      </c>
      <c r="B701" t="s">
        <v>342</v>
      </c>
      <c r="C701" s="1">
        <f t="shared" si="255"/>
        <v>2060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0</v>
      </c>
      <c r="G701" s="1">
        <f t="shared" si="256"/>
        <v>444</v>
      </c>
      <c r="H701" s="2">
        <f t="shared" si="257"/>
        <v>0.21553398058252426</v>
      </c>
      <c r="I701" s="2"/>
      <c r="J701" s="2">
        <f t="shared" si="258"/>
        <v>0.38349514563106796</v>
      </c>
      <c r="K701" s="2">
        <f t="shared" si="259"/>
        <v>0.59902912621359228</v>
      </c>
      <c r="L701" s="2">
        <f t="shared" si="260"/>
        <v>0</v>
      </c>
      <c r="M701" s="2">
        <f t="shared" si="261"/>
        <v>1.7475728155339709E-2</v>
      </c>
      <c r="N701" s="111">
        <v>790</v>
      </c>
      <c r="O701" s="111">
        <v>1234</v>
      </c>
      <c r="P701" s="111"/>
      <c r="Q701" s="111"/>
      <c r="R701" s="111">
        <v>36</v>
      </c>
      <c r="S701" s="111"/>
      <c r="T701" s="111"/>
      <c r="U701" s="111"/>
      <c r="V701" s="111"/>
      <c r="W701" s="111"/>
      <c r="X701" s="111">
        <v>0</v>
      </c>
      <c r="Y701" s="113"/>
      <c r="Z701" s="113"/>
      <c r="AA701" s="113"/>
      <c r="AB701" s="113"/>
      <c r="AC701" s="111"/>
      <c r="AD701" s="111"/>
      <c r="AE701" s="111"/>
      <c r="AG701" s="7">
        <f>IF(Q701&gt;0,RANK(Q701,(N701:P701,Q701:AE701)),0)</f>
        <v>0</v>
      </c>
      <c r="AH701" s="7">
        <f>IF(R701&gt;0,RANK(R701,(N701:P701,Q701:AE701)),0)</f>
        <v>3</v>
      </c>
      <c r="AI701" s="7">
        <f>IF(T701&gt;0,RANK(T701,(N701:P701,Q701:AE701)),0)</f>
        <v>0</v>
      </c>
      <c r="AJ701" s="7">
        <f>IF(S701&gt;0,RANK(S701,(N701:P701,Q701:AE701)),0)</f>
        <v>0</v>
      </c>
      <c r="AK701" s="2">
        <f t="shared" si="262"/>
        <v>0</v>
      </c>
      <c r="AL701" s="2">
        <f t="shared" si="263"/>
        <v>1.7475728155339806E-2</v>
      </c>
      <c r="AM701" s="2">
        <f t="shared" si="264"/>
        <v>0</v>
      </c>
      <c r="AN701" s="2">
        <f t="shared" si="265"/>
        <v>0</v>
      </c>
      <c r="AP701" t="s">
        <v>757</v>
      </c>
      <c r="AQ701" t="s">
        <v>342</v>
      </c>
      <c r="AR701">
        <v>19</v>
      </c>
      <c r="AT701" s="95">
        <v>17</v>
      </c>
      <c r="AU701" s="97">
        <v>151</v>
      </c>
      <c r="AV701" s="101">
        <f t="shared" si="254"/>
        <v>17151</v>
      </c>
      <c r="AX701" s="7" t="s">
        <v>1006</v>
      </c>
    </row>
    <row r="702" spans="1:50" hidden="1" outlineLevel="1">
      <c r="A702" t="s">
        <v>464</v>
      </c>
      <c r="B702" t="s">
        <v>342</v>
      </c>
      <c r="C702" s="1">
        <f t="shared" si="255"/>
        <v>2757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1">
        <f t="shared" si="256"/>
        <v>392</v>
      </c>
      <c r="H702" s="2">
        <f t="shared" si="257"/>
        <v>0.142183532825535</v>
      </c>
      <c r="I702" s="2"/>
      <c r="J702" s="2">
        <f t="shared" si="258"/>
        <v>0.41965904969169388</v>
      </c>
      <c r="K702" s="2">
        <f t="shared" si="259"/>
        <v>0.56184258251722885</v>
      </c>
      <c r="L702" s="2">
        <f t="shared" si="260"/>
        <v>0</v>
      </c>
      <c r="M702" s="2">
        <f t="shared" si="261"/>
        <v>1.8498367791077275E-2</v>
      </c>
      <c r="N702" s="111">
        <v>1157</v>
      </c>
      <c r="O702" s="111">
        <v>1549</v>
      </c>
      <c r="P702" s="111"/>
      <c r="Q702" s="111"/>
      <c r="R702" s="111">
        <v>51</v>
      </c>
      <c r="S702" s="111"/>
      <c r="T702" s="111"/>
      <c r="U702" s="111"/>
      <c r="V702" s="111"/>
      <c r="W702" s="111"/>
      <c r="X702" s="111">
        <v>0</v>
      </c>
      <c r="Y702" s="113"/>
      <c r="Z702" s="113"/>
      <c r="AA702" s="113"/>
      <c r="AB702" s="113"/>
      <c r="AC702" s="111"/>
      <c r="AD702" s="111"/>
      <c r="AE702" s="111"/>
      <c r="AG702" s="7">
        <f>IF(Q702&gt;0,RANK(Q702,(N702:P702,Q702:AE702)),0)</f>
        <v>0</v>
      </c>
      <c r="AH702" s="7">
        <f>IF(R702&gt;0,RANK(R702,(N702:P702,Q702:AE702)),0)</f>
        <v>3</v>
      </c>
      <c r="AI702" s="7">
        <f>IF(T702&gt;0,RANK(T702,(N702:P702,Q702:AE702)),0)</f>
        <v>0</v>
      </c>
      <c r="AJ702" s="7">
        <f>IF(S702&gt;0,RANK(S702,(N702:P702,Q702:AE702)),0)</f>
        <v>0</v>
      </c>
      <c r="AK702" s="2">
        <f t="shared" si="262"/>
        <v>0</v>
      </c>
      <c r="AL702" s="2">
        <f t="shared" si="263"/>
        <v>1.8498367791077257E-2</v>
      </c>
      <c r="AM702" s="2">
        <f t="shared" si="264"/>
        <v>0</v>
      </c>
      <c r="AN702" s="2">
        <f t="shared" si="265"/>
        <v>0</v>
      </c>
      <c r="AP702" t="s">
        <v>464</v>
      </c>
      <c r="AQ702" t="s">
        <v>342</v>
      </c>
      <c r="AR702">
        <v>12</v>
      </c>
      <c r="AT702" s="95">
        <v>17</v>
      </c>
      <c r="AU702" s="97">
        <v>153</v>
      </c>
      <c r="AV702" s="101">
        <f t="shared" si="254"/>
        <v>17153</v>
      </c>
      <c r="AX702" s="7" t="s">
        <v>1006</v>
      </c>
    </row>
    <row r="703" spans="1:50" hidden="1" outlineLevel="1">
      <c r="A703" t="s">
        <v>724</v>
      </c>
      <c r="B703" t="s">
        <v>342</v>
      </c>
      <c r="C703" s="1">
        <f t="shared" si="255"/>
        <v>2374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0</v>
      </c>
      <c r="G703" s="1">
        <f t="shared" si="256"/>
        <v>296</v>
      </c>
      <c r="H703" s="2">
        <f t="shared" si="257"/>
        <v>0.12468407750631845</v>
      </c>
      <c r="I703" s="2"/>
      <c r="J703" s="2">
        <f t="shared" si="258"/>
        <v>0.42586352148272955</v>
      </c>
      <c r="K703" s="2">
        <f t="shared" si="259"/>
        <v>0.55054759898904804</v>
      </c>
      <c r="L703" s="2">
        <f t="shared" si="260"/>
        <v>0</v>
      </c>
      <c r="M703" s="2">
        <f t="shared" si="261"/>
        <v>2.3588879528222417E-2</v>
      </c>
      <c r="N703" s="111">
        <v>1011</v>
      </c>
      <c r="O703" s="111">
        <v>1307</v>
      </c>
      <c r="P703" s="111"/>
      <c r="Q703" s="111"/>
      <c r="R703" s="111">
        <v>56</v>
      </c>
      <c r="S703" s="111"/>
      <c r="T703" s="111"/>
      <c r="U703" s="111"/>
      <c r="V703" s="111"/>
      <c r="W703" s="111"/>
      <c r="X703" s="111">
        <v>0</v>
      </c>
      <c r="Y703" s="113"/>
      <c r="Z703" s="113"/>
      <c r="AA703" s="113"/>
      <c r="AB703" s="113"/>
      <c r="AC703" s="111"/>
      <c r="AD703" s="111"/>
      <c r="AE703" s="111"/>
      <c r="AG703" s="7">
        <f>IF(Q703&gt;0,RANK(Q703,(N703:P703,Q703:AE703)),0)</f>
        <v>0</v>
      </c>
      <c r="AH703" s="7">
        <f>IF(R703&gt;0,RANK(R703,(N703:P703,Q703:AE703)),0)</f>
        <v>3</v>
      </c>
      <c r="AI703" s="7">
        <f>IF(T703&gt;0,RANK(T703,(N703:P703,Q703:AE703)),0)</f>
        <v>0</v>
      </c>
      <c r="AJ703" s="7">
        <f>IF(S703&gt;0,RANK(S703,(N703:P703,Q703:AE703)),0)</f>
        <v>0</v>
      </c>
      <c r="AK703" s="2">
        <f t="shared" si="262"/>
        <v>0</v>
      </c>
      <c r="AL703" s="2">
        <f t="shared" si="263"/>
        <v>2.358887952822241E-2</v>
      </c>
      <c r="AM703" s="2">
        <f t="shared" si="264"/>
        <v>0</v>
      </c>
      <c r="AN703" s="2">
        <f t="shared" si="265"/>
        <v>0</v>
      </c>
      <c r="AP703" t="s">
        <v>724</v>
      </c>
      <c r="AQ703" t="s">
        <v>342</v>
      </c>
      <c r="AR703">
        <v>18</v>
      </c>
      <c r="AT703" s="95">
        <v>17</v>
      </c>
      <c r="AU703" s="97">
        <v>155</v>
      </c>
      <c r="AV703" s="101">
        <f t="shared" si="254"/>
        <v>17155</v>
      </c>
      <c r="AX703" s="7" t="s">
        <v>1006</v>
      </c>
    </row>
    <row r="704" spans="1:50" hidden="1" outlineLevel="1">
      <c r="A704" t="s">
        <v>1575</v>
      </c>
      <c r="B704" t="s">
        <v>342</v>
      </c>
      <c r="C704" s="1">
        <f t="shared" si="255"/>
        <v>12336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1">
        <f t="shared" si="256"/>
        <v>2264</v>
      </c>
      <c r="H704" s="2">
        <f t="shared" si="257"/>
        <v>0.1835278858625162</v>
      </c>
      <c r="I704" s="2"/>
      <c r="J704" s="2">
        <f t="shared" si="258"/>
        <v>0.40053501945525294</v>
      </c>
      <c r="K704" s="2">
        <f t="shared" si="259"/>
        <v>0.58406290531776917</v>
      </c>
      <c r="L704" s="2">
        <f t="shared" si="260"/>
        <v>0</v>
      </c>
      <c r="M704" s="2">
        <f t="shared" si="261"/>
        <v>1.5402075226977896E-2</v>
      </c>
      <c r="N704" s="111">
        <v>4941</v>
      </c>
      <c r="O704" s="111">
        <v>7205</v>
      </c>
      <c r="P704" s="111"/>
      <c r="Q704" s="111"/>
      <c r="R704" s="111">
        <v>189</v>
      </c>
      <c r="S704" s="111"/>
      <c r="T704" s="111"/>
      <c r="U704" s="111"/>
      <c r="V704" s="111"/>
      <c r="W704" s="111"/>
      <c r="X704" s="111">
        <v>1</v>
      </c>
      <c r="Y704" s="113"/>
      <c r="Z704" s="113"/>
      <c r="AA704" s="113"/>
      <c r="AB704" s="113"/>
      <c r="AC704" s="111"/>
      <c r="AD704" s="111"/>
      <c r="AE704" s="111"/>
      <c r="AG704" s="7">
        <f>IF(Q704&gt;0,RANK(Q704,(N704:P704,Q704:AE704)),0)</f>
        <v>0</v>
      </c>
      <c r="AH704" s="7">
        <f>IF(R704&gt;0,RANK(R704,(N704:P704,Q704:AE704)),0)</f>
        <v>3</v>
      </c>
      <c r="AI704" s="7">
        <f>IF(T704&gt;0,RANK(T704,(N704:P704,Q704:AE704)),0)</f>
        <v>0</v>
      </c>
      <c r="AJ704" s="7">
        <f>IF(S704&gt;0,RANK(S704,(N704:P704,Q704:AE704)),0)</f>
        <v>0</v>
      </c>
      <c r="AK704" s="2">
        <f t="shared" si="262"/>
        <v>0</v>
      </c>
      <c r="AL704" s="2">
        <f t="shared" si="263"/>
        <v>1.532101167315175E-2</v>
      </c>
      <c r="AM704" s="2">
        <f t="shared" si="264"/>
        <v>0</v>
      </c>
      <c r="AN704" s="2">
        <f t="shared" si="265"/>
        <v>0</v>
      </c>
      <c r="AP704" t="s">
        <v>1575</v>
      </c>
      <c r="AQ704" t="s">
        <v>342</v>
      </c>
      <c r="AR704">
        <v>12</v>
      </c>
      <c r="AT704" s="95">
        <v>17</v>
      </c>
      <c r="AU704" s="97">
        <v>157</v>
      </c>
      <c r="AV704" s="101">
        <f t="shared" si="254"/>
        <v>17157</v>
      </c>
      <c r="AX704" s="7" t="s">
        <v>1006</v>
      </c>
    </row>
    <row r="705" spans="1:50" hidden="1" outlineLevel="1">
      <c r="A705" t="s">
        <v>628</v>
      </c>
      <c r="B705" t="s">
        <v>342</v>
      </c>
      <c r="C705" s="1">
        <f t="shared" si="255"/>
        <v>6198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0</v>
      </c>
      <c r="G705" s="1">
        <f t="shared" si="256"/>
        <v>1125</v>
      </c>
      <c r="H705" s="2">
        <f t="shared" si="257"/>
        <v>0.18151016456921587</v>
      </c>
      <c r="I705" s="2"/>
      <c r="J705" s="2">
        <f t="shared" si="258"/>
        <v>0.3973862536302033</v>
      </c>
      <c r="K705" s="2">
        <f t="shared" si="259"/>
        <v>0.57889641819941917</v>
      </c>
      <c r="L705" s="2">
        <f t="shared" si="260"/>
        <v>0</v>
      </c>
      <c r="M705" s="2">
        <f t="shared" si="261"/>
        <v>2.3717328170377527E-2</v>
      </c>
      <c r="N705" s="111">
        <v>2463</v>
      </c>
      <c r="O705" s="111">
        <v>3588</v>
      </c>
      <c r="P705" s="111"/>
      <c r="Q705" s="111"/>
      <c r="R705" s="111">
        <v>147</v>
      </c>
      <c r="S705" s="111"/>
      <c r="T705" s="111"/>
      <c r="U705" s="111"/>
      <c r="V705" s="111"/>
      <c r="W705" s="111"/>
      <c r="X705" s="111">
        <v>0</v>
      </c>
      <c r="Y705" s="113"/>
      <c r="Z705" s="113"/>
      <c r="AA705" s="113"/>
      <c r="AB705" s="113"/>
      <c r="AC705" s="111"/>
      <c r="AD705" s="111"/>
      <c r="AE705" s="111"/>
      <c r="AG705" s="7">
        <f>IF(Q705&gt;0,RANK(Q705,(N705:P705,Q705:AE705)),0)</f>
        <v>0</v>
      </c>
      <c r="AH705" s="7">
        <f>IF(R705&gt;0,RANK(R705,(N705:P705,Q705:AE705)),0)</f>
        <v>3</v>
      </c>
      <c r="AI705" s="7">
        <f>IF(T705&gt;0,RANK(T705,(N705:P705,Q705:AE705)),0)</f>
        <v>0</v>
      </c>
      <c r="AJ705" s="7">
        <f>IF(S705&gt;0,RANK(S705,(N705:P705,Q705:AE705)),0)</f>
        <v>0</v>
      </c>
      <c r="AK705" s="2">
        <f t="shared" si="262"/>
        <v>0</v>
      </c>
      <c r="AL705" s="2">
        <f t="shared" si="263"/>
        <v>2.3717328170377541E-2</v>
      </c>
      <c r="AM705" s="2">
        <f t="shared" si="264"/>
        <v>0</v>
      </c>
      <c r="AN705" s="2">
        <f t="shared" si="265"/>
        <v>0</v>
      </c>
      <c r="AP705" t="s">
        <v>628</v>
      </c>
      <c r="AQ705" t="s">
        <v>342</v>
      </c>
      <c r="AR705">
        <v>19</v>
      </c>
      <c r="AT705" s="95">
        <v>17</v>
      </c>
      <c r="AU705" s="97">
        <v>159</v>
      </c>
      <c r="AV705" s="101">
        <f t="shared" si="254"/>
        <v>17159</v>
      </c>
      <c r="AX705" s="7" t="s">
        <v>1006</v>
      </c>
    </row>
    <row r="706" spans="1:50" hidden="1" outlineLevel="1">
      <c r="A706" t="s">
        <v>1751</v>
      </c>
      <c r="B706" t="s">
        <v>342</v>
      </c>
      <c r="C706" s="1">
        <f t="shared" si="255"/>
        <v>47203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0</v>
      </c>
      <c r="G706" s="1">
        <f t="shared" si="256"/>
        <v>6383</v>
      </c>
      <c r="H706" s="2">
        <f t="shared" si="257"/>
        <v>0.13522445607270725</v>
      </c>
      <c r="I706" s="2"/>
      <c r="J706" s="2">
        <f t="shared" si="258"/>
        <v>0.41554562210029022</v>
      </c>
      <c r="K706" s="2">
        <f t="shared" si="259"/>
        <v>0.5507700781729975</v>
      </c>
      <c r="L706" s="2">
        <f t="shared" si="260"/>
        <v>0</v>
      </c>
      <c r="M706" s="2">
        <f t="shared" si="261"/>
        <v>3.3684299726712275E-2</v>
      </c>
      <c r="N706" s="111">
        <v>19615</v>
      </c>
      <c r="O706" s="111">
        <v>25998</v>
      </c>
      <c r="P706" s="111"/>
      <c r="Q706" s="111"/>
      <c r="R706" s="111">
        <v>1590</v>
      </c>
      <c r="S706" s="111"/>
      <c r="T706" s="111"/>
      <c r="U706" s="111"/>
      <c r="V706" s="111"/>
      <c r="W706" s="111"/>
      <c r="X706" s="111">
        <v>0</v>
      </c>
      <c r="Y706" s="113"/>
      <c r="Z706" s="113"/>
      <c r="AA706" s="113"/>
      <c r="AB706" s="113"/>
      <c r="AC706" s="111"/>
      <c r="AD706" s="111"/>
      <c r="AE706" s="111"/>
      <c r="AG706" s="7">
        <f>IF(Q706&gt;0,RANK(Q706,(N706:P706,Q706:AE706)),0)</f>
        <v>0</v>
      </c>
      <c r="AH706" s="7">
        <f>IF(R706&gt;0,RANK(R706,(N706:P706,Q706:AE706)),0)</f>
        <v>3</v>
      </c>
      <c r="AI706" s="7">
        <f>IF(T706&gt;0,RANK(T706,(N706:P706,Q706:AE706)),0)</f>
        <v>0</v>
      </c>
      <c r="AJ706" s="7">
        <f>IF(S706&gt;0,RANK(S706,(N706:P706,Q706:AE706)),0)</f>
        <v>0</v>
      </c>
      <c r="AK706" s="2">
        <f t="shared" si="262"/>
        <v>0</v>
      </c>
      <c r="AL706" s="2">
        <f t="shared" si="263"/>
        <v>3.3684299726712288E-2</v>
      </c>
      <c r="AM706" s="2">
        <f t="shared" si="264"/>
        <v>0</v>
      </c>
      <c r="AN706" s="2">
        <f t="shared" si="265"/>
        <v>0</v>
      </c>
      <c r="AP706" t="s">
        <v>1751</v>
      </c>
      <c r="AQ706" t="s">
        <v>342</v>
      </c>
      <c r="AR706">
        <v>17</v>
      </c>
      <c r="AT706" s="95">
        <v>17</v>
      </c>
      <c r="AU706" s="97">
        <v>161</v>
      </c>
      <c r="AV706" s="101">
        <f t="shared" si="254"/>
        <v>17161</v>
      </c>
      <c r="AX706" s="7" t="s">
        <v>1006</v>
      </c>
    </row>
    <row r="707" spans="1:50" hidden="1" outlineLevel="1">
      <c r="A707" t="s">
        <v>1769</v>
      </c>
      <c r="B707" t="s">
        <v>342</v>
      </c>
      <c r="C707" s="1">
        <f t="shared" si="255"/>
        <v>68680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0</v>
      </c>
      <c r="G707" s="1">
        <f t="shared" si="256"/>
        <v>7018</v>
      </c>
      <c r="H707" s="2">
        <f t="shared" si="257"/>
        <v>0.10218404193360513</v>
      </c>
      <c r="I707" s="2"/>
      <c r="J707" s="2">
        <f t="shared" si="258"/>
        <v>0.43592020966802564</v>
      </c>
      <c r="K707" s="2">
        <f t="shared" si="259"/>
        <v>0.53810425160163078</v>
      </c>
      <c r="L707" s="2">
        <f t="shared" si="260"/>
        <v>0</v>
      </c>
      <c r="M707" s="2">
        <f t="shared" si="261"/>
        <v>2.5975538730343528E-2</v>
      </c>
      <c r="N707" s="111">
        <v>29939</v>
      </c>
      <c r="O707" s="111">
        <v>36957</v>
      </c>
      <c r="P707" s="111"/>
      <c r="Q707" s="111"/>
      <c r="R707" s="111">
        <v>1781</v>
      </c>
      <c r="S707" s="111"/>
      <c r="T707" s="111"/>
      <c r="U707" s="111"/>
      <c r="V707" s="111"/>
      <c r="W707" s="111"/>
      <c r="X707" s="111">
        <v>3</v>
      </c>
      <c r="Y707" s="113"/>
      <c r="Z707" s="113"/>
      <c r="AA707" s="113"/>
      <c r="AB707" s="113"/>
      <c r="AC707" s="111"/>
      <c r="AD707" s="111"/>
      <c r="AE707" s="111"/>
      <c r="AG707" s="7">
        <f>IF(Q707&gt;0,RANK(Q707,(N707:P707,Q707:AE707)),0)</f>
        <v>0</v>
      </c>
      <c r="AH707" s="7">
        <f>IF(R707&gt;0,RANK(R707,(N707:P707,Q707:AE707)),0)</f>
        <v>3</v>
      </c>
      <c r="AI707" s="7">
        <f>IF(T707&gt;0,RANK(T707,(N707:P707,Q707:AE707)),0)</f>
        <v>0</v>
      </c>
      <c r="AJ707" s="7">
        <f>IF(S707&gt;0,RANK(S707,(N707:P707,Q707:AE707)),0)</f>
        <v>0</v>
      </c>
      <c r="AK707" s="2">
        <f t="shared" si="262"/>
        <v>0</v>
      </c>
      <c r="AL707" s="2">
        <f t="shared" si="263"/>
        <v>2.593185789167152E-2</v>
      </c>
      <c r="AM707" s="2">
        <f t="shared" si="264"/>
        <v>0</v>
      </c>
      <c r="AN707" s="2">
        <f t="shared" si="265"/>
        <v>0</v>
      </c>
      <c r="AP707" t="s">
        <v>1769</v>
      </c>
      <c r="AQ707" t="s">
        <v>342</v>
      </c>
      <c r="AR707">
        <v>12</v>
      </c>
      <c r="AT707" s="95">
        <v>17</v>
      </c>
      <c r="AU707" s="97">
        <v>163</v>
      </c>
      <c r="AV707" s="101">
        <f t="shared" si="254"/>
        <v>17163</v>
      </c>
      <c r="AX707" s="7" t="s">
        <v>1006</v>
      </c>
    </row>
    <row r="708" spans="1:50" hidden="1" outlineLevel="1">
      <c r="A708" t="s">
        <v>977</v>
      </c>
      <c r="B708" t="s">
        <v>342</v>
      </c>
      <c r="C708" s="1">
        <f t="shared" si="255"/>
        <v>10743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0</v>
      </c>
      <c r="G708" s="1">
        <f t="shared" si="256"/>
        <v>672</v>
      </c>
      <c r="H708" s="2">
        <f t="shared" si="257"/>
        <v>6.2552359676068134E-2</v>
      </c>
      <c r="I708" s="2"/>
      <c r="J708" s="2">
        <f t="shared" si="258"/>
        <v>0.45685562691985476</v>
      </c>
      <c r="K708" s="2">
        <f t="shared" si="259"/>
        <v>0.51940798659592291</v>
      </c>
      <c r="L708" s="2">
        <f t="shared" si="260"/>
        <v>0</v>
      </c>
      <c r="M708" s="2">
        <f t="shared" si="261"/>
        <v>2.3736386484222383E-2</v>
      </c>
      <c r="N708" s="111">
        <v>4908</v>
      </c>
      <c r="O708" s="111">
        <v>5580</v>
      </c>
      <c r="P708" s="111"/>
      <c r="Q708" s="111"/>
      <c r="R708" s="111">
        <v>255</v>
      </c>
      <c r="S708" s="111"/>
      <c r="T708" s="111"/>
      <c r="U708" s="111"/>
      <c r="V708" s="111"/>
      <c r="W708" s="111"/>
      <c r="X708" s="111">
        <v>0</v>
      </c>
      <c r="Y708" s="113"/>
      <c r="Z708" s="113"/>
      <c r="AA708" s="113"/>
      <c r="AB708" s="113"/>
      <c r="AC708" s="111"/>
      <c r="AD708" s="111"/>
      <c r="AE708" s="111"/>
      <c r="AG708" s="7">
        <f>IF(Q708&gt;0,RANK(Q708,(N708:P708,Q708:AE708)),0)</f>
        <v>0</v>
      </c>
      <c r="AH708" s="7">
        <f>IF(R708&gt;0,RANK(R708,(N708:P708,Q708:AE708)),0)</f>
        <v>3</v>
      </c>
      <c r="AI708" s="7">
        <f>IF(T708&gt;0,RANK(T708,(N708:P708,Q708:AE708)),0)</f>
        <v>0</v>
      </c>
      <c r="AJ708" s="7">
        <f>IF(S708&gt;0,RANK(S708,(N708:P708,Q708:AE708)),0)</f>
        <v>0</v>
      </c>
      <c r="AK708" s="2">
        <f t="shared" si="262"/>
        <v>0</v>
      </c>
      <c r="AL708" s="2">
        <f t="shared" si="263"/>
        <v>2.3736386484222285E-2</v>
      </c>
      <c r="AM708" s="2">
        <f t="shared" si="264"/>
        <v>0</v>
      </c>
      <c r="AN708" s="2">
        <f t="shared" si="265"/>
        <v>0</v>
      </c>
      <c r="AP708" t="s">
        <v>977</v>
      </c>
      <c r="AQ708" t="s">
        <v>342</v>
      </c>
      <c r="AR708">
        <v>0</v>
      </c>
      <c r="AT708" s="95">
        <v>17</v>
      </c>
      <c r="AU708" s="97">
        <v>165</v>
      </c>
      <c r="AV708" s="101">
        <f t="shared" si="254"/>
        <v>17165</v>
      </c>
      <c r="AX708" s="7" t="s">
        <v>1006</v>
      </c>
    </row>
    <row r="709" spans="1:50" hidden="1" outlineLevel="1">
      <c r="A709" t="s">
        <v>173</v>
      </c>
      <c r="B709" t="s">
        <v>342</v>
      </c>
      <c r="C709" s="1">
        <f t="shared" si="255"/>
        <v>74590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1">
        <f t="shared" si="256"/>
        <v>28009</v>
      </c>
      <c r="H709" s="2">
        <f t="shared" si="257"/>
        <v>0.37550610001340662</v>
      </c>
      <c r="I709" s="2"/>
      <c r="J709" s="2">
        <f t="shared" si="258"/>
        <v>0.30210483979085667</v>
      </c>
      <c r="K709" s="2">
        <f t="shared" si="259"/>
        <v>0.67761093980426335</v>
      </c>
      <c r="L709" s="2">
        <f t="shared" si="260"/>
        <v>0</v>
      </c>
      <c r="M709" s="2">
        <f t="shared" si="261"/>
        <v>2.0284220404879982E-2</v>
      </c>
      <c r="N709" s="111">
        <v>22534</v>
      </c>
      <c r="O709" s="111">
        <v>50543</v>
      </c>
      <c r="P709" s="111"/>
      <c r="Q709" s="111"/>
      <c r="R709" s="111">
        <v>1506</v>
      </c>
      <c r="S709" s="111"/>
      <c r="T709" s="111"/>
      <c r="U709" s="111"/>
      <c r="V709" s="111"/>
      <c r="W709" s="111"/>
      <c r="X709" s="111">
        <v>7</v>
      </c>
      <c r="Y709" s="113"/>
      <c r="Z709" s="113"/>
      <c r="AA709" s="113"/>
      <c r="AB709" s="113"/>
      <c r="AC709" s="111"/>
      <c r="AD709" s="111"/>
      <c r="AE709" s="111"/>
      <c r="AG709" s="7">
        <f>IF(Q709&gt;0,RANK(Q709,(N709:P709,Q709:AE709)),0)</f>
        <v>0</v>
      </c>
      <c r="AH709" s="7">
        <f>IF(R709&gt;0,RANK(R709,(N709:P709,Q709:AE709)),0)</f>
        <v>3</v>
      </c>
      <c r="AI709" s="7">
        <f>IF(T709&gt;0,RANK(T709,(N709:P709,Q709:AE709)),0)</f>
        <v>0</v>
      </c>
      <c r="AJ709" s="7">
        <f>IF(S709&gt;0,RANK(S709,(N709:P709,Q709:AE709)),0)</f>
        <v>0</v>
      </c>
      <c r="AK709" s="2">
        <f t="shared" si="262"/>
        <v>0</v>
      </c>
      <c r="AL709" s="2">
        <f t="shared" si="263"/>
        <v>2.0190374044778119E-2</v>
      </c>
      <c r="AM709" s="2">
        <f t="shared" si="264"/>
        <v>0</v>
      </c>
      <c r="AN709" s="2">
        <f t="shared" si="265"/>
        <v>0</v>
      </c>
      <c r="AP709" t="s">
        <v>173</v>
      </c>
      <c r="AQ709" t="s">
        <v>342</v>
      </c>
      <c r="AR709">
        <v>0</v>
      </c>
      <c r="AT709" s="95">
        <v>17</v>
      </c>
      <c r="AU709" s="97">
        <v>167</v>
      </c>
      <c r="AV709" s="101">
        <f t="shared" si="254"/>
        <v>17167</v>
      </c>
      <c r="AX709" s="7" t="s">
        <v>1006</v>
      </c>
    </row>
    <row r="710" spans="1:50" hidden="1" outlineLevel="1">
      <c r="A710" t="s">
        <v>1824</v>
      </c>
      <c r="B710" t="s">
        <v>342</v>
      </c>
      <c r="C710" s="1">
        <f t="shared" si="255"/>
        <v>3245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0</v>
      </c>
      <c r="G710" s="1">
        <f t="shared" si="256"/>
        <v>977</v>
      </c>
      <c r="H710" s="2">
        <f t="shared" si="257"/>
        <v>0.30107858243451463</v>
      </c>
      <c r="I710" s="2"/>
      <c r="J710" s="2">
        <f t="shared" si="258"/>
        <v>0.33898305084745761</v>
      </c>
      <c r="K710" s="2">
        <f t="shared" si="259"/>
        <v>0.6400616332819723</v>
      </c>
      <c r="L710" s="2">
        <f t="shared" si="260"/>
        <v>0</v>
      </c>
      <c r="M710" s="2">
        <f t="shared" si="261"/>
        <v>2.095531587057009E-2</v>
      </c>
      <c r="N710" s="111">
        <v>1100</v>
      </c>
      <c r="O710" s="111">
        <v>2077</v>
      </c>
      <c r="P710" s="111"/>
      <c r="Q710" s="111"/>
      <c r="R710" s="111">
        <v>68</v>
      </c>
      <c r="S710" s="111"/>
      <c r="T710" s="111"/>
      <c r="U710" s="111"/>
      <c r="V710" s="111"/>
      <c r="W710" s="111"/>
      <c r="X710" s="111">
        <v>0</v>
      </c>
      <c r="Y710" s="113"/>
      <c r="Z710" s="113"/>
      <c r="AA710" s="113"/>
      <c r="AB710" s="113"/>
      <c r="AC710" s="111"/>
      <c r="AD710" s="111"/>
      <c r="AE710" s="111"/>
      <c r="AG710" s="7">
        <f>IF(Q710&gt;0,RANK(Q710,(N710:P710,Q710:AE710)),0)</f>
        <v>0</v>
      </c>
      <c r="AH710" s="7">
        <f>IF(R710&gt;0,RANK(R710,(N710:P710,Q710:AE710)),0)</f>
        <v>3</v>
      </c>
      <c r="AI710" s="7">
        <f>IF(T710&gt;0,RANK(T710,(N710:P710,Q710:AE710)),0)</f>
        <v>0</v>
      </c>
      <c r="AJ710" s="7">
        <f>IF(S710&gt;0,RANK(S710,(N710:P710,Q710:AE710)),0)</f>
        <v>0</v>
      </c>
      <c r="AK710" s="2">
        <f t="shared" si="262"/>
        <v>0</v>
      </c>
      <c r="AL710" s="2">
        <f t="shared" si="263"/>
        <v>2.0955315870570108E-2</v>
      </c>
      <c r="AM710" s="2">
        <f t="shared" si="264"/>
        <v>0</v>
      </c>
      <c r="AN710" s="2">
        <f t="shared" si="265"/>
        <v>0</v>
      </c>
      <c r="AP710" t="s">
        <v>1824</v>
      </c>
      <c r="AQ710" t="s">
        <v>342</v>
      </c>
      <c r="AR710">
        <v>18</v>
      </c>
      <c r="AT710" s="95">
        <v>17</v>
      </c>
      <c r="AU710" s="97">
        <v>169</v>
      </c>
      <c r="AV710" s="101">
        <f t="shared" si="254"/>
        <v>17169</v>
      </c>
      <c r="AX710" s="7" t="s">
        <v>1006</v>
      </c>
    </row>
    <row r="711" spans="1:50" hidden="1" outlineLevel="1">
      <c r="A711" t="s">
        <v>544</v>
      </c>
      <c r="B711" t="s">
        <v>342</v>
      </c>
      <c r="C711" s="1">
        <f t="shared" si="255"/>
        <v>2179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0</v>
      </c>
      <c r="G711" s="1">
        <f t="shared" si="256"/>
        <v>892</v>
      </c>
      <c r="H711" s="2">
        <f t="shared" si="257"/>
        <v>0.40936209270307483</v>
      </c>
      <c r="I711" s="2"/>
      <c r="J711" s="2">
        <f t="shared" si="258"/>
        <v>0.28682882055988984</v>
      </c>
      <c r="K711" s="2">
        <f t="shared" si="259"/>
        <v>0.69619091326296467</v>
      </c>
      <c r="L711" s="2">
        <f t="shared" si="260"/>
        <v>0</v>
      </c>
      <c r="M711" s="2">
        <f t="shared" si="261"/>
        <v>1.6980266177145431E-2</v>
      </c>
      <c r="N711" s="111">
        <v>625</v>
      </c>
      <c r="O711" s="111">
        <v>1517</v>
      </c>
      <c r="P711" s="111"/>
      <c r="Q711" s="111"/>
      <c r="R711" s="111">
        <v>37</v>
      </c>
      <c r="S711" s="111"/>
      <c r="T711" s="111"/>
      <c r="U711" s="111"/>
      <c r="V711" s="111"/>
      <c r="W711" s="111"/>
      <c r="X711" s="111">
        <v>0</v>
      </c>
      <c r="Y711" s="113"/>
      <c r="Z711" s="113"/>
      <c r="AA711" s="113"/>
      <c r="AB711" s="113"/>
      <c r="AC711" s="111"/>
      <c r="AD711" s="111"/>
      <c r="AE711" s="111"/>
      <c r="AG711" s="7">
        <f>IF(Q711&gt;0,RANK(Q711,(N711:P711,Q711:AE711)),0)</f>
        <v>0</v>
      </c>
      <c r="AH711" s="7">
        <f>IF(R711&gt;0,RANK(R711,(N711:P711,Q711:AE711)),0)</f>
        <v>3</v>
      </c>
      <c r="AI711" s="7">
        <f>IF(T711&gt;0,RANK(T711,(N711:P711,Q711:AE711)),0)</f>
        <v>0</v>
      </c>
      <c r="AJ711" s="7">
        <f>IF(S711&gt;0,RANK(S711,(N711:P711,Q711:AE711)),0)</f>
        <v>0</v>
      </c>
      <c r="AK711" s="2">
        <f t="shared" si="262"/>
        <v>0</v>
      </c>
      <c r="AL711" s="2">
        <f t="shared" si="263"/>
        <v>1.698026617714548E-2</v>
      </c>
      <c r="AM711" s="2">
        <f t="shared" si="264"/>
        <v>0</v>
      </c>
      <c r="AN711" s="2">
        <f t="shared" si="265"/>
        <v>0</v>
      </c>
      <c r="AP711" t="s">
        <v>544</v>
      </c>
      <c r="AQ711" t="s">
        <v>342</v>
      </c>
      <c r="AR711">
        <v>18</v>
      </c>
      <c r="AT711" s="95">
        <v>17</v>
      </c>
      <c r="AU711" s="97">
        <v>171</v>
      </c>
      <c r="AV711" s="101">
        <f t="shared" si="254"/>
        <v>17171</v>
      </c>
      <c r="AX711" s="7" t="s">
        <v>1006</v>
      </c>
    </row>
    <row r="712" spans="1:50" hidden="1" outlineLevel="1">
      <c r="A712" t="s">
        <v>2144</v>
      </c>
      <c r="B712" t="s">
        <v>342</v>
      </c>
      <c r="C712" s="1">
        <f t="shared" si="255"/>
        <v>8351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1">
        <f t="shared" si="256"/>
        <v>2565</v>
      </c>
      <c r="H712" s="2">
        <f t="shared" si="257"/>
        <v>0.30714884444976648</v>
      </c>
      <c r="I712" s="2"/>
      <c r="J712" s="2">
        <f t="shared" si="258"/>
        <v>0.33684588672015325</v>
      </c>
      <c r="K712" s="2">
        <f t="shared" si="259"/>
        <v>0.64399473116991979</v>
      </c>
      <c r="L712" s="2">
        <f t="shared" si="260"/>
        <v>0</v>
      </c>
      <c r="M712" s="2">
        <f t="shared" si="261"/>
        <v>1.9159382109926959E-2</v>
      </c>
      <c r="N712" s="111">
        <v>2813</v>
      </c>
      <c r="O712" s="111">
        <v>5378</v>
      </c>
      <c r="P712" s="111"/>
      <c r="Q712" s="111"/>
      <c r="R712" s="111">
        <v>157</v>
      </c>
      <c r="S712" s="111"/>
      <c r="T712" s="111"/>
      <c r="U712" s="111"/>
      <c r="V712" s="111"/>
      <c r="W712" s="111"/>
      <c r="X712" s="111">
        <v>3</v>
      </c>
      <c r="Y712" s="113"/>
      <c r="Z712" s="113"/>
      <c r="AA712" s="113"/>
      <c r="AB712" s="113"/>
      <c r="AC712" s="111"/>
      <c r="AD712" s="111"/>
      <c r="AE712" s="111"/>
      <c r="AG712" s="7">
        <f>IF(Q712&gt;0,RANK(Q712,(N712:P712,Q712:AE712)),0)</f>
        <v>0</v>
      </c>
      <c r="AH712" s="7">
        <f>IF(R712&gt;0,RANK(R712,(N712:P712,Q712:AE712)),0)</f>
        <v>3</v>
      </c>
      <c r="AI712" s="7">
        <f>IF(T712&gt;0,RANK(T712,(N712:P712,Q712:AE712)),0)</f>
        <v>0</v>
      </c>
      <c r="AJ712" s="7">
        <f>IF(S712&gt;0,RANK(S712,(N712:P712,Q712:AE712)),0)</f>
        <v>0</v>
      </c>
      <c r="AK712" s="2">
        <f t="shared" si="262"/>
        <v>0</v>
      </c>
      <c r="AL712" s="2">
        <f t="shared" si="263"/>
        <v>1.8800143695365826E-2</v>
      </c>
      <c r="AM712" s="2">
        <f t="shared" si="264"/>
        <v>0</v>
      </c>
      <c r="AN712" s="2">
        <f t="shared" si="265"/>
        <v>0</v>
      </c>
      <c r="AP712" t="s">
        <v>2144</v>
      </c>
      <c r="AQ712" t="s">
        <v>342</v>
      </c>
      <c r="AR712">
        <v>0</v>
      </c>
      <c r="AT712" s="95">
        <v>17</v>
      </c>
      <c r="AU712" s="97">
        <v>173</v>
      </c>
      <c r="AV712" s="101">
        <f t="shared" si="254"/>
        <v>17173</v>
      </c>
      <c r="AX712" s="7" t="s">
        <v>1006</v>
      </c>
    </row>
    <row r="713" spans="1:50" hidden="1" outlineLevel="1">
      <c r="A713" t="s">
        <v>733</v>
      </c>
      <c r="B713" t="s">
        <v>342</v>
      </c>
      <c r="C713" s="1">
        <f t="shared" si="255"/>
        <v>2388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0</v>
      </c>
      <c r="G713" s="1">
        <f t="shared" si="256"/>
        <v>762</v>
      </c>
      <c r="H713" s="2">
        <f t="shared" si="257"/>
        <v>0.31909547738693467</v>
      </c>
      <c r="I713" s="2"/>
      <c r="J713" s="2">
        <f t="shared" si="258"/>
        <v>0.33500837520938026</v>
      </c>
      <c r="K713" s="2">
        <f t="shared" si="259"/>
        <v>0.65410385259631487</v>
      </c>
      <c r="L713" s="2">
        <f t="shared" si="260"/>
        <v>0</v>
      </c>
      <c r="M713" s="2">
        <f t="shared" si="261"/>
        <v>1.0887772194304923E-2</v>
      </c>
      <c r="N713" s="111">
        <v>800</v>
      </c>
      <c r="O713" s="111">
        <v>1562</v>
      </c>
      <c r="P713" s="111"/>
      <c r="Q713" s="111"/>
      <c r="R713" s="111">
        <v>26</v>
      </c>
      <c r="S713" s="111"/>
      <c r="T713" s="111"/>
      <c r="U713" s="111"/>
      <c r="V713" s="111"/>
      <c r="W713" s="111"/>
      <c r="X713" s="111">
        <v>0</v>
      </c>
      <c r="Y713" s="113"/>
      <c r="Z713" s="113"/>
      <c r="AA713" s="113"/>
      <c r="AB713" s="113"/>
      <c r="AC713" s="111"/>
      <c r="AD713" s="111"/>
      <c r="AE713" s="111"/>
      <c r="AG713" s="7">
        <f>IF(Q713&gt;0,RANK(Q713,(N713:P713,Q713:AE713)),0)</f>
        <v>0</v>
      </c>
      <c r="AH713" s="7">
        <f>IF(R713&gt;0,RANK(R713,(N713:P713,Q713:AE713)),0)</f>
        <v>3</v>
      </c>
      <c r="AI713" s="7">
        <f>IF(T713&gt;0,RANK(T713,(N713:P713,Q713:AE713)),0)</f>
        <v>0</v>
      </c>
      <c r="AJ713" s="7">
        <f>IF(S713&gt;0,RANK(S713,(N713:P713,Q713:AE713)),0)</f>
        <v>0</v>
      </c>
      <c r="AK713" s="2">
        <f t="shared" si="262"/>
        <v>0</v>
      </c>
      <c r="AL713" s="2">
        <f t="shared" si="263"/>
        <v>1.0887772194304857E-2</v>
      </c>
      <c r="AM713" s="2">
        <f t="shared" si="264"/>
        <v>0</v>
      </c>
      <c r="AN713" s="2">
        <f t="shared" si="265"/>
        <v>0</v>
      </c>
      <c r="AP713" t="s">
        <v>733</v>
      </c>
      <c r="AQ713" t="s">
        <v>342</v>
      </c>
      <c r="AR713">
        <v>18</v>
      </c>
      <c r="AT713" s="95">
        <v>17</v>
      </c>
      <c r="AU713" s="97">
        <v>175</v>
      </c>
      <c r="AV713" s="101">
        <f t="shared" si="254"/>
        <v>17175</v>
      </c>
      <c r="AX713" s="7" t="s">
        <v>1006</v>
      </c>
    </row>
    <row r="714" spans="1:50" hidden="1" outlineLevel="1">
      <c r="A714" t="s">
        <v>1145</v>
      </c>
      <c r="B714" t="s">
        <v>342</v>
      </c>
      <c r="C714" s="1">
        <f t="shared" si="255"/>
        <v>13237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1">
        <f t="shared" si="256"/>
        <v>5387</v>
      </c>
      <c r="H714" s="2">
        <f t="shared" si="257"/>
        <v>0.40696532446929062</v>
      </c>
      <c r="I714" s="2"/>
      <c r="J714" s="2">
        <f t="shared" si="258"/>
        <v>0.28178590315026064</v>
      </c>
      <c r="K714" s="2">
        <f t="shared" si="259"/>
        <v>0.68875122761955121</v>
      </c>
      <c r="L714" s="2">
        <f t="shared" si="260"/>
        <v>0</v>
      </c>
      <c r="M714" s="2">
        <f t="shared" si="261"/>
        <v>2.9462869230188149E-2</v>
      </c>
      <c r="N714" s="111">
        <v>3730</v>
      </c>
      <c r="O714" s="111">
        <v>9117</v>
      </c>
      <c r="P714" s="111"/>
      <c r="Q714" s="111"/>
      <c r="R714" s="111">
        <v>375</v>
      </c>
      <c r="S714" s="111"/>
      <c r="T714" s="111"/>
      <c r="U714" s="111"/>
      <c r="V714" s="111"/>
      <c r="W714" s="111"/>
      <c r="X714" s="111">
        <v>15</v>
      </c>
      <c r="Y714" s="113"/>
      <c r="Z714" s="113"/>
      <c r="AA714" s="113"/>
      <c r="AB714" s="113"/>
      <c r="AC714" s="111"/>
      <c r="AD714" s="111"/>
      <c r="AE714" s="111"/>
      <c r="AG714" s="7">
        <f>IF(Q714&gt;0,RANK(Q714,(N714:P714,Q714:AE714)),0)</f>
        <v>0</v>
      </c>
      <c r="AH714" s="7">
        <f>IF(R714&gt;0,RANK(R714,(N714:P714,Q714:AE714)),0)</f>
        <v>3</v>
      </c>
      <c r="AI714" s="7">
        <f>IF(T714&gt;0,RANK(T714,(N714:P714,Q714:AE714)),0)</f>
        <v>0</v>
      </c>
      <c r="AJ714" s="7">
        <f>IF(S714&gt;0,RANK(S714,(N714:P714,Q714:AE714)),0)</f>
        <v>0</v>
      </c>
      <c r="AK714" s="2">
        <f t="shared" si="262"/>
        <v>0</v>
      </c>
      <c r="AL714" s="2">
        <f t="shared" si="263"/>
        <v>2.832968195210395E-2</v>
      </c>
      <c r="AM714" s="2">
        <f t="shared" si="264"/>
        <v>0</v>
      </c>
      <c r="AN714" s="2">
        <f t="shared" si="265"/>
        <v>0</v>
      </c>
      <c r="AP714" t="s">
        <v>1145</v>
      </c>
      <c r="AQ714" t="s">
        <v>342</v>
      </c>
      <c r="AR714">
        <v>16</v>
      </c>
      <c r="AT714" s="95">
        <v>17</v>
      </c>
      <c r="AU714" s="97">
        <v>177</v>
      </c>
      <c r="AV714" s="101">
        <f t="shared" si="254"/>
        <v>17177</v>
      </c>
      <c r="AX714" s="7" t="s">
        <v>1006</v>
      </c>
    </row>
    <row r="715" spans="1:50" hidden="1" outlineLevel="1">
      <c r="A715" t="s">
        <v>1896</v>
      </c>
      <c r="B715" t="s">
        <v>342</v>
      </c>
      <c r="C715" s="1">
        <f t="shared" si="255"/>
        <v>39347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0</v>
      </c>
      <c r="G715" s="1">
        <f t="shared" si="256"/>
        <v>12278</v>
      </c>
      <c r="H715" s="2">
        <f t="shared" si="257"/>
        <v>0.31204412026329836</v>
      </c>
      <c r="I715" s="2"/>
      <c r="J715" s="2">
        <f t="shared" si="258"/>
        <v>0.32985996391084454</v>
      </c>
      <c r="K715" s="2">
        <f t="shared" si="259"/>
        <v>0.64190408417414291</v>
      </c>
      <c r="L715" s="2">
        <f t="shared" si="260"/>
        <v>0</v>
      </c>
      <c r="M715" s="2">
        <f t="shared" si="261"/>
        <v>2.8235951915012492E-2</v>
      </c>
      <c r="N715" s="111">
        <v>12979</v>
      </c>
      <c r="O715" s="111">
        <v>25257</v>
      </c>
      <c r="P715" s="111"/>
      <c r="Q715" s="111"/>
      <c r="R715" s="111">
        <v>1104</v>
      </c>
      <c r="S715" s="111"/>
      <c r="T715" s="111"/>
      <c r="U715" s="111"/>
      <c r="V715" s="111"/>
      <c r="W715" s="111"/>
      <c r="X715" s="111">
        <v>7</v>
      </c>
      <c r="Y715" s="113"/>
      <c r="Z715" s="113"/>
      <c r="AA715" s="113"/>
      <c r="AB715" s="113"/>
      <c r="AC715" s="111"/>
      <c r="AD715" s="111"/>
      <c r="AE715" s="111"/>
      <c r="AG715" s="7">
        <f>IF(Q715&gt;0,RANK(Q715,(N715:P715,Q715:AE715)),0)</f>
        <v>0</v>
      </c>
      <c r="AH715" s="7">
        <f>IF(R715&gt;0,RANK(R715,(N715:P715,Q715:AE715)),0)</f>
        <v>3</v>
      </c>
      <c r="AI715" s="7">
        <f>IF(T715&gt;0,RANK(T715,(N715:P715,Q715:AE715)),0)</f>
        <v>0</v>
      </c>
      <c r="AJ715" s="7">
        <f>IF(S715&gt;0,RANK(S715,(N715:P715,Q715:AE715)),0)</f>
        <v>0</v>
      </c>
      <c r="AK715" s="2">
        <f t="shared" si="262"/>
        <v>0</v>
      </c>
      <c r="AL715" s="2">
        <f t="shared" si="263"/>
        <v>2.8058047627519251E-2</v>
      </c>
      <c r="AM715" s="2">
        <f t="shared" si="264"/>
        <v>0</v>
      </c>
      <c r="AN715" s="2">
        <f t="shared" si="265"/>
        <v>0</v>
      </c>
      <c r="AP715" t="s">
        <v>1896</v>
      </c>
      <c r="AQ715" t="s">
        <v>342</v>
      </c>
      <c r="AR715">
        <v>18</v>
      </c>
      <c r="AT715" s="95">
        <v>17</v>
      </c>
      <c r="AU715" s="97">
        <v>179</v>
      </c>
      <c r="AV715" s="101">
        <f t="shared" si="254"/>
        <v>17179</v>
      </c>
      <c r="AX715" s="7" t="s">
        <v>1006</v>
      </c>
    </row>
    <row r="716" spans="1:50" hidden="1" outlineLevel="1">
      <c r="A716" t="s">
        <v>1368</v>
      </c>
      <c r="B716" t="s">
        <v>342</v>
      </c>
      <c r="C716" s="1">
        <f t="shared" si="255"/>
        <v>7192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0</v>
      </c>
      <c r="G716" s="1">
        <f t="shared" si="256"/>
        <v>879</v>
      </c>
      <c r="H716" s="2">
        <f t="shared" si="257"/>
        <v>0.12221913236929922</v>
      </c>
      <c r="I716" s="2"/>
      <c r="J716" s="2">
        <f t="shared" si="258"/>
        <v>0.42867074527252502</v>
      </c>
      <c r="K716" s="2">
        <f t="shared" si="259"/>
        <v>0.55088987764182429</v>
      </c>
      <c r="L716" s="2">
        <f t="shared" si="260"/>
        <v>0</v>
      </c>
      <c r="M716" s="2">
        <f t="shared" si="261"/>
        <v>2.043937708565069E-2</v>
      </c>
      <c r="N716" s="111">
        <v>3083</v>
      </c>
      <c r="O716" s="111">
        <v>3962</v>
      </c>
      <c r="P716" s="111"/>
      <c r="Q716" s="111"/>
      <c r="R716" s="111">
        <v>147</v>
      </c>
      <c r="S716" s="111"/>
      <c r="T716" s="111"/>
      <c r="U716" s="111"/>
      <c r="V716" s="111"/>
      <c r="W716" s="111"/>
      <c r="X716" s="111">
        <v>0</v>
      </c>
      <c r="Y716" s="113"/>
      <c r="Z716" s="113"/>
      <c r="AA716" s="113"/>
      <c r="AB716" s="113"/>
      <c r="AC716" s="111"/>
      <c r="AD716" s="111"/>
      <c r="AE716" s="111"/>
      <c r="AG716" s="7">
        <f>IF(Q716&gt;0,RANK(Q716,(N716:P716,Q716:AE716)),0)</f>
        <v>0</v>
      </c>
      <c r="AH716" s="7">
        <f>IF(R716&gt;0,RANK(R716,(N716:P716,Q716:AE716)),0)</f>
        <v>3</v>
      </c>
      <c r="AI716" s="7">
        <f>IF(T716&gt;0,RANK(T716,(N716:P716,Q716:AE716)),0)</f>
        <v>0</v>
      </c>
      <c r="AJ716" s="7">
        <f>IF(S716&gt;0,RANK(S716,(N716:P716,Q716:AE716)),0)</f>
        <v>0</v>
      </c>
      <c r="AK716" s="2">
        <f t="shared" si="262"/>
        <v>0</v>
      </c>
      <c r="AL716" s="2">
        <f t="shared" si="263"/>
        <v>2.0439377085650724E-2</v>
      </c>
      <c r="AM716" s="2">
        <f t="shared" si="264"/>
        <v>0</v>
      </c>
      <c r="AN716" s="2">
        <f t="shared" si="265"/>
        <v>0</v>
      </c>
      <c r="AP716" t="s">
        <v>1368</v>
      </c>
      <c r="AQ716" t="s">
        <v>342</v>
      </c>
      <c r="AR716">
        <v>12</v>
      </c>
      <c r="AT716" s="95">
        <v>17</v>
      </c>
      <c r="AU716" s="97">
        <v>181</v>
      </c>
      <c r="AV716" s="101">
        <f t="shared" si="254"/>
        <v>17181</v>
      </c>
      <c r="AX716" s="7" t="s">
        <v>1006</v>
      </c>
    </row>
    <row r="717" spans="1:50" hidden="1" outlineLevel="1">
      <c r="A717" t="s">
        <v>451</v>
      </c>
      <c r="B717" t="s">
        <v>342</v>
      </c>
      <c r="C717" s="1">
        <f t="shared" si="255"/>
        <v>24074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0</v>
      </c>
      <c r="G717" s="1">
        <f t="shared" si="256"/>
        <v>6193</v>
      </c>
      <c r="H717" s="2">
        <f t="shared" si="257"/>
        <v>0.25724848384148874</v>
      </c>
      <c r="I717" s="2"/>
      <c r="J717" s="2">
        <f t="shared" si="258"/>
        <v>0.35581955636786577</v>
      </c>
      <c r="K717" s="2">
        <f t="shared" si="259"/>
        <v>0.61306804020935446</v>
      </c>
      <c r="L717" s="2">
        <f t="shared" si="260"/>
        <v>0</v>
      </c>
      <c r="M717" s="2">
        <f t="shared" si="261"/>
        <v>3.1112403422779766E-2</v>
      </c>
      <c r="N717" s="111">
        <v>8566</v>
      </c>
      <c r="O717" s="111">
        <v>14759</v>
      </c>
      <c r="P717" s="111"/>
      <c r="Q717" s="111"/>
      <c r="R717" s="111">
        <v>749</v>
      </c>
      <c r="S717" s="111"/>
      <c r="T717" s="111"/>
      <c r="U717" s="111"/>
      <c r="V717" s="111"/>
      <c r="W717" s="111"/>
      <c r="X717" s="111">
        <v>0</v>
      </c>
      <c r="Y717" s="113"/>
      <c r="Z717" s="113"/>
      <c r="AA717" s="113"/>
      <c r="AB717" s="113"/>
      <c r="AC717" s="111"/>
      <c r="AD717" s="111"/>
      <c r="AE717" s="111"/>
      <c r="AG717" s="7">
        <f>IF(Q717&gt;0,RANK(Q717,(N717:P717,Q717:AE717)),0)</f>
        <v>0</v>
      </c>
      <c r="AH717" s="7">
        <f>IF(R717&gt;0,RANK(R717,(N717:P717,Q717:AE717)),0)</f>
        <v>3</v>
      </c>
      <c r="AI717" s="7">
        <f>IF(T717&gt;0,RANK(T717,(N717:P717,Q717:AE717)),0)</f>
        <v>0</v>
      </c>
      <c r="AJ717" s="7">
        <f>IF(S717&gt;0,RANK(S717,(N717:P717,Q717:AE717)),0)</f>
        <v>0</v>
      </c>
      <c r="AK717" s="2">
        <f t="shared" si="262"/>
        <v>0</v>
      </c>
      <c r="AL717" s="2">
        <f t="shared" si="263"/>
        <v>3.1112403422779763E-2</v>
      </c>
      <c r="AM717" s="2">
        <f t="shared" si="264"/>
        <v>0</v>
      </c>
      <c r="AN717" s="2">
        <f t="shared" si="265"/>
        <v>0</v>
      </c>
      <c r="AP717" t="s">
        <v>451</v>
      </c>
      <c r="AQ717" t="s">
        <v>342</v>
      </c>
      <c r="AR717">
        <v>15</v>
      </c>
      <c r="AT717" s="95">
        <v>17</v>
      </c>
      <c r="AU717" s="97">
        <v>183</v>
      </c>
      <c r="AV717" s="101">
        <f t="shared" si="254"/>
        <v>17183</v>
      </c>
      <c r="AX717" s="7" t="s">
        <v>1006</v>
      </c>
    </row>
    <row r="718" spans="1:50" hidden="1" outlineLevel="1">
      <c r="A718" t="s">
        <v>1671</v>
      </c>
      <c r="B718" t="s">
        <v>342</v>
      </c>
      <c r="C718" s="1">
        <f t="shared" si="255"/>
        <v>4667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0</v>
      </c>
      <c r="G718" s="1">
        <f t="shared" si="256"/>
        <v>487</v>
      </c>
      <c r="H718" s="2">
        <f t="shared" si="257"/>
        <v>0.10434968930790658</v>
      </c>
      <c r="I718" s="2"/>
      <c r="J718" s="2">
        <f t="shared" si="258"/>
        <v>0.43496893079065779</v>
      </c>
      <c r="K718" s="2">
        <f t="shared" si="259"/>
        <v>0.53931862009856435</v>
      </c>
      <c r="L718" s="2">
        <f t="shared" si="260"/>
        <v>0</v>
      </c>
      <c r="M718" s="2">
        <f t="shared" si="261"/>
        <v>2.5712449110777857E-2</v>
      </c>
      <c r="N718" s="111">
        <v>2030</v>
      </c>
      <c r="O718" s="111">
        <v>2517</v>
      </c>
      <c r="P718" s="111"/>
      <c r="Q718" s="111"/>
      <c r="R718" s="111">
        <v>120</v>
      </c>
      <c r="S718" s="111"/>
      <c r="T718" s="111"/>
      <c r="U718" s="111"/>
      <c r="V718" s="111"/>
      <c r="W718" s="111"/>
      <c r="X718" s="111">
        <v>0</v>
      </c>
      <c r="Y718" s="113"/>
      <c r="Z718" s="113"/>
      <c r="AA718" s="113"/>
      <c r="AB718" s="113"/>
      <c r="AC718" s="111"/>
      <c r="AD718" s="111"/>
      <c r="AE718" s="111"/>
      <c r="AG718" s="7">
        <f>IF(Q718&gt;0,RANK(Q718,(N718:P718,Q718:AE718)),0)</f>
        <v>0</v>
      </c>
      <c r="AH718" s="7">
        <f>IF(R718&gt;0,RANK(R718,(N718:P718,Q718:AE718)),0)</f>
        <v>3</v>
      </c>
      <c r="AI718" s="7">
        <f>IF(T718&gt;0,RANK(T718,(N718:P718,Q718:AE718)),0)</f>
        <v>0</v>
      </c>
      <c r="AJ718" s="7">
        <f>IF(S718&gt;0,RANK(S718,(N718:P718,Q718:AE718)),0)</f>
        <v>0</v>
      </c>
      <c r="AK718" s="2">
        <f t="shared" si="262"/>
        <v>0</v>
      </c>
      <c r="AL718" s="2">
        <f t="shared" si="263"/>
        <v>2.5712449110777802E-2</v>
      </c>
      <c r="AM718" s="2">
        <f t="shared" si="264"/>
        <v>0</v>
      </c>
      <c r="AN718" s="2">
        <f t="shared" si="265"/>
        <v>0</v>
      </c>
      <c r="AP718" t="s">
        <v>1671</v>
      </c>
      <c r="AQ718" t="s">
        <v>342</v>
      </c>
      <c r="AR718">
        <v>0</v>
      </c>
      <c r="AT718" s="95">
        <v>17</v>
      </c>
      <c r="AU718" s="97">
        <v>185</v>
      </c>
      <c r="AV718" s="101">
        <f t="shared" si="254"/>
        <v>17185</v>
      </c>
      <c r="AX718" s="7" t="s">
        <v>1006</v>
      </c>
    </row>
    <row r="719" spans="1:50" hidden="1" outlineLevel="1">
      <c r="A719" t="s">
        <v>933</v>
      </c>
      <c r="B719" t="s">
        <v>342</v>
      </c>
      <c r="C719" s="1">
        <f t="shared" si="255"/>
        <v>5980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1">
        <f t="shared" si="256"/>
        <v>1709</v>
      </c>
      <c r="H719" s="2">
        <f t="shared" si="257"/>
        <v>0.28578595317725752</v>
      </c>
      <c r="I719" s="2"/>
      <c r="J719" s="2">
        <f t="shared" si="258"/>
        <v>0.34515050167224082</v>
      </c>
      <c r="K719" s="2">
        <f t="shared" si="259"/>
        <v>0.63093645484949834</v>
      </c>
      <c r="L719" s="2">
        <f t="shared" si="260"/>
        <v>0</v>
      </c>
      <c r="M719" s="2">
        <f t="shared" si="261"/>
        <v>2.3913043478260843E-2</v>
      </c>
      <c r="N719" s="111">
        <v>2064</v>
      </c>
      <c r="O719" s="111">
        <v>3773</v>
      </c>
      <c r="P719" s="111"/>
      <c r="Q719" s="111"/>
      <c r="R719" s="111">
        <v>143</v>
      </c>
      <c r="S719" s="111"/>
      <c r="T719" s="111"/>
      <c r="U719" s="111"/>
      <c r="V719" s="111"/>
      <c r="W719" s="111"/>
      <c r="X719" s="111">
        <v>0</v>
      </c>
      <c r="Y719" s="113"/>
      <c r="Z719" s="113"/>
      <c r="AA719" s="113"/>
      <c r="AB719" s="113"/>
      <c r="AC719" s="111"/>
      <c r="AD719" s="111"/>
      <c r="AE719" s="111"/>
      <c r="AG719" s="7">
        <f>IF(Q719&gt;0,RANK(Q719,(N719:P719,Q719:AE719)),0)</f>
        <v>0</v>
      </c>
      <c r="AH719" s="7">
        <f>IF(R719&gt;0,RANK(R719,(N719:P719,Q719:AE719)),0)</f>
        <v>3</v>
      </c>
      <c r="AI719" s="7">
        <f>IF(T719&gt;0,RANK(T719,(N719:P719,Q719:AE719)),0)</f>
        <v>0</v>
      </c>
      <c r="AJ719" s="7">
        <f>IF(S719&gt;0,RANK(S719,(N719:P719,Q719:AE719)),0)</f>
        <v>0</v>
      </c>
      <c r="AK719" s="2">
        <f t="shared" si="262"/>
        <v>0</v>
      </c>
      <c r="AL719" s="2">
        <f t="shared" si="263"/>
        <v>2.391304347826087E-2</v>
      </c>
      <c r="AM719" s="2">
        <f t="shared" si="264"/>
        <v>0</v>
      </c>
      <c r="AN719" s="2">
        <f t="shared" si="265"/>
        <v>0</v>
      </c>
      <c r="AP719" t="s">
        <v>933</v>
      </c>
      <c r="AQ719" t="s">
        <v>342</v>
      </c>
      <c r="AR719">
        <v>17</v>
      </c>
      <c r="AT719" s="95">
        <v>17</v>
      </c>
      <c r="AU719" s="97">
        <v>187</v>
      </c>
      <c r="AV719" s="101">
        <f t="shared" si="254"/>
        <v>17187</v>
      </c>
      <c r="AX719" s="7" t="s">
        <v>1006</v>
      </c>
    </row>
    <row r="720" spans="1:50" hidden="1" outlineLevel="1">
      <c r="A720" t="s">
        <v>404</v>
      </c>
      <c r="B720" t="s">
        <v>342</v>
      </c>
      <c r="C720" s="1">
        <f t="shared" si="255"/>
        <v>5844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0</v>
      </c>
      <c r="G720" s="1">
        <f t="shared" si="256"/>
        <v>2602</v>
      </c>
      <c r="H720" s="2">
        <f t="shared" si="257"/>
        <v>0.44524298425735798</v>
      </c>
      <c r="I720" s="2"/>
      <c r="J720" s="2">
        <f t="shared" si="258"/>
        <v>0.27019164955509922</v>
      </c>
      <c r="K720" s="2">
        <f t="shared" si="259"/>
        <v>0.7154346338124572</v>
      </c>
      <c r="L720" s="2">
        <f t="shared" si="260"/>
        <v>0</v>
      </c>
      <c r="M720" s="2">
        <f t="shared" si="261"/>
        <v>1.4373716632443578E-2</v>
      </c>
      <c r="N720" s="111">
        <v>1579</v>
      </c>
      <c r="O720" s="111">
        <v>4181</v>
      </c>
      <c r="P720" s="111"/>
      <c r="Q720" s="111"/>
      <c r="R720" s="111">
        <v>84</v>
      </c>
      <c r="S720" s="111"/>
      <c r="T720" s="111"/>
      <c r="U720" s="111"/>
      <c r="V720" s="111"/>
      <c r="W720" s="111"/>
      <c r="X720" s="111">
        <v>0</v>
      </c>
      <c r="Y720" s="113"/>
      <c r="Z720" s="113"/>
      <c r="AA720" s="113"/>
      <c r="AB720" s="113"/>
      <c r="AC720" s="111"/>
      <c r="AD720" s="111"/>
      <c r="AE720" s="111"/>
      <c r="AG720" s="7">
        <f>IF(Q720&gt;0,RANK(Q720,(N720:P720,Q720:AE720)),0)</f>
        <v>0</v>
      </c>
      <c r="AH720" s="7">
        <f>IF(R720&gt;0,RANK(R720,(N720:P720,Q720:AE720)),0)</f>
        <v>3</v>
      </c>
      <c r="AI720" s="7">
        <f>IF(T720&gt;0,RANK(T720,(N720:P720,Q720:AE720)),0)</f>
        <v>0</v>
      </c>
      <c r="AJ720" s="7">
        <f>IF(S720&gt;0,RANK(S720,(N720:P720,Q720:AE720)),0)</f>
        <v>0</v>
      </c>
      <c r="AK720" s="2">
        <f t="shared" si="262"/>
        <v>0</v>
      </c>
      <c r="AL720" s="2">
        <f t="shared" si="263"/>
        <v>1.4373716632443531E-2</v>
      </c>
      <c r="AM720" s="2">
        <f t="shared" si="264"/>
        <v>0</v>
      </c>
      <c r="AN720" s="2">
        <f t="shared" si="265"/>
        <v>0</v>
      </c>
      <c r="AP720" t="s">
        <v>404</v>
      </c>
      <c r="AQ720" t="s">
        <v>342</v>
      </c>
      <c r="AR720">
        <v>19</v>
      </c>
      <c r="AT720" s="95">
        <v>17</v>
      </c>
      <c r="AU720" s="97">
        <v>189</v>
      </c>
      <c r="AV720" s="101">
        <f t="shared" si="254"/>
        <v>17189</v>
      </c>
      <c r="AX720" s="7" t="s">
        <v>1006</v>
      </c>
    </row>
    <row r="721" spans="1:50" hidden="1" outlineLevel="1">
      <c r="A721" t="s">
        <v>934</v>
      </c>
      <c r="B721" t="s">
        <v>342</v>
      </c>
      <c r="C721" s="1">
        <f t="shared" si="255"/>
        <v>6472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0</v>
      </c>
      <c r="G721" s="1">
        <f t="shared" si="256"/>
        <v>2228</v>
      </c>
      <c r="H721" s="2">
        <f t="shared" si="257"/>
        <v>0.34425216316440049</v>
      </c>
      <c r="I721" s="2"/>
      <c r="J721" s="2">
        <f t="shared" si="258"/>
        <v>0.31443139678615573</v>
      </c>
      <c r="K721" s="2">
        <f t="shared" si="259"/>
        <v>0.65868355995055627</v>
      </c>
      <c r="L721" s="2">
        <f t="shared" si="260"/>
        <v>0</v>
      </c>
      <c r="M721" s="2">
        <f t="shared" si="261"/>
        <v>2.6885043263288E-2</v>
      </c>
      <c r="N721" s="111">
        <v>2035</v>
      </c>
      <c r="O721" s="111">
        <v>4263</v>
      </c>
      <c r="P721" s="111"/>
      <c r="Q721" s="111"/>
      <c r="R721" s="111">
        <v>172</v>
      </c>
      <c r="S721" s="111"/>
      <c r="T721" s="111"/>
      <c r="U721" s="111"/>
      <c r="V721" s="111"/>
      <c r="W721" s="111"/>
      <c r="X721" s="111">
        <v>2</v>
      </c>
      <c r="Y721" s="113"/>
      <c r="Z721" s="113"/>
      <c r="AA721" s="113"/>
      <c r="AB721" s="113"/>
      <c r="AC721" s="111"/>
      <c r="AD721" s="111"/>
      <c r="AE721" s="111"/>
      <c r="AG721" s="7">
        <f>IF(Q721&gt;0,RANK(Q721,(N721:P721,Q721:AE721)),0)</f>
        <v>0</v>
      </c>
      <c r="AH721" s="7">
        <f>IF(R721&gt;0,RANK(R721,(N721:P721,Q721:AE721)),0)</f>
        <v>3</v>
      </c>
      <c r="AI721" s="7">
        <f>IF(T721&gt;0,RANK(T721,(N721:P721,Q721:AE721)),0)</f>
        <v>0</v>
      </c>
      <c r="AJ721" s="7">
        <f>IF(S721&gt;0,RANK(S721,(N721:P721,Q721:AE721)),0)</f>
        <v>0</v>
      </c>
      <c r="AK721" s="2">
        <f t="shared" si="262"/>
        <v>0</v>
      </c>
      <c r="AL721" s="2">
        <f t="shared" si="263"/>
        <v>2.6576019777503089E-2</v>
      </c>
      <c r="AM721" s="2">
        <f t="shared" si="264"/>
        <v>0</v>
      </c>
      <c r="AN721" s="2">
        <f t="shared" si="265"/>
        <v>0</v>
      </c>
      <c r="AP721" t="s">
        <v>934</v>
      </c>
      <c r="AQ721" t="s">
        <v>342</v>
      </c>
      <c r="AR721">
        <v>19</v>
      </c>
      <c r="AT721" s="95">
        <v>17</v>
      </c>
      <c r="AU721" s="97">
        <v>191</v>
      </c>
      <c r="AV721" s="101">
        <f t="shared" si="254"/>
        <v>17191</v>
      </c>
      <c r="AX721" s="7" t="s">
        <v>1006</v>
      </c>
    </row>
    <row r="722" spans="1:50" hidden="1" outlineLevel="1">
      <c r="A722" t="s">
        <v>962</v>
      </c>
      <c r="B722" t="s">
        <v>342</v>
      </c>
      <c r="C722" s="1">
        <f t="shared" ref="C722:C728" si="266">SUM(N722:AE722)</f>
        <v>6801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>IF(P722&gt;0,RANK(P722,(N722:P722,Q722:AE722)),0)</f>
        <v>0</v>
      </c>
      <c r="G722" s="1">
        <f t="shared" ref="G722:G728" si="267">IF(C722&gt;0,MAX(N722:P722)-LARGE(N722:P722,2),0)</f>
        <v>144</v>
      </c>
      <c r="H722" s="2">
        <f t="shared" ref="H722:H728" si="268">IF(C722&gt;0,G722/C722,0)</f>
        <v>2.1173356859285401E-2</v>
      </c>
      <c r="I722" s="2"/>
      <c r="J722" s="2">
        <f t="shared" ref="J722:J728" si="269">IF($C722=0,"-",N722/$C722)</f>
        <v>0.50007351860020588</v>
      </c>
      <c r="K722" s="2">
        <f t="shared" ref="K722:K728" si="270">IF($C722=0,"-",O722/$C722)</f>
        <v>0.47890016174092043</v>
      </c>
      <c r="L722" s="2">
        <f t="shared" ref="L722:L728" si="271">IF($C722=0,"-",P722/$C722)</f>
        <v>0</v>
      </c>
      <c r="M722" s="2">
        <f t="shared" ref="M722:M728" si="272">IF(C722=0,"-",(1-J722-K722-L722))</f>
        <v>2.1026319658873693E-2</v>
      </c>
      <c r="N722" s="111">
        <v>3401</v>
      </c>
      <c r="O722" s="111">
        <v>3257</v>
      </c>
      <c r="P722" s="111"/>
      <c r="Q722" s="111"/>
      <c r="R722" s="111">
        <v>143</v>
      </c>
      <c r="S722" s="111"/>
      <c r="T722" s="111"/>
      <c r="U722" s="111"/>
      <c r="V722" s="111"/>
      <c r="W722" s="111"/>
      <c r="X722" s="111">
        <v>0</v>
      </c>
      <c r="Y722" s="113"/>
      <c r="Z722" s="113"/>
      <c r="AA722" s="113"/>
      <c r="AB722" s="113"/>
      <c r="AC722" s="111"/>
      <c r="AD722" s="111"/>
      <c r="AE722" s="111"/>
      <c r="AG722" s="7">
        <f>IF(Q722&gt;0,RANK(Q722,(N722:P722,Q722:AE722)),0)</f>
        <v>0</v>
      </c>
      <c r="AH722" s="7">
        <f>IF(R722&gt;0,RANK(R722,(N722:P722,Q722:AE722)),0)</f>
        <v>3</v>
      </c>
      <c r="AI722" s="7">
        <f>IF(T722&gt;0,RANK(T722,(N722:P722,Q722:AE722)),0)</f>
        <v>0</v>
      </c>
      <c r="AJ722" s="7">
        <f>IF(S722&gt;0,RANK(S722,(N722:P722,Q722:AE722)),0)</f>
        <v>0</v>
      </c>
      <c r="AK722" s="2">
        <f t="shared" ref="AK722:AK728" si="273">IF($C722=0,"-",Q722/$C722)</f>
        <v>0</v>
      </c>
      <c r="AL722" s="2">
        <f t="shared" ref="AL722:AL728" si="274">IF($C722=0,"-",R722/$C722)</f>
        <v>2.1026319658873693E-2</v>
      </c>
      <c r="AM722" s="2">
        <f t="shared" ref="AM722:AM728" si="275">IF($C722=0,"-",T722/$C722)</f>
        <v>0</v>
      </c>
      <c r="AN722" s="2">
        <f t="shared" ref="AN722:AN728" si="276">IF($C722=0,"-",S722/$C722)</f>
        <v>0</v>
      </c>
      <c r="AP722" t="s">
        <v>962</v>
      </c>
      <c r="AQ722" t="s">
        <v>342</v>
      </c>
      <c r="AR722">
        <v>0</v>
      </c>
      <c r="AT722" s="95">
        <v>17</v>
      </c>
      <c r="AU722" s="97">
        <v>193</v>
      </c>
      <c r="AV722" s="101">
        <f t="shared" si="254"/>
        <v>17193</v>
      </c>
      <c r="AX722" s="7" t="s">
        <v>1006</v>
      </c>
    </row>
    <row r="723" spans="1:50" hidden="1" outlineLevel="1">
      <c r="A723" t="s">
        <v>240</v>
      </c>
      <c r="B723" t="s">
        <v>342</v>
      </c>
      <c r="C723" s="1">
        <f t="shared" si="266"/>
        <v>17045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267"/>
        <v>3583</v>
      </c>
      <c r="H723" s="2">
        <f t="shared" si="268"/>
        <v>0.21020827222059255</v>
      </c>
      <c r="I723" s="2"/>
      <c r="J723" s="2">
        <f t="shared" si="269"/>
        <v>0.381636843649164</v>
      </c>
      <c r="K723" s="2">
        <f t="shared" si="270"/>
        <v>0.59184511586975652</v>
      </c>
      <c r="L723" s="2">
        <f t="shared" si="271"/>
        <v>0</v>
      </c>
      <c r="M723" s="2">
        <f t="shared" si="272"/>
        <v>2.651804048107953E-2</v>
      </c>
      <c r="N723" s="111">
        <v>6505</v>
      </c>
      <c r="O723" s="111">
        <v>10088</v>
      </c>
      <c r="P723" s="111"/>
      <c r="Q723" s="111"/>
      <c r="R723" s="111">
        <v>452</v>
      </c>
      <c r="S723" s="111"/>
      <c r="T723" s="111"/>
      <c r="U723" s="111"/>
      <c r="V723" s="111"/>
      <c r="W723" s="111"/>
      <c r="X723" s="111">
        <v>0</v>
      </c>
      <c r="Y723" s="113"/>
      <c r="Z723" s="113"/>
      <c r="AA723" s="113"/>
      <c r="AB723" s="113"/>
      <c r="AC723" s="111"/>
      <c r="AD723" s="111"/>
      <c r="AE723" s="111"/>
      <c r="AG723" s="7">
        <f>IF(Q723&gt;0,RANK(Q723,(N723:P723,Q723:AE723)),0)</f>
        <v>0</v>
      </c>
      <c r="AH723" s="7">
        <f>IF(R723&gt;0,RANK(R723,(N723:P723,Q723:AE723)),0)</f>
        <v>3</v>
      </c>
      <c r="AI723" s="7">
        <f>IF(T723&gt;0,RANK(T723,(N723:P723,Q723:AE723)),0)</f>
        <v>0</v>
      </c>
      <c r="AJ723" s="7">
        <f>IF(S723&gt;0,RANK(S723,(N723:P723,Q723:AE723)),0)</f>
        <v>0</v>
      </c>
      <c r="AK723" s="2">
        <f t="shared" si="273"/>
        <v>0</v>
      </c>
      <c r="AL723" s="2">
        <f t="shared" si="274"/>
        <v>2.6518040481079495E-2</v>
      </c>
      <c r="AM723" s="2">
        <f t="shared" si="275"/>
        <v>0</v>
      </c>
      <c r="AN723" s="2">
        <f t="shared" si="276"/>
        <v>0</v>
      </c>
      <c r="AP723" t="s">
        <v>240</v>
      </c>
      <c r="AQ723" t="s">
        <v>342</v>
      </c>
      <c r="AR723">
        <v>0</v>
      </c>
      <c r="AT723" s="95">
        <v>17</v>
      </c>
      <c r="AU723" s="97">
        <v>195</v>
      </c>
      <c r="AV723" s="101">
        <f t="shared" si="254"/>
        <v>17195</v>
      </c>
      <c r="AX723" s="7" t="s">
        <v>1006</v>
      </c>
    </row>
    <row r="724" spans="1:50" hidden="1" outlineLevel="1">
      <c r="A724" t="s">
        <v>747</v>
      </c>
      <c r="B724" t="s">
        <v>342</v>
      </c>
      <c r="C724" s="1">
        <f t="shared" si="266"/>
        <v>121128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si="267"/>
        <v>24105</v>
      </c>
      <c r="H724" s="2">
        <f t="shared" si="268"/>
        <v>0.19900435902516347</v>
      </c>
      <c r="I724" s="2"/>
      <c r="J724" s="2">
        <f t="shared" si="269"/>
        <v>0.38675615877418928</v>
      </c>
      <c r="K724" s="2">
        <f t="shared" si="270"/>
        <v>0.58576051779935279</v>
      </c>
      <c r="L724" s="2">
        <f t="shared" si="271"/>
        <v>0</v>
      </c>
      <c r="M724" s="2">
        <f t="shared" si="272"/>
        <v>2.7483323426457984E-2</v>
      </c>
      <c r="N724" s="111">
        <v>46847</v>
      </c>
      <c r="O724" s="111">
        <v>70952</v>
      </c>
      <c r="P724" s="111"/>
      <c r="Q724" s="111"/>
      <c r="R724" s="111">
        <v>3320</v>
      </c>
      <c r="S724" s="111"/>
      <c r="T724" s="111"/>
      <c r="U724" s="111"/>
      <c r="V724" s="111"/>
      <c r="W724" s="111"/>
      <c r="X724" s="111">
        <v>9</v>
      </c>
      <c r="Y724" s="113"/>
      <c r="Z724" s="113"/>
      <c r="AA724" s="113"/>
      <c r="AB724" s="113"/>
      <c r="AC724" s="111"/>
      <c r="AD724" s="111"/>
      <c r="AE724" s="111"/>
      <c r="AG724" s="7">
        <f>IF(Q724&gt;0,RANK(Q724,(N724:P724,Q724:AE724)),0)</f>
        <v>0</v>
      </c>
      <c r="AH724" s="7">
        <f>IF(R724&gt;0,RANK(R724,(N724:P724,Q724:AE724)),0)</f>
        <v>3</v>
      </c>
      <c r="AI724" s="7">
        <f>IF(T724&gt;0,RANK(T724,(N724:P724,Q724:AE724)),0)</f>
        <v>0</v>
      </c>
      <c r="AJ724" s="7">
        <f>IF(S724&gt;0,RANK(S724,(N724:P724,Q724:AE724)),0)</f>
        <v>0</v>
      </c>
      <c r="AK724" s="2">
        <f t="shared" si="273"/>
        <v>0</v>
      </c>
      <c r="AL724" s="2">
        <f t="shared" si="274"/>
        <v>2.7409021861171654E-2</v>
      </c>
      <c r="AM724" s="2">
        <f t="shared" si="275"/>
        <v>0</v>
      </c>
      <c r="AN724" s="2">
        <f t="shared" si="276"/>
        <v>0</v>
      </c>
      <c r="AP724" t="s">
        <v>747</v>
      </c>
      <c r="AQ724" t="s">
        <v>342</v>
      </c>
      <c r="AR724">
        <v>0</v>
      </c>
      <c r="AT724" s="95">
        <v>17</v>
      </c>
      <c r="AU724" s="97">
        <v>197</v>
      </c>
      <c r="AV724" s="101">
        <f t="shared" si="254"/>
        <v>17197</v>
      </c>
      <c r="AX724" s="7" t="s">
        <v>1006</v>
      </c>
    </row>
    <row r="725" spans="1:50" hidden="1" outlineLevel="1">
      <c r="A725" t="s">
        <v>1195</v>
      </c>
      <c r="B725" t="s">
        <v>342</v>
      </c>
      <c r="C725" s="1">
        <f t="shared" si="266"/>
        <v>22697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267"/>
        <v>4525</v>
      </c>
      <c r="H725" s="2">
        <f t="shared" si="268"/>
        <v>0.19936555491915231</v>
      </c>
      <c r="I725" s="2"/>
      <c r="J725" s="2">
        <f t="shared" si="269"/>
        <v>0.38736396880645019</v>
      </c>
      <c r="K725" s="2">
        <f t="shared" si="270"/>
        <v>0.5867295237256025</v>
      </c>
      <c r="L725" s="2">
        <f t="shared" si="271"/>
        <v>0</v>
      </c>
      <c r="M725" s="2">
        <f t="shared" si="272"/>
        <v>2.5906507467947315E-2</v>
      </c>
      <c r="N725" s="111">
        <v>8792</v>
      </c>
      <c r="O725" s="111">
        <v>13317</v>
      </c>
      <c r="P725" s="111"/>
      <c r="Q725" s="111"/>
      <c r="R725" s="111">
        <v>586</v>
      </c>
      <c r="S725" s="111"/>
      <c r="T725" s="111"/>
      <c r="U725" s="111"/>
      <c r="V725" s="111"/>
      <c r="W725" s="111"/>
      <c r="X725" s="111">
        <v>2</v>
      </c>
      <c r="Y725" s="113"/>
      <c r="Z725" s="113"/>
      <c r="AA725" s="113"/>
      <c r="AB725" s="113"/>
      <c r="AC725" s="111"/>
      <c r="AD725" s="111"/>
      <c r="AE725" s="111"/>
      <c r="AG725" s="7">
        <f>IF(Q725&gt;0,RANK(Q725,(N725:P725,Q725:AE725)),0)</f>
        <v>0</v>
      </c>
      <c r="AH725" s="7">
        <f>IF(R725&gt;0,RANK(R725,(N725:P725,Q725:AE725)),0)</f>
        <v>3</v>
      </c>
      <c r="AI725" s="7">
        <f>IF(T725&gt;0,RANK(T725,(N725:P725,Q725:AE725)),0)</f>
        <v>0</v>
      </c>
      <c r="AJ725" s="7">
        <f>IF(S725&gt;0,RANK(S725,(N725:P725,Q725:AE725)),0)</f>
        <v>0</v>
      </c>
      <c r="AK725" s="2">
        <f t="shared" si="273"/>
        <v>0</v>
      </c>
      <c r="AL725" s="2">
        <f t="shared" si="274"/>
        <v>2.5818390095607349E-2</v>
      </c>
      <c r="AM725" s="2">
        <f t="shared" si="275"/>
        <v>0</v>
      </c>
      <c r="AN725" s="2">
        <f t="shared" si="276"/>
        <v>0</v>
      </c>
      <c r="AP725" t="s">
        <v>1195</v>
      </c>
      <c r="AQ725" t="s">
        <v>342</v>
      </c>
      <c r="AR725">
        <v>0</v>
      </c>
      <c r="AT725" s="95">
        <v>17</v>
      </c>
      <c r="AU725" s="97">
        <v>199</v>
      </c>
      <c r="AV725" s="101">
        <f t="shared" si="254"/>
        <v>17199</v>
      </c>
      <c r="AX725" s="7" t="s">
        <v>1006</v>
      </c>
    </row>
    <row r="726" spans="1:50" hidden="1" outlineLevel="1">
      <c r="A726" t="s">
        <v>261</v>
      </c>
      <c r="B726" t="s">
        <v>342</v>
      </c>
      <c r="C726" s="1">
        <f t="shared" si="266"/>
        <v>70521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0</v>
      </c>
      <c r="G726" s="1">
        <f t="shared" si="267"/>
        <v>20743</v>
      </c>
      <c r="H726" s="2">
        <f t="shared" si="268"/>
        <v>0.29413933438266615</v>
      </c>
      <c r="I726" s="2"/>
      <c r="J726" s="2">
        <f t="shared" si="269"/>
        <v>0.33741722323846796</v>
      </c>
      <c r="K726" s="2">
        <f t="shared" si="270"/>
        <v>0.63155655762113416</v>
      </c>
      <c r="L726" s="2">
        <f t="shared" si="271"/>
        <v>0</v>
      </c>
      <c r="M726" s="2">
        <f t="shared" si="272"/>
        <v>3.1026219140397826E-2</v>
      </c>
      <c r="N726" s="111">
        <v>23795</v>
      </c>
      <c r="O726" s="111">
        <v>44538</v>
      </c>
      <c r="P726" s="111"/>
      <c r="Q726" s="111"/>
      <c r="R726" s="111">
        <v>2180</v>
      </c>
      <c r="S726" s="111"/>
      <c r="T726" s="111"/>
      <c r="U726" s="111"/>
      <c r="V726" s="111"/>
      <c r="W726" s="111"/>
      <c r="X726" s="111">
        <v>8</v>
      </c>
      <c r="Y726" s="113"/>
      <c r="Z726" s="113"/>
      <c r="AA726" s="113"/>
      <c r="AB726" s="113"/>
      <c r="AC726" s="111"/>
      <c r="AD726" s="111"/>
      <c r="AE726" s="111"/>
      <c r="AG726" s="7">
        <f>IF(Q726&gt;0,RANK(Q726,(N726:P726,Q726:AE726)),0)</f>
        <v>0</v>
      </c>
      <c r="AH726" s="7">
        <f>IF(R726&gt;0,RANK(R726,(N726:P726,Q726:AE726)),0)</f>
        <v>3</v>
      </c>
      <c r="AI726" s="7">
        <f>IF(T726&gt;0,RANK(T726,(N726:P726,Q726:AE726)),0)</f>
        <v>0</v>
      </c>
      <c r="AJ726" s="7">
        <f>IF(S726&gt;0,RANK(S726,(N726:P726,Q726:AE726)),0)</f>
        <v>0</v>
      </c>
      <c r="AK726" s="2">
        <f t="shared" si="273"/>
        <v>0</v>
      </c>
      <c r="AL726" s="2">
        <f t="shared" si="274"/>
        <v>3.0912777754144156E-2</v>
      </c>
      <c r="AM726" s="2">
        <f t="shared" si="275"/>
        <v>0</v>
      </c>
      <c r="AN726" s="2">
        <f t="shared" si="276"/>
        <v>0</v>
      </c>
      <c r="AP726" t="s">
        <v>261</v>
      </c>
      <c r="AQ726" t="s">
        <v>342</v>
      </c>
      <c r="AR726">
        <v>16</v>
      </c>
      <c r="AT726" s="95">
        <v>17</v>
      </c>
      <c r="AU726" s="97">
        <v>201</v>
      </c>
      <c r="AV726" s="101">
        <f t="shared" si="254"/>
        <v>17201</v>
      </c>
      <c r="AX726" s="7" t="s">
        <v>1006</v>
      </c>
    </row>
    <row r="727" spans="1:50" hidden="1" outlineLevel="1">
      <c r="A727" t="s">
        <v>257</v>
      </c>
      <c r="B727" t="s">
        <v>342</v>
      </c>
      <c r="C727" s="1">
        <f t="shared" si="266"/>
        <v>11950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0</v>
      </c>
      <c r="G727" s="1">
        <f t="shared" si="267"/>
        <v>5607</v>
      </c>
      <c r="H727" s="2">
        <f t="shared" si="268"/>
        <v>0.46920502092050209</v>
      </c>
      <c r="I727" s="2"/>
      <c r="J727" s="2">
        <f t="shared" si="269"/>
        <v>0.25523012552301255</v>
      </c>
      <c r="K727" s="2">
        <f t="shared" si="270"/>
        <v>0.7244351464435147</v>
      </c>
      <c r="L727" s="2">
        <f t="shared" si="271"/>
        <v>0</v>
      </c>
      <c r="M727" s="2">
        <f t="shared" si="272"/>
        <v>2.0334728033472804E-2</v>
      </c>
      <c r="N727" s="111">
        <v>3050</v>
      </c>
      <c r="O727" s="111">
        <v>8657</v>
      </c>
      <c r="P727" s="111"/>
      <c r="Q727" s="111"/>
      <c r="R727" s="111">
        <v>241</v>
      </c>
      <c r="S727" s="111"/>
      <c r="T727" s="111"/>
      <c r="U727" s="111"/>
      <c r="V727" s="111"/>
      <c r="W727" s="111"/>
      <c r="X727" s="111">
        <v>2</v>
      </c>
      <c r="Y727" s="113"/>
      <c r="Z727" s="113"/>
      <c r="AA727" s="113"/>
      <c r="AB727" s="113"/>
      <c r="AC727" s="111"/>
      <c r="AD727" s="111"/>
      <c r="AE727" s="111"/>
      <c r="AG727" s="7">
        <f>IF(Q727&gt;0,RANK(Q727,(N727:P727,Q727:AE727)),0)</f>
        <v>0</v>
      </c>
      <c r="AH727" s="7">
        <f>IF(R727&gt;0,RANK(R727,(N727:P727,Q727:AE727)),0)</f>
        <v>3</v>
      </c>
      <c r="AI727" s="7">
        <f>IF(T727&gt;0,RANK(T727,(N727:P727,Q727:AE727)),0)</f>
        <v>0</v>
      </c>
      <c r="AJ727" s="7">
        <f>IF(S727&gt;0,RANK(S727,(N727:P727,Q727:AE727)),0)</f>
        <v>0</v>
      </c>
      <c r="AK727" s="2">
        <f t="shared" si="273"/>
        <v>0</v>
      </c>
      <c r="AL727" s="2">
        <f t="shared" si="274"/>
        <v>2.0167364016736401E-2</v>
      </c>
      <c r="AM727" s="2">
        <f t="shared" si="275"/>
        <v>0</v>
      </c>
      <c r="AN727" s="2">
        <f t="shared" si="276"/>
        <v>0</v>
      </c>
      <c r="AP727" t="s">
        <v>257</v>
      </c>
      <c r="AQ727" t="s">
        <v>342</v>
      </c>
      <c r="AR727">
        <v>0</v>
      </c>
      <c r="AT727" s="95">
        <v>17</v>
      </c>
      <c r="AU727" s="97">
        <v>203</v>
      </c>
      <c r="AV727" s="101">
        <f t="shared" si="254"/>
        <v>17203</v>
      </c>
      <c r="AX727" s="7" t="s">
        <v>1006</v>
      </c>
    </row>
    <row r="728" spans="1:50" collapsed="1">
      <c r="A728" t="s">
        <v>235</v>
      </c>
      <c r="B728" t="s">
        <v>323</v>
      </c>
      <c r="C728" s="1">
        <f t="shared" si="266"/>
        <v>3394521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1">
        <f t="shared" si="267"/>
        <v>98545</v>
      </c>
      <c r="H728" s="2">
        <f t="shared" si="268"/>
        <v>2.9030605496327758E-2</v>
      </c>
      <c r="I728" s="2"/>
      <c r="J728" s="2">
        <f t="shared" si="269"/>
        <v>0.47443983996563877</v>
      </c>
      <c r="K728" s="2">
        <f t="shared" si="270"/>
        <v>0.50347044546196651</v>
      </c>
      <c r="L728" s="2">
        <f t="shared" si="271"/>
        <v>0</v>
      </c>
      <c r="M728" s="2">
        <f t="shared" si="272"/>
        <v>2.2089714572394725E-2</v>
      </c>
      <c r="N728" s="111">
        <f>SUM(N626:N727)</f>
        <v>1610496</v>
      </c>
      <c r="O728" s="111">
        <f>SUM(O626:O727)</f>
        <v>1709041</v>
      </c>
      <c r="P728" s="111"/>
      <c r="Q728" s="111"/>
      <c r="R728" s="111">
        <f>SUM(R626:R727)</f>
        <v>74704</v>
      </c>
      <c r="S728" s="111"/>
      <c r="T728" s="111"/>
      <c r="U728" s="111"/>
      <c r="V728" s="111"/>
      <c r="W728" s="111"/>
      <c r="X728" s="111">
        <f>SUM(X626:X727)</f>
        <v>280</v>
      </c>
      <c r="Y728" s="111"/>
      <c r="Z728" s="111"/>
      <c r="AA728" s="111"/>
      <c r="AB728" s="111"/>
      <c r="AC728" s="111"/>
      <c r="AD728" s="111"/>
      <c r="AE728" s="111"/>
      <c r="AG728" s="7">
        <f>IF(Q728&gt;0,RANK(Q728,(N728:P728,Q728:AE728)),0)</f>
        <v>0</v>
      </c>
      <c r="AH728" s="7">
        <f>IF(R728&gt;0,RANK(R728,(N728:P728,Q728:AE728)),0)</f>
        <v>3</v>
      </c>
      <c r="AI728" s="7">
        <f>IF(T728&gt;0,RANK(T728,(N728:P728,Q728:AE728)),0)</f>
        <v>0</v>
      </c>
      <c r="AJ728" s="7">
        <f>IF(S728&gt;0,RANK(S728,(N728:P728,Q728:AE728)),0)</f>
        <v>0</v>
      </c>
      <c r="AK728" s="2">
        <f t="shared" si="273"/>
        <v>0</v>
      </c>
      <c r="AL728" s="2">
        <f t="shared" si="274"/>
        <v>2.2007228707673337E-2</v>
      </c>
      <c r="AM728" s="2">
        <f t="shared" si="275"/>
        <v>0</v>
      </c>
      <c r="AN728" s="2">
        <f t="shared" si="276"/>
        <v>0</v>
      </c>
      <c r="AP728" t="s">
        <v>235</v>
      </c>
      <c r="AQ728" t="s">
        <v>323</v>
      </c>
      <c r="AT728" s="95">
        <v>17</v>
      </c>
      <c r="AU728" s="97"/>
      <c r="AV728" s="95">
        <v>17</v>
      </c>
      <c r="AX728" s="7" t="s">
        <v>593</v>
      </c>
    </row>
    <row r="729" spans="1:50">
      <c r="C729" s="1"/>
      <c r="E729" s="7"/>
      <c r="F729" s="7"/>
      <c r="I729" s="2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1"/>
      <c r="AE729" s="111"/>
      <c r="AG729" s="7"/>
      <c r="AH729" s="7"/>
      <c r="AI729" s="7"/>
      <c r="AJ729" s="7"/>
      <c r="AT729" s="95"/>
      <c r="AU729" s="97"/>
      <c r="AV729" s="101"/>
    </row>
    <row r="730" spans="1:50" hidden="1" outlineLevel="1">
      <c r="A730" t="s">
        <v>1278</v>
      </c>
      <c r="B730" t="s">
        <v>929</v>
      </c>
      <c r="C730" s="1">
        <f t="shared" ref="C730:C761" si="277">SUM(N730:AE730)</f>
        <v>10603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>IF(P730&gt;0,RANK(P730,(N730:P730,Q730:AE730)),0)</f>
        <v>0</v>
      </c>
      <c r="G730" s="1">
        <f t="shared" ref="G730:G761" si="278">IF(C730&gt;0,MAX(N730:P730)-LARGE(N730:P730,2),0)</f>
        <v>2396</v>
      </c>
      <c r="H730" s="2">
        <f t="shared" ref="H730:H761" si="279">IF(C730&gt;0,G730/C730,0)</f>
        <v>0.22597378100537582</v>
      </c>
      <c r="I730" s="2"/>
      <c r="J730" s="2">
        <f t="shared" ref="J730:J761" si="280">IF($C730=0,"-",N730/$C730)</f>
        <v>0.60426294444968409</v>
      </c>
      <c r="K730" s="2">
        <f t="shared" ref="K730:K761" si="281">IF($C730=0,"-",O730/$C730)</f>
        <v>0.37828916344430824</v>
      </c>
      <c r="L730" s="2">
        <f t="shared" ref="L730:L761" si="282">IF($C730=0,"-",P730/$C730)</f>
        <v>0</v>
      </c>
      <c r="M730" s="2">
        <f t="shared" ref="M730:M761" si="283">IF(C730=0,"-",(1-J730-K730-L730))</f>
        <v>1.7447892106007667E-2</v>
      </c>
      <c r="N730" s="111">
        <v>6407</v>
      </c>
      <c r="O730" s="111">
        <v>4011</v>
      </c>
      <c r="P730" s="111"/>
      <c r="Q730" s="111">
        <v>185</v>
      </c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  <c r="AC730" s="111"/>
      <c r="AD730" s="111"/>
      <c r="AE730" s="111"/>
      <c r="AG730" s="7">
        <f>IF(Q730&gt;0,RANK(Q730,(N730:P730,Q730:AE730)),0)</f>
        <v>3</v>
      </c>
      <c r="AH730" s="7">
        <f>IF(R730&gt;0,RANK(R730,(N730:P730,Q730:AE730)),0)</f>
        <v>0</v>
      </c>
      <c r="AI730" s="7">
        <f>IF(T730&gt;0,RANK(T730,(N730:P730,Q730:AE730)),0)</f>
        <v>0</v>
      </c>
      <c r="AJ730" s="7">
        <f>IF(S730&gt;0,RANK(S730,(N730:P730,Q730:AE730)),0)</f>
        <v>0</v>
      </c>
      <c r="AK730" s="2">
        <f t="shared" ref="AK730:AK761" si="284">IF($C730=0,"-",Q730/$C730)</f>
        <v>1.7447892106007733E-2</v>
      </c>
      <c r="AL730" s="2">
        <f t="shared" ref="AL730:AL761" si="285">IF($C730=0,"-",R730/$C730)</f>
        <v>0</v>
      </c>
      <c r="AM730" s="2">
        <f t="shared" ref="AM730:AM761" si="286">IF($C730=0,"-",T730/$C730)</f>
        <v>0</v>
      </c>
      <c r="AN730" s="2">
        <f t="shared" ref="AN730:AN761" si="287">IF($C730=0,"-",S730/$C730)</f>
        <v>0</v>
      </c>
      <c r="AP730" t="s">
        <v>1278</v>
      </c>
      <c r="AQ730" t="s">
        <v>929</v>
      </c>
      <c r="AR730">
        <v>6</v>
      </c>
      <c r="AT730" s="95">
        <v>18</v>
      </c>
      <c r="AU730" s="97">
        <v>1</v>
      </c>
      <c r="AV730" s="101">
        <f t="shared" si="254"/>
        <v>18001</v>
      </c>
      <c r="AX730" s="7" t="s">
        <v>1006</v>
      </c>
    </row>
    <row r="731" spans="1:50" hidden="1" outlineLevel="1">
      <c r="A731" t="s">
        <v>250</v>
      </c>
      <c r="B731" t="s">
        <v>929</v>
      </c>
      <c r="C731" s="1">
        <f t="shared" si="277"/>
        <v>76716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>IF(P731&gt;0,RANK(P731,(N731:P731,Q731:AE731)),0)</f>
        <v>0</v>
      </c>
      <c r="G731" s="1">
        <f t="shared" si="278"/>
        <v>6854</v>
      </c>
      <c r="H731" s="2">
        <f t="shared" si="279"/>
        <v>8.9342510037019651E-2</v>
      </c>
      <c r="I731" s="2"/>
      <c r="J731" s="2">
        <f t="shared" si="280"/>
        <v>0.53492100735179104</v>
      </c>
      <c r="K731" s="2">
        <f t="shared" si="281"/>
        <v>0.44557849731477134</v>
      </c>
      <c r="L731" s="2">
        <f t="shared" si="282"/>
        <v>0</v>
      </c>
      <c r="M731" s="2">
        <f t="shared" si="283"/>
        <v>1.9500495333437617E-2</v>
      </c>
      <c r="N731" s="111">
        <v>41037</v>
      </c>
      <c r="O731" s="111">
        <v>34183</v>
      </c>
      <c r="P731" s="111"/>
      <c r="Q731" s="111">
        <v>1496</v>
      </c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  <c r="AC731" s="111"/>
      <c r="AD731" s="111"/>
      <c r="AE731" s="111"/>
      <c r="AG731" s="7">
        <f>IF(Q731&gt;0,RANK(Q731,(N731:P731,Q731:AE731)),0)</f>
        <v>3</v>
      </c>
      <c r="AH731" s="7">
        <f>IF(R731&gt;0,RANK(R731,(N731:P731,Q731:AE731)),0)</f>
        <v>0</v>
      </c>
      <c r="AI731" s="7">
        <f>IF(T731&gt;0,RANK(T731,(N731:P731,Q731:AE731)),0)</f>
        <v>0</v>
      </c>
      <c r="AJ731" s="7">
        <f>IF(S731&gt;0,RANK(S731,(N731:P731,Q731:AE731)),0)</f>
        <v>0</v>
      </c>
      <c r="AK731" s="2">
        <f t="shared" si="284"/>
        <v>1.9500495333437614E-2</v>
      </c>
      <c r="AL731" s="2">
        <f t="shared" si="285"/>
        <v>0</v>
      </c>
      <c r="AM731" s="2">
        <f t="shared" si="286"/>
        <v>0</v>
      </c>
      <c r="AN731" s="2">
        <f t="shared" si="287"/>
        <v>0</v>
      </c>
      <c r="AP731" t="s">
        <v>250</v>
      </c>
      <c r="AQ731" t="s">
        <v>929</v>
      </c>
      <c r="AT731" s="95">
        <v>18</v>
      </c>
      <c r="AU731" s="97">
        <v>3</v>
      </c>
      <c r="AV731" s="101">
        <f t="shared" si="254"/>
        <v>18003</v>
      </c>
      <c r="AX731" s="7" t="s">
        <v>1006</v>
      </c>
    </row>
    <row r="732" spans="1:50" hidden="1" outlineLevel="1">
      <c r="A732" t="s">
        <v>1098</v>
      </c>
      <c r="B732" t="s">
        <v>929</v>
      </c>
      <c r="C732" s="1">
        <f t="shared" si="277"/>
        <v>19595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>IF(P732&gt;0,RANK(P732,(N732:P732,Q732:AE732)),0)</f>
        <v>0</v>
      </c>
      <c r="G732" s="1">
        <f t="shared" si="278"/>
        <v>4554</v>
      </c>
      <c r="H732" s="2">
        <f t="shared" si="279"/>
        <v>0.23240622607808115</v>
      </c>
      <c r="I732" s="2"/>
      <c r="J732" s="2">
        <f t="shared" si="280"/>
        <v>0.60918601684103091</v>
      </c>
      <c r="K732" s="2">
        <f t="shared" si="281"/>
        <v>0.37677979076294971</v>
      </c>
      <c r="L732" s="2">
        <f t="shared" si="282"/>
        <v>0</v>
      </c>
      <c r="M732" s="2">
        <f t="shared" si="283"/>
        <v>1.4034192396019385E-2</v>
      </c>
      <c r="N732" s="111">
        <v>11937</v>
      </c>
      <c r="O732" s="111">
        <v>7383</v>
      </c>
      <c r="P732" s="111"/>
      <c r="Q732" s="111">
        <v>275</v>
      </c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  <c r="AC732" s="111"/>
      <c r="AD732" s="111"/>
      <c r="AE732" s="111"/>
      <c r="AG732" s="7">
        <f>IF(Q732&gt;0,RANK(Q732,(N732:P732,Q732:AE732)),0)</f>
        <v>3</v>
      </c>
      <c r="AH732" s="7">
        <f>IF(R732&gt;0,RANK(R732,(N732:P732,Q732:AE732)),0)</f>
        <v>0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284"/>
        <v>1.4034192396019394E-2</v>
      </c>
      <c r="AL732" s="2">
        <f t="shared" si="285"/>
        <v>0</v>
      </c>
      <c r="AM732" s="2">
        <f t="shared" si="286"/>
        <v>0</v>
      </c>
      <c r="AN732" s="2">
        <f t="shared" si="287"/>
        <v>0</v>
      </c>
      <c r="AP732" t="s">
        <v>1098</v>
      </c>
      <c r="AQ732" t="s">
        <v>929</v>
      </c>
      <c r="AT732" s="95">
        <v>18</v>
      </c>
      <c r="AU732" s="97">
        <v>5</v>
      </c>
      <c r="AV732" s="101">
        <f t="shared" si="254"/>
        <v>18005</v>
      </c>
      <c r="AX732" s="7" t="s">
        <v>1006</v>
      </c>
    </row>
    <row r="733" spans="1:50" hidden="1" outlineLevel="1">
      <c r="A733" t="s">
        <v>2045</v>
      </c>
      <c r="B733" t="s">
        <v>929</v>
      </c>
      <c r="C733" s="1">
        <f t="shared" si="277"/>
        <v>3245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>IF(P733&gt;0,RANK(P733,(N733:P733,Q733:AE733)),0)</f>
        <v>0</v>
      </c>
      <c r="G733" s="1">
        <f t="shared" si="278"/>
        <v>847</v>
      </c>
      <c r="H733" s="2">
        <f t="shared" si="279"/>
        <v>0.26101694915254237</v>
      </c>
      <c r="I733" s="2"/>
      <c r="J733" s="2">
        <f t="shared" si="280"/>
        <v>0.62218798151001542</v>
      </c>
      <c r="K733" s="2">
        <f t="shared" si="281"/>
        <v>0.36117103235747305</v>
      </c>
      <c r="L733" s="2">
        <f t="shared" si="282"/>
        <v>0</v>
      </c>
      <c r="M733" s="2">
        <f t="shared" si="283"/>
        <v>1.6640986132511526E-2</v>
      </c>
      <c r="N733" s="111">
        <v>2019</v>
      </c>
      <c r="O733" s="111">
        <v>1172</v>
      </c>
      <c r="P733" s="111"/>
      <c r="Q733" s="111">
        <v>54</v>
      </c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  <c r="AC733" s="111"/>
      <c r="AD733" s="111"/>
      <c r="AE733" s="111"/>
      <c r="AG733" s="7">
        <f>IF(Q733&gt;0,RANK(Q733,(N733:P733,Q733:AE733)),0)</f>
        <v>3</v>
      </c>
      <c r="AH733" s="7">
        <f>IF(R733&gt;0,RANK(R733,(N733:P733,Q733:AE733)),0)</f>
        <v>0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284"/>
        <v>1.6640986132511557E-2</v>
      </c>
      <c r="AL733" s="2">
        <f t="shared" si="285"/>
        <v>0</v>
      </c>
      <c r="AM733" s="2">
        <f t="shared" si="286"/>
        <v>0</v>
      </c>
      <c r="AN733" s="2">
        <f t="shared" si="287"/>
        <v>0</v>
      </c>
      <c r="AP733" t="s">
        <v>2045</v>
      </c>
      <c r="AQ733" t="s">
        <v>929</v>
      </c>
      <c r="AR733">
        <v>1</v>
      </c>
      <c r="AT733" s="95">
        <v>18</v>
      </c>
      <c r="AU733" s="97">
        <v>7</v>
      </c>
      <c r="AV733" s="101">
        <f t="shared" si="254"/>
        <v>18007</v>
      </c>
      <c r="AX733" s="7" t="s">
        <v>1006</v>
      </c>
    </row>
    <row r="734" spans="1:50" hidden="1" outlineLevel="1">
      <c r="A734" t="s">
        <v>545</v>
      </c>
      <c r="B734" t="s">
        <v>929</v>
      </c>
      <c r="C734" s="1">
        <f t="shared" si="277"/>
        <v>4324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>IF(P734&gt;0,RANK(P734,(N734:P734,Q734:AE734)),0)</f>
        <v>0</v>
      </c>
      <c r="G734" s="1">
        <f t="shared" si="278"/>
        <v>1568</v>
      </c>
      <c r="H734" s="2">
        <f t="shared" si="279"/>
        <v>0.36262719703977797</v>
      </c>
      <c r="I734" s="2"/>
      <c r="J734" s="2">
        <f t="shared" si="280"/>
        <v>0.67437557816836258</v>
      </c>
      <c r="K734" s="2">
        <f t="shared" si="281"/>
        <v>0.31174838112858466</v>
      </c>
      <c r="L734" s="2">
        <f t="shared" si="282"/>
        <v>0</v>
      </c>
      <c r="M734" s="2">
        <f t="shared" si="283"/>
        <v>1.3876040703052761E-2</v>
      </c>
      <c r="N734" s="111">
        <v>2916</v>
      </c>
      <c r="O734" s="111">
        <v>1348</v>
      </c>
      <c r="P734" s="111"/>
      <c r="Q734" s="111">
        <v>60</v>
      </c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  <c r="AC734" s="111"/>
      <c r="AD734" s="111"/>
      <c r="AE734" s="111"/>
      <c r="AG734" s="7">
        <f>IF(Q734&gt;0,RANK(Q734,(N734:P734,Q734:AE734)),0)</f>
        <v>3</v>
      </c>
      <c r="AH734" s="7">
        <f>IF(R734&gt;0,RANK(R734,(N734:P734,Q734:AE734)),0)</f>
        <v>0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284"/>
        <v>1.3876040703052728E-2</v>
      </c>
      <c r="AL734" s="2">
        <f t="shared" si="285"/>
        <v>0</v>
      </c>
      <c r="AM734" s="2">
        <f t="shared" si="286"/>
        <v>0</v>
      </c>
      <c r="AN734" s="2">
        <f t="shared" si="287"/>
        <v>0</v>
      </c>
      <c r="AP734" t="s">
        <v>545</v>
      </c>
      <c r="AQ734" t="s">
        <v>929</v>
      </c>
      <c r="AR734">
        <v>6</v>
      </c>
      <c r="AT734" s="95">
        <v>18</v>
      </c>
      <c r="AU734" s="97">
        <v>9</v>
      </c>
      <c r="AV734" s="101">
        <f t="shared" si="254"/>
        <v>18009</v>
      </c>
      <c r="AX734" s="7" t="s">
        <v>1006</v>
      </c>
    </row>
    <row r="735" spans="1:50" hidden="1" outlineLevel="1">
      <c r="A735" t="s">
        <v>779</v>
      </c>
      <c r="B735" t="s">
        <v>929</v>
      </c>
      <c r="C735" s="1">
        <f t="shared" si="277"/>
        <v>12859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1">
        <f t="shared" si="278"/>
        <v>110</v>
      </c>
      <c r="H735" s="2">
        <f t="shared" si="279"/>
        <v>8.5543199315654406E-3</v>
      </c>
      <c r="I735" s="2"/>
      <c r="J735" s="2">
        <f t="shared" si="280"/>
        <v>0.48736293646473289</v>
      </c>
      <c r="K735" s="2">
        <f t="shared" si="281"/>
        <v>0.4959172563962983</v>
      </c>
      <c r="L735" s="2">
        <f t="shared" si="282"/>
        <v>0</v>
      </c>
      <c r="M735" s="2">
        <f t="shared" si="283"/>
        <v>1.6719807138968756E-2</v>
      </c>
      <c r="N735" s="111">
        <v>6267</v>
      </c>
      <c r="O735" s="111">
        <v>6377</v>
      </c>
      <c r="P735" s="111"/>
      <c r="Q735" s="111">
        <v>215</v>
      </c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  <c r="AC735" s="111"/>
      <c r="AD735" s="111"/>
      <c r="AE735" s="111"/>
      <c r="AG735" s="7">
        <f>IF(Q735&gt;0,RANK(Q735,(N735:P735,Q735:AE735)),0)</f>
        <v>3</v>
      </c>
      <c r="AH735" s="7">
        <f>IF(R735&gt;0,RANK(R735,(N735:P735,Q735:AE735)),0)</f>
        <v>0</v>
      </c>
      <c r="AI735" s="7">
        <f>IF(T735&gt;0,RANK(T735,(N735:P735,Q735:AE735)),0)</f>
        <v>0</v>
      </c>
      <c r="AJ735" s="7">
        <f>IF(S735&gt;0,RANK(S735,(N735:P735,Q735:AE735)),0)</f>
        <v>0</v>
      </c>
      <c r="AK735" s="2">
        <f t="shared" si="284"/>
        <v>1.6719807138968815E-2</v>
      </c>
      <c r="AL735" s="2">
        <f t="shared" si="285"/>
        <v>0</v>
      </c>
      <c r="AM735" s="2">
        <f t="shared" si="286"/>
        <v>0</v>
      </c>
      <c r="AN735" s="2">
        <f t="shared" si="287"/>
        <v>0</v>
      </c>
      <c r="AP735" t="s">
        <v>779</v>
      </c>
      <c r="AQ735" t="s">
        <v>929</v>
      </c>
      <c r="AR735">
        <v>4</v>
      </c>
      <c r="AT735" s="95">
        <v>18</v>
      </c>
      <c r="AU735" s="97">
        <v>11</v>
      </c>
      <c r="AV735" s="101">
        <f t="shared" ref="AV735:AV798" si="288">1000*AT735+AU735</f>
        <v>18011</v>
      </c>
      <c r="AX735" s="7" t="s">
        <v>1006</v>
      </c>
    </row>
    <row r="736" spans="1:50" hidden="1" outlineLevel="1">
      <c r="A736" t="s">
        <v>1489</v>
      </c>
      <c r="B736" t="s">
        <v>929</v>
      </c>
      <c r="C736" s="1">
        <f t="shared" si="277"/>
        <v>5680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>IF(P736&gt;0,RANK(P736,(N736:P736,Q736:AE736)),0)</f>
        <v>0</v>
      </c>
      <c r="G736" s="1">
        <f t="shared" si="278"/>
        <v>1767</v>
      </c>
      <c r="H736" s="2">
        <f t="shared" si="279"/>
        <v>0.31109154929577465</v>
      </c>
      <c r="I736" s="2"/>
      <c r="J736" s="2">
        <f t="shared" si="280"/>
        <v>0.64612676056338025</v>
      </c>
      <c r="K736" s="2">
        <f t="shared" si="281"/>
        <v>0.33503521126760566</v>
      </c>
      <c r="L736" s="2">
        <f t="shared" si="282"/>
        <v>0</v>
      </c>
      <c r="M736" s="2">
        <f t="shared" si="283"/>
        <v>1.8838028169014087E-2</v>
      </c>
      <c r="N736" s="111">
        <v>3670</v>
      </c>
      <c r="O736" s="111">
        <v>1903</v>
      </c>
      <c r="P736" s="111"/>
      <c r="Q736" s="111">
        <v>107</v>
      </c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  <c r="AC736" s="111"/>
      <c r="AD736" s="111"/>
      <c r="AE736" s="111"/>
      <c r="AG736" s="7">
        <f>IF(Q736&gt;0,RANK(Q736,(N736:P736,Q736:AE736)),0)</f>
        <v>3</v>
      </c>
      <c r="AH736" s="7">
        <f>IF(R736&gt;0,RANK(R736,(N736:P736,Q736:AE736)),0)</f>
        <v>0</v>
      </c>
      <c r="AI736" s="7">
        <f>IF(T736&gt;0,RANK(T736,(N736:P736,Q736:AE736)),0)</f>
        <v>0</v>
      </c>
      <c r="AJ736" s="7">
        <f>IF(S736&gt;0,RANK(S736,(N736:P736,Q736:AE736)),0)</f>
        <v>0</v>
      </c>
      <c r="AK736" s="2">
        <f t="shared" si="284"/>
        <v>1.8838028169014084E-2</v>
      </c>
      <c r="AL736" s="2">
        <f t="shared" si="285"/>
        <v>0</v>
      </c>
      <c r="AM736" s="2">
        <f t="shared" si="286"/>
        <v>0</v>
      </c>
      <c r="AN736" s="2">
        <f t="shared" si="287"/>
        <v>0</v>
      </c>
      <c r="AP736" t="s">
        <v>1489</v>
      </c>
      <c r="AQ736" t="s">
        <v>929</v>
      </c>
      <c r="AR736">
        <v>9</v>
      </c>
      <c r="AT736" s="95">
        <v>18</v>
      </c>
      <c r="AU736" s="97">
        <v>13</v>
      </c>
      <c r="AV736" s="101">
        <f t="shared" si="288"/>
        <v>18013</v>
      </c>
      <c r="AX736" s="7" t="s">
        <v>1006</v>
      </c>
    </row>
    <row r="737" spans="1:50" hidden="1" outlineLevel="1">
      <c r="A737" t="s">
        <v>1265</v>
      </c>
      <c r="B737" t="s">
        <v>929</v>
      </c>
      <c r="C737" s="1">
        <f t="shared" si="277"/>
        <v>6390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>IF(P737&gt;0,RANK(P737,(N737:P737,Q737:AE737)),0)</f>
        <v>0</v>
      </c>
      <c r="G737" s="1">
        <f t="shared" si="278"/>
        <v>1647</v>
      </c>
      <c r="H737" s="2">
        <f t="shared" si="279"/>
        <v>0.25774647887323943</v>
      </c>
      <c r="I737" s="2"/>
      <c r="J737" s="2">
        <f t="shared" si="280"/>
        <v>0.62394366197183093</v>
      </c>
      <c r="K737" s="2">
        <f t="shared" si="281"/>
        <v>0.36619718309859156</v>
      </c>
      <c r="L737" s="2">
        <f t="shared" si="282"/>
        <v>0</v>
      </c>
      <c r="M737" s="2">
        <f t="shared" si="283"/>
        <v>9.8591549295775072E-3</v>
      </c>
      <c r="N737" s="111">
        <v>3987</v>
      </c>
      <c r="O737" s="111">
        <v>2340</v>
      </c>
      <c r="P737" s="111"/>
      <c r="Q737" s="111">
        <v>63</v>
      </c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  <c r="AC737" s="111"/>
      <c r="AD737" s="111"/>
      <c r="AE737" s="111"/>
      <c r="AG737" s="7">
        <f>IF(Q737&gt;0,RANK(Q737,(N737:P737,Q737:AE737)),0)</f>
        <v>3</v>
      </c>
      <c r="AH737" s="7">
        <f>IF(R737&gt;0,RANK(R737,(N737:P737,Q737:AE737)),0)</f>
        <v>0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284"/>
        <v>9.8591549295774655E-3</v>
      </c>
      <c r="AL737" s="2">
        <f t="shared" si="285"/>
        <v>0</v>
      </c>
      <c r="AM737" s="2">
        <f t="shared" si="286"/>
        <v>0</v>
      </c>
      <c r="AN737" s="2">
        <f t="shared" si="287"/>
        <v>0</v>
      </c>
      <c r="AP737" t="s">
        <v>1265</v>
      </c>
      <c r="AQ737" t="s">
        <v>929</v>
      </c>
      <c r="AR737">
        <v>2</v>
      </c>
      <c r="AT737" s="95">
        <v>18</v>
      </c>
      <c r="AU737" s="97">
        <v>15</v>
      </c>
      <c r="AV737" s="101">
        <f t="shared" si="288"/>
        <v>18015</v>
      </c>
      <c r="AX737" s="7" t="s">
        <v>1006</v>
      </c>
    </row>
    <row r="738" spans="1:50" hidden="1" outlineLevel="1">
      <c r="A738" t="s">
        <v>937</v>
      </c>
      <c r="B738" t="s">
        <v>929</v>
      </c>
      <c r="C738" s="1">
        <f t="shared" si="277"/>
        <v>12329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>IF(P738&gt;0,RANK(P738,(N738:P738,Q738:AE738)),0)</f>
        <v>0</v>
      </c>
      <c r="G738" s="1">
        <f t="shared" si="278"/>
        <v>2763</v>
      </c>
      <c r="H738" s="2">
        <f t="shared" si="279"/>
        <v>0.22410576689106984</v>
      </c>
      <c r="I738" s="2"/>
      <c r="J738" s="2">
        <f t="shared" si="280"/>
        <v>0.60459080217373673</v>
      </c>
      <c r="K738" s="2">
        <f t="shared" si="281"/>
        <v>0.38048503528266686</v>
      </c>
      <c r="L738" s="2">
        <f t="shared" si="282"/>
        <v>0</v>
      </c>
      <c r="M738" s="2">
        <f t="shared" si="283"/>
        <v>1.4924162543596409E-2</v>
      </c>
      <c r="N738" s="111">
        <v>7454</v>
      </c>
      <c r="O738" s="111">
        <v>4691</v>
      </c>
      <c r="P738" s="111"/>
      <c r="Q738" s="111">
        <v>184</v>
      </c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  <c r="AC738" s="111"/>
      <c r="AD738" s="111"/>
      <c r="AE738" s="111"/>
      <c r="AG738" s="7">
        <f>IF(Q738&gt;0,RANK(Q738,(N738:P738,Q738:AE738)),0)</f>
        <v>3</v>
      </c>
      <c r="AH738" s="7">
        <f>IF(R738&gt;0,RANK(R738,(N738:P738,Q738:AE738)),0)</f>
        <v>0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si="284"/>
        <v>1.4924162543596398E-2</v>
      </c>
      <c r="AL738" s="2">
        <f t="shared" si="285"/>
        <v>0</v>
      </c>
      <c r="AM738" s="2">
        <f t="shared" si="286"/>
        <v>0</v>
      </c>
      <c r="AN738" s="2">
        <f t="shared" si="287"/>
        <v>0</v>
      </c>
      <c r="AP738" t="s">
        <v>937</v>
      </c>
      <c r="AQ738" t="s">
        <v>929</v>
      </c>
      <c r="AR738">
        <v>2</v>
      </c>
      <c r="AT738" s="95">
        <v>18</v>
      </c>
      <c r="AU738" s="97">
        <v>17</v>
      </c>
      <c r="AV738" s="101">
        <f t="shared" si="288"/>
        <v>18017</v>
      </c>
      <c r="AX738" s="7" t="s">
        <v>1006</v>
      </c>
    </row>
    <row r="739" spans="1:50" hidden="1" outlineLevel="1">
      <c r="A739" t="s">
        <v>1842</v>
      </c>
      <c r="B739" t="s">
        <v>929</v>
      </c>
      <c r="C739" s="1">
        <f t="shared" si="277"/>
        <v>26128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>IF(P739&gt;0,RANK(P739,(N739:P739,Q739:AE739)),0)</f>
        <v>0</v>
      </c>
      <c r="G739" s="1">
        <f t="shared" si="278"/>
        <v>11657</v>
      </c>
      <c r="H739" s="2">
        <f t="shared" si="279"/>
        <v>0.44614972443355788</v>
      </c>
      <c r="I739" s="2"/>
      <c r="J739" s="2">
        <f t="shared" si="280"/>
        <v>0.71750612369871403</v>
      </c>
      <c r="K739" s="2">
        <f t="shared" si="281"/>
        <v>0.27135639926515615</v>
      </c>
      <c r="L739" s="2">
        <f t="shared" si="282"/>
        <v>0</v>
      </c>
      <c r="M739" s="2">
        <f t="shared" si="283"/>
        <v>1.1137477036129828E-2</v>
      </c>
      <c r="N739" s="111">
        <v>18747</v>
      </c>
      <c r="O739" s="111">
        <v>7090</v>
      </c>
      <c r="P739" s="111"/>
      <c r="Q739" s="111">
        <v>291</v>
      </c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  <c r="AC739" s="111"/>
      <c r="AD739" s="111"/>
      <c r="AE739" s="111"/>
      <c r="AG739" s="7">
        <f>IF(Q739&gt;0,RANK(Q739,(N739:P739,Q739:AE739)),0)</f>
        <v>3</v>
      </c>
      <c r="AH739" s="7">
        <f>IF(R739&gt;0,RANK(R739,(N739:P739,Q739:AE739)),0)</f>
        <v>0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284"/>
        <v>1.1137477036129823E-2</v>
      </c>
      <c r="AL739" s="2">
        <f t="shared" si="285"/>
        <v>0</v>
      </c>
      <c r="AM739" s="2">
        <f t="shared" si="286"/>
        <v>0</v>
      </c>
      <c r="AN739" s="2">
        <f t="shared" si="287"/>
        <v>0</v>
      </c>
      <c r="AP739" t="s">
        <v>1842</v>
      </c>
      <c r="AQ739" t="s">
        <v>929</v>
      </c>
      <c r="AR739">
        <v>9</v>
      </c>
      <c r="AT739" s="95">
        <v>18</v>
      </c>
      <c r="AU739" s="97">
        <v>19</v>
      </c>
      <c r="AV739" s="101">
        <f t="shared" si="288"/>
        <v>18019</v>
      </c>
      <c r="AX739" s="7" t="s">
        <v>1006</v>
      </c>
    </row>
    <row r="740" spans="1:50" hidden="1" outlineLevel="1">
      <c r="A740" t="s">
        <v>1911</v>
      </c>
      <c r="B740" t="s">
        <v>929</v>
      </c>
      <c r="C740" s="1">
        <f t="shared" si="277"/>
        <v>8331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>IF(P740&gt;0,RANK(P740,(N740:P740,Q740:AE740)),0)</f>
        <v>0</v>
      </c>
      <c r="G740" s="1">
        <f t="shared" si="278"/>
        <v>3962</v>
      </c>
      <c r="H740" s="2">
        <f t="shared" si="279"/>
        <v>0.47557316048493581</v>
      </c>
      <c r="I740" s="2"/>
      <c r="J740" s="2">
        <f t="shared" si="280"/>
        <v>0.73208498379546272</v>
      </c>
      <c r="K740" s="2">
        <f t="shared" si="281"/>
        <v>0.25651182331052697</v>
      </c>
      <c r="L740" s="2">
        <f t="shared" si="282"/>
        <v>0</v>
      </c>
      <c r="M740" s="2">
        <f t="shared" si="283"/>
        <v>1.1403192894010317E-2</v>
      </c>
      <c r="N740" s="111">
        <v>6099</v>
      </c>
      <c r="O740" s="111">
        <v>2137</v>
      </c>
      <c r="P740" s="111"/>
      <c r="Q740" s="111">
        <v>95</v>
      </c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  <c r="AC740" s="111"/>
      <c r="AD740" s="111"/>
      <c r="AE740" s="111"/>
      <c r="AG740" s="7">
        <f>IF(Q740&gt;0,RANK(Q740,(N740:P740,Q740:AE740)),0)</f>
        <v>3</v>
      </c>
      <c r="AH740" s="7">
        <f>IF(R740&gt;0,RANK(R740,(N740:P740,Q740:AE740)),0)</f>
        <v>0</v>
      </c>
      <c r="AI740" s="7">
        <f>IF(T740&gt;0,RANK(T740,(N740:P740,Q740:AE740)),0)</f>
        <v>0</v>
      </c>
      <c r="AJ740" s="7">
        <f>IF(S740&gt;0,RANK(S740,(N740:P740,Q740:AE740)),0)</f>
        <v>0</v>
      </c>
      <c r="AK740" s="2">
        <f t="shared" si="284"/>
        <v>1.1403192894010324E-2</v>
      </c>
      <c r="AL740" s="2">
        <f t="shared" si="285"/>
        <v>0</v>
      </c>
      <c r="AM740" s="2">
        <f t="shared" si="286"/>
        <v>0</v>
      </c>
      <c r="AN740" s="2">
        <f t="shared" si="287"/>
        <v>0</v>
      </c>
      <c r="AP740" t="s">
        <v>1911</v>
      </c>
      <c r="AQ740" t="s">
        <v>929</v>
      </c>
      <c r="AR740">
        <v>8</v>
      </c>
      <c r="AT740" s="95">
        <v>18</v>
      </c>
      <c r="AU740" s="97">
        <v>21</v>
      </c>
      <c r="AV740" s="101">
        <f t="shared" si="288"/>
        <v>18021</v>
      </c>
      <c r="AX740" s="7" t="s">
        <v>1006</v>
      </c>
    </row>
    <row r="741" spans="1:50" hidden="1" outlineLevel="1">
      <c r="A741" t="s">
        <v>1688</v>
      </c>
      <c r="B741" t="s">
        <v>929</v>
      </c>
      <c r="C741" s="1">
        <f t="shared" si="277"/>
        <v>8304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>IF(P741&gt;0,RANK(P741,(N741:P741,Q741:AE741)),0)</f>
        <v>0</v>
      </c>
      <c r="G741" s="1">
        <f t="shared" si="278"/>
        <v>1527</v>
      </c>
      <c r="H741" s="2">
        <f t="shared" si="279"/>
        <v>0.18388728323699421</v>
      </c>
      <c r="I741" s="2"/>
      <c r="J741" s="2">
        <f t="shared" si="280"/>
        <v>0.58513969171483626</v>
      </c>
      <c r="K741" s="2">
        <f t="shared" si="281"/>
        <v>0.40125240847784199</v>
      </c>
      <c r="L741" s="2">
        <f t="shared" si="282"/>
        <v>0</v>
      </c>
      <c r="M741" s="2">
        <f t="shared" si="283"/>
        <v>1.3607899807321744E-2</v>
      </c>
      <c r="N741" s="111">
        <v>4859</v>
      </c>
      <c r="O741" s="111">
        <v>3332</v>
      </c>
      <c r="P741" s="111"/>
      <c r="Q741" s="111">
        <v>113</v>
      </c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  <c r="AC741" s="111"/>
      <c r="AD741" s="111"/>
      <c r="AE741" s="111"/>
      <c r="AG741" s="7">
        <f>IF(Q741&gt;0,RANK(Q741,(N741:P741,Q741:AE741)),0)</f>
        <v>3</v>
      </c>
      <c r="AH741" s="7">
        <f>IF(R741&gt;0,RANK(R741,(N741:P741,Q741:AE741)),0)</f>
        <v>0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284"/>
        <v>1.3607899807321773E-2</v>
      </c>
      <c r="AL741" s="2">
        <f t="shared" si="285"/>
        <v>0</v>
      </c>
      <c r="AM741" s="2">
        <f t="shared" si="286"/>
        <v>0</v>
      </c>
      <c r="AN741" s="2">
        <f t="shared" si="287"/>
        <v>0</v>
      </c>
      <c r="AP741" t="s">
        <v>1688</v>
      </c>
      <c r="AQ741" t="s">
        <v>929</v>
      </c>
      <c r="AR741">
        <v>4</v>
      </c>
      <c r="AT741" s="95">
        <v>18</v>
      </c>
      <c r="AU741" s="97">
        <v>23</v>
      </c>
      <c r="AV741" s="101">
        <f t="shared" si="288"/>
        <v>18023</v>
      </c>
      <c r="AX741" s="7" t="s">
        <v>1006</v>
      </c>
    </row>
    <row r="742" spans="1:50" hidden="1" outlineLevel="1">
      <c r="A742" t="s">
        <v>1925</v>
      </c>
      <c r="B742" t="s">
        <v>929</v>
      </c>
      <c r="C742" s="1">
        <f t="shared" si="277"/>
        <v>3818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>IF(P742&gt;0,RANK(P742,(N742:P742,Q742:AE742)),0)</f>
        <v>0</v>
      </c>
      <c r="G742" s="1">
        <f t="shared" si="278"/>
        <v>1598</v>
      </c>
      <c r="H742" s="2">
        <f t="shared" si="279"/>
        <v>0.4185437401781037</v>
      </c>
      <c r="I742" s="2"/>
      <c r="J742" s="2">
        <f t="shared" si="280"/>
        <v>0.70010476689366163</v>
      </c>
      <c r="K742" s="2">
        <f t="shared" si="281"/>
        <v>0.28156102671555788</v>
      </c>
      <c r="L742" s="2">
        <f t="shared" si="282"/>
        <v>0</v>
      </c>
      <c r="M742" s="2">
        <f t="shared" si="283"/>
        <v>1.8334206390780483E-2</v>
      </c>
      <c r="N742" s="111">
        <v>2673</v>
      </c>
      <c r="O742" s="111">
        <v>1075</v>
      </c>
      <c r="P742" s="111"/>
      <c r="Q742" s="111">
        <v>70</v>
      </c>
      <c r="R742" s="111"/>
      <c r="S742" s="111"/>
      <c r="T742" s="111"/>
      <c r="U742" s="111"/>
      <c r="V742" s="111"/>
      <c r="W742" s="111"/>
      <c r="X742" s="111"/>
      <c r="Y742" s="111"/>
      <c r="Z742" s="111"/>
      <c r="AA742" s="111"/>
      <c r="AB742" s="111"/>
      <c r="AC742" s="111"/>
      <c r="AD742" s="111"/>
      <c r="AE742" s="111"/>
      <c r="AG742" s="7">
        <f>IF(Q742&gt;0,RANK(Q742,(N742:P742,Q742:AE742)),0)</f>
        <v>3</v>
      </c>
      <c r="AH742" s="7">
        <f>IF(R742&gt;0,RANK(R742,(N742:P742,Q742:AE742)),0)</f>
        <v>0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284"/>
        <v>1.8334206390780514E-2</v>
      </c>
      <c r="AL742" s="2">
        <f t="shared" si="285"/>
        <v>0</v>
      </c>
      <c r="AM742" s="2">
        <f t="shared" si="286"/>
        <v>0</v>
      </c>
      <c r="AN742" s="2">
        <f t="shared" si="287"/>
        <v>0</v>
      </c>
      <c r="AP742" t="s">
        <v>1925</v>
      </c>
      <c r="AQ742" t="s">
        <v>929</v>
      </c>
      <c r="AR742">
        <v>9</v>
      </c>
      <c r="AT742" s="95">
        <v>18</v>
      </c>
      <c r="AU742" s="97">
        <v>25</v>
      </c>
      <c r="AV742" s="101">
        <f t="shared" si="288"/>
        <v>18025</v>
      </c>
      <c r="AX742" s="7" t="s">
        <v>1006</v>
      </c>
    </row>
    <row r="743" spans="1:50" hidden="1" outlineLevel="1">
      <c r="A743" t="s">
        <v>2120</v>
      </c>
      <c r="B743" t="s">
        <v>929</v>
      </c>
      <c r="C743" s="1">
        <f t="shared" si="277"/>
        <v>8049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>IF(P743&gt;0,RANK(P743,(N743:P743,Q743:AE743)),0)</f>
        <v>0</v>
      </c>
      <c r="G743" s="1">
        <f t="shared" si="278"/>
        <v>2138</v>
      </c>
      <c r="H743" s="2">
        <f t="shared" si="279"/>
        <v>0.26562305876506398</v>
      </c>
      <c r="I743" s="2"/>
      <c r="J743" s="2">
        <f t="shared" si="280"/>
        <v>0.62815256553609145</v>
      </c>
      <c r="K743" s="2">
        <f t="shared" si="281"/>
        <v>0.36252950677102747</v>
      </c>
      <c r="L743" s="2">
        <f t="shared" si="282"/>
        <v>0</v>
      </c>
      <c r="M743" s="2">
        <f t="shared" si="283"/>
        <v>9.3179276928810895E-3</v>
      </c>
      <c r="N743" s="111">
        <v>5056</v>
      </c>
      <c r="O743" s="111">
        <v>2918</v>
      </c>
      <c r="P743" s="111"/>
      <c r="Q743" s="111">
        <v>75</v>
      </c>
      <c r="R743" s="111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  <c r="AC743" s="111"/>
      <c r="AD743" s="111"/>
      <c r="AE743" s="111"/>
      <c r="AG743" s="7">
        <f>IF(Q743&gt;0,RANK(Q743,(N743:P743,Q743:AE743)),0)</f>
        <v>3</v>
      </c>
      <c r="AH743" s="7">
        <f>IF(R743&gt;0,RANK(R743,(N743:P743,Q743:AE743)),0)</f>
        <v>0</v>
      </c>
      <c r="AI743" s="7">
        <f>IF(T743&gt;0,RANK(T743,(N743:P743,Q743:AE743)),0)</f>
        <v>0</v>
      </c>
      <c r="AJ743" s="7">
        <f>IF(S743&gt;0,RANK(S743,(N743:P743,Q743:AE743)),0)</f>
        <v>0</v>
      </c>
      <c r="AK743" s="2">
        <f t="shared" si="284"/>
        <v>9.3179276928811033E-3</v>
      </c>
      <c r="AL743" s="2">
        <f t="shared" si="285"/>
        <v>0</v>
      </c>
      <c r="AM743" s="2">
        <f t="shared" si="286"/>
        <v>0</v>
      </c>
      <c r="AN743" s="2">
        <f t="shared" si="287"/>
        <v>0</v>
      </c>
      <c r="AP743" t="s">
        <v>2120</v>
      </c>
      <c r="AQ743" t="s">
        <v>929</v>
      </c>
      <c r="AR743">
        <v>8</v>
      </c>
      <c r="AT743" s="95">
        <v>18</v>
      </c>
      <c r="AU743" s="97">
        <v>27</v>
      </c>
      <c r="AV743" s="101">
        <f t="shared" si="288"/>
        <v>18027</v>
      </c>
      <c r="AX743" s="7" t="s">
        <v>1006</v>
      </c>
    </row>
    <row r="744" spans="1:50" hidden="1" outlineLevel="1">
      <c r="A744" t="s">
        <v>2121</v>
      </c>
      <c r="B744" t="s">
        <v>929</v>
      </c>
      <c r="C744" s="1">
        <f t="shared" si="277"/>
        <v>11640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>IF(P744&gt;0,RANK(P744,(N744:P744,Q744:AE744)),0)</f>
        <v>0</v>
      </c>
      <c r="G744" s="1">
        <f t="shared" si="278"/>
        <v>1946</v>
      </c>
      <c r="H744" s="2">
        <f t="shared" si="279"/>
        <v>0.16718213058419243</v>
      </c>
      <c r="I744" s="2"/>
      <c r="J744" s="2">
        <f t="shared" si="280"/>
        <v>0.57130584192439859</v>
      </c>
      <c r="K744" s="2">
        <f t="shared" si="281"/>
        <v>0.40412371134020619</v>
      </c>
      <c r="L744" s="2">
        <f t="shared" si="282"/>
        <v>0</v>
      </c>
      <c r="M744" s="2">
        <f t="shared" si="283"/>
        <v>2.4570446735395213E-2</v>
      </c>
      <c r="N744" s="111">
        <v>6650</v>
      </c>
      <c r="O744" s="111">
        <v>4704</v>
      </c>
      <c r="P744" s="111"/>
      <c r="Q744" s="111">
        <v>286</v>
      </c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  <c r="AC744" s="111"/>
      <c r="AD744" s="111"/>
      <c r="AE744" s="111"/>
      <c r="AG744" s="7">
        <f>IF(Q744&gt;0,RANK(Q744,(N744:P744,Q744:AE744)),0)</f>
        <v>3</v>
      </c>
      <c r="AH744" s="7">
        <f>IF(R744&gt;0,RANK(R744,(N744:P744,Q744:AE744)),0)</f>
        <v>0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284"/>
        <v>2.4570446735395188E-2</v>
      </c>
      <c r="AL744" s="2">
        <f t="shared" si="285"/>
        <v>0</v>
      </c>
      <c r="AM744" s="2">
        <f t="shared" si="286"/>
        <v>0</v>
      </c>
      <c r="AN744" s="2">
        <f t="shared" si="287"/>
        <v>0</v>
      </c>
      <c r="AP744" t="s">
        <v>2121</v>
      </c>
      <c r="AQ744" t="s">
        <v>929</v>
      </c>
      <c r="AT744" s="95">
        <v>18</v>
      </c>
      <c r="AU744" s="97">
        <v>29</v>
      </c>
      <c r="AV744" s="101">
        <f t="shared" si="288"/>
        <v>18029</v>
      </c>
      <c r="AX744" s="7" t="s">
        <v>1006</v>
      </c>
    </row>
    <row r="745" spans="1:50" hidden="1" outlineLevel="1">
      <c r="A745" t="s">
        <v>218</v>
      </c>
      <c r="B745" t="s">
        <v>929</v>
      </c>
      <c r="C745" s="1">
        <f t="shared" si="277"/>
        <v>6885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>IF(P745&gt;0,RANK(P745,(N745:P745,Q745:AE745)),0)</f>
        <v>0</v>
      </c>
      <c r="G745" s="1">
        <f t="shared" si="278"/>
        <v>1938</v>
      </c>
      <c r="H745" s="2">
        <f t="shared" si="279"/>
        <v>0.2814814814814815</v>
      </c>
      <c r="I745" s="2"/>
      <c r="J745" s="2">
        <f t="shared" si="280"/>
        <v>0.63500363108206248</v>
      </c>
      <c r="K745" s="2">
        <f t="shared" si="281"/>
        <v>0.35352214960058098</v>
      </c>
      <c r="L745" s="2">
        <f t="shared" si="282"/>
        <v>0</v>
      </c>
      <c r="M745" s="2">
        <f t="shared" si="283"/>
        <v>1.1474219317356538E-2</v>
      </c>
      <c r="N745" s="111">
        <v>4372</v>
      </c>
      <c r="O745" s="111">
        <v>2434</v>
      </c>
      <c r="P745" s="111"/>
      <c r="Q745" s="111">
        <v>79</v>
      </c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  <c r="AC745" s="111"/>
      <c r="AD745" s="111"/>
      <c r="AE745" s="111"/>
      <c r="AG745" s="7">
        <f>IF(Q745&gt;0,RANK(Q745,(N745:P745,Q745:AE745)),0)</f>
        <v>3</v>
      </c>
      <c r="AH745" s="7">
        <f>IF(R745&gt;0,RANK(R745,(N745:P745,Q745:AE745)),0)</f>
        <v>0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284"/>
        <v>1.1474219317356572E-2</v>
      </c>
      <c r="AL745" s="2">
        <f t="shared" si="285"/>
        <v>0</v>
      </c>
      <c r="AM745" s="2">
        <f t="shared" si="286"/>
        <v>0</v>
      </c>
      <c r="AN745" s="2">
        <f t="shared" si="287"/>
        <v>0</v>
      </c>
      <c r="AP745" t="s">
        <v>218</v>
      </c>
      <c r="AQ745" t="s">
        <v>929</v>
      </c>
      <c r="AR745">
        <v>6</v>
      </c>
      <c r="AT745" s="95">
        <v>18</v>
      </c>
      <c r="AU745" s="97">
        <v>31</v>
      </c>
      <c r="AV745" s="101">
        <f t="shared" si="288"/>
        <v>18031</v>
      </c>
      <c r="AX745" s="7" t="s">
        <v>1006</v>
      </c>
    </row>
    <row r="746" spans="1:50" hidden="1" outlineLevel="1">
      <c r="A746" t="s">
        <v>204</v>
      </c>
      <c r="B746" t="s">
        <v>929</v>
      </c>
      <c r="C746" s="1">
        <f t="shared" si="277"/>
        <v>9098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>IF(P746&gt;0,RANK(P746,(N746:P746,Q746:AE746)),0)</f>
        <v>0</v>
      </c>
      <c r="G746" s="1">
        <f t="shared" si="278"/>
        <v>1481</v>
      </c>
      <c r="H746" s="2">
        <f t="shared" si="279"/>
        <v>0.16278302923719498</v>
      </c>
      <c r="I746" s="2"/>
      <c r="J746" s="2">
        <f t="shared" si="280"/>
        <v>0.57342273027038915</v>
      </c>
      <c r="K746" s="2">
        <f t="shared" si="281"/>
        <v>0.41063970103319408</v>
      </c>
      <c r="L746" s="2">
        <f t="shared" si="282"/>
        <v>0</v>
      </c>
      <c r="M746" s="2">
        <f t="shared" si="283"/>
        <v>1.5937568696416771E-2</v>
      </c>
      <c r="N746" s="111">
        <v>5217</v>
      </c>
      <c r="O746" s="111">
        <v>3736</v>
      </c>
      <c r="P746" s="111"/>
      <c r="Q746" s="111">
        <v>145</v>
      </c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  <c r="AC746" s="111"/>
      <c r="AD746" s="111"/>
      <c r="AE746" s="111"/>
      <c r="AG746" s="7">
        <f>IF(Q746&gt;0,RANK(Q746,(N746:P746,Q746:AE746)),0)</f>
        <v>3</v>
      </c>
      <c r="AH746" s="7">
        <f>IF(R746&gt;0,RANK(R746,(N746:P746,Q746:AE746)),0)</f>
        <v>0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284"/>
        <v>1.5937568696416795E-2</v>
      </c>
      <c r="AL746" s="2">
        <f t="shared" si="285"/>
        <v>0</v>
      </c>
      <c r="AM746" s="2">
        <f t="shared" si="286"/>
        <v>0</v>
      </c>
      <c r="AN746" s="2">
        <f t="shared" si="287"/>
        <v>0</v>
      </c>
      <c r="AP746" t="s">
        <v>204</v>
      </c>
      <c r="AQ746" t="s">
        <v>929</v>
      </c>
      <c r="AR746">
        <v>3</v>
      </c>
      <c r="AT746" s="95">
        <v>18</v>
      </c>
      <c r="AU746" s="97">
        <v>33</v>
      </c>
      <c r="AV746" s="101">
        <f t="shared" si="288"/>
        <v>18033</v>
      </c>
      <c r="AX746" s="7" t="s">
        <v>1006</v>
      </c>
    </row>
    <row r="747" spans="1:50" hidden="1" outlineLevel="1">
      <c r="A747" t="s">
        <v>1873</v>
      </c>
      <c r="B747" t="s">
        <v>929</v>
      </c>
      <c r="C747" s="1">
        <f t="shared" si="277"/>
        <v>34358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>IF(P747&gt;0,RANK(P747,(N747:P747,Q747:AE747)),0)</f>
        <v>0</v>
      </c>
      <c r="G747" s="1">
        <f t="shared" si="278"/>
        <v>12384</v>
      </c>
      <c r="H747" s="2">
        <f t="shared" si="279"/>
        <v>0.36044007218115143</v>
      </c>
      <c r="I747" s="2"/>
      <c r="J747" s="2">
        <f t="shared" si="280"/>
        <v>0.67355492170673492</v>
      </c>
      <c r="K747" s="2">
        <f t="shared" si="281"/>
        <v>0.31311484952558355</v>
      </c>
      <c r="L747" s="2">
        <f t="shared" si="282"/>
        <v>0</v>
      </c>
      <c r="M747" s="2">
        <f t="shared" si="283"/>
        <v>1.3330228767681529E-2</v>
      </c>
      <c r="N747" s="111">
        <v>23142</v>
      </c>
      <c r="O747" s="111">
        <v>10758</v>
      </c>
      <c r="P747" s="111"/>
      <c r="Q747" s="111">
        <v>458</v>
      </c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  <c r="AC747" s="111"/>
      <c r="AD747" s="111"/>
      <c r="AE747" s="111"/>
      <c r="AG747" s="7">
        <f>IF(Q747&gt;0,RANK(Q747,(N747:P747,Q747:AE747)),0)</f>
        <v>3</v>
      </c>
      <c r="AH747" s="7">
        <f>IF(R747&gt;0,RANK(R747,(N747:P747,Q747:AE747)),0)</f>
        <v>0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284"/>
        <v>1.3330228767681472E-2</v>
      </c>
      <c r="AL747" s="2">
        <f t="shared" si="285"/>
        <v>0</v>
      </c>
      <c r="AM747" s="2">
        <f t="shared" si="286"/>
        <v>0</v>
      </c>
      <c r="AN747" s="2">
        <f t="shared" si="287"/>
        <v>0</v>
      </c>
      <c r="AP747" t="s">
        <v>1873</v>
      </c>
      <c r="AQ747" t="s">
        <v>929</v>
      </c>
      <c r="AR747">
        <v>6</v>
      </c>
      <c r="AT747" s="95">
        <v>18</v>
      </c>
      <c r="AU747" s="97">
        <v>35</v>
      </c>
      <c r="AV747" s="101">
        <f t="shared" si="288"/>
        <v>18035</v>
      </c>
      <c r="AX747" s="7" t="s">
        <v>1006</v>
      </c>
    </row>
    <row r="748" spans="1:50" hidden="1" outlineLevel="1">
      <c r="A748" t="s">
        <v>947</v>
      </c>
      <c r="B748" t="s">
        <v>929</v>
      </c>
      <c r="C748" s="1">
        <f t="shared" si="277"/>
        <v>12114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>IF(P748&gt;0,RANK(P748,(N748:P748,Q748:AE748)),0)</f>
        <v>0</v>
      </c>
      <c r="G748" s="1">
        <f t="shared" si="278"/>
        <v>5424</v>
      </c>
      <c r="H748" s="2">
        <f t="shared" si="279"/>
        <v>0.44774640911342251</v>
      </c>
      <c r="I748" s="2"/>
      <c r="J748" s="2">
        <f t="shared" si="280"/>
        <v>0.71182103351494141</v>
      </c>
      <c r="K748" s="2">
        <f t="shared" si="281"/>
        <v>0.26407462440151891</v>
      </c>
      <c r="L748" s="2">
        <f t="shared" si="282"/>
        <v>0</v>
      </c>
      <c r="M748" s="2">
        <f t="shared" si="283"/>
        <v>2.4104342083539676E-2</v>
      </c>
      <c r="N748" s="111">
        <v>8623</v>
      </c>
      <c r="O748" s="111">
        <v>3199</v>
      </c>
      <c r="P748" s="111"/>
      <c r="Q748" s="111">
        <v>292</v>
      </c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G748" s="7">
        <f>IF(Q748&gt;0,RANK(Q748,(N748:P748,Q748:AE748)),0)</f>
        <v>3</v>
      </c>
      <c r="AH748" s="7">
        <f>IF(R748&gt;0,RANK(R748,(N748:P748,Q748:AE748)),0)</f>
        <v>0</v>
      </c>
      <c r="AI748" s="7">
        <f>IF(T748&gt;0,RANK(T748,(N748:P748,Q748:AE748)),0)</f>
        <v>0</v>
      </c>
      <c r="AJ748" s="7">
        <f>IF(S748&gt;0,RANK(S748,(N748:P748,Q748:AE748)),0)</f>
        <v>0</v>
      </c>
      <c r="AK748" s="2">
        <f t="shared" si="284"/>
        <v>2.4104342083539707E-2</v>
      </c>
      <c r="AL748" s="2">
        <f t="shared" si="285"/>
        <v>0</v>
      </c>
      <c r="AM748" s="2">
        <f t="shared" si="286"/>
        <v>0</v>
      </c>
      <c r="AN748" s="2">
        <f t="shared" si="287"/>
        <v>0</v>
      </c>
      <c r="AP748" t="s">
        <v>947</v>
      </c>
      <c r="AQ748" t="s">
        <v>929</v>
      </c>
      <c r="AR748">
        <v>9</v>
      </c>
      <c r="AT748" s="95">
        <v>18</v>
      </c>
      <c r="AU748" s="97">
        <v>37</v>
      </c>
      <c r="AV748" s="101">
        <f t="shared" si="288"/>
        <v>18037</v>
      </c>
      <c r="AX748" s="7" t="s">
        <v>1006</v>
      </c>
    </row>
    <row r="749" spans="1:50" hidden="1" outlineLevel="1">
      <c r="A749" t="s">
        <v>1647</v>
      </c>
      <c r="B749" t="s">
        <v>929</v>
      </c>
      <c r="C749" s="1">
        <f t="shared" si="277"/>
        <v>34435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>IF(P749&gt;0,RANK(P749,(N749:P749,Q749:AE749)),0)</f>
        <v>0</v>
      </c>
      <c r="G749" s="1">
        <f t="shared" si="278"/>
        <v>1625</v>
      </c>
      <c r="H749" s="2">
        <f t="shared" si="279"/>
        <v>4.7190358646725716E-2</v>
      </c>
      <c r="I749" s="2"/>
      <c r="J749" s="2">
        <f t="shared" si="280"/>
        <v>0.51874546246551478</v>
      </c>
      <c r="K749" s="2">
        <f t="shared" si="281"/>
        <v>0.47155510381878901</v>
      </c>
      <c r="L749" s="2">
        <f t="shared" si="282"/>
        <v>0</v>
      </c>
      <c r="M749" s="2">
        <f t="shared" si="283"/>
        <v>9.6994337156962041E-3</v>
      </c>
      <c r="N749" s="111">
        <v>17863</v>
      </c>
      <c r="O749" s="111">
        <v>16238</v>
      </c>
      <c r="P749" s="111"/>
      <c r="Q749" s="111">
        <v>334</v>
      </c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  <c r="AC749" s="111"/>
      <c r="AD749" s="111"/>
      <c r="AE749" s="111"/>
      <c r="AG749" s="7">
        <f>IF(Q749&gt;0,RANK(Q749,(N749:P749,Q749:AE749)),0)</f>
        <v>3</v>
      </c>
      <c r="AH749" s="7">
        <f>IF(R749&gt;0,RANK(R749,(N749:P749,Q749:AE749)),0)</f>
        <v>0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284"/>
        <v>9.6994337156962387E-3</v>
      </c>
      <c r="AL749" s="2">
        <f t="shared" si="285"/>
        <v>0</v>
      </c>
      <c r="AM749" s="2">
        <f t="shared" si="286"/>
        <v>0</v>
      </c>
      <c r="AN749" s="2">
        <f t="shared" si="287"/>
        <v>0</v>
      </c>
      <c r="AP749" t="s">
        <v>1647</v>
      </c>
      <c r="AQ749" t="s">
        <v>929</v>
      </c>
      <c r="AT749" s="95">
        <v>18</v>
      </c>
      <c r="AU749" s="97">
        <v>39</v>
      </c>
      <c r="AV749" s="101">
        <f t="shared" si="288"/>
        <v>18039</v>
      </c>
      <c r="AX749" s="7" t="s">
        <v>1006</v>
      </c>
    </row>
    <row r="750" spans="1:50" hidden="1" outlineLevel="1">
      <c r="A750" t="s">
        <v>827</v>
      </c>
      <c r="B750" t="s">
        <v>929</v>
      </c>
      <c r="C750" s="1">
        <f t="shared" si="277"/>
        <v>7953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>IF(P750&gt;0,RANK(P750,(N750:P750,Q750:AE750)),0)</f>
        <v>0</v>
      </c>
      <c r="G750" s="1">
        <f t="shared" si="278"/>
        <v>3580</v>
      </c>
      <c r="H750" s="2">
        <f t="shared" si="279"/>
        <v>0.45014459952219288</v>
      </c>
      <c r="I750" s="2"/>
      <c r="J750" s="2">
        <f t="shared" si="280"/>
        <v>0.71884823337105497</v>
      </c>
      <c r="K750" s="2">
        <f t="shared" si="281"/>
        <v>0.26870363384886209</v>
      </c>
      <c r="L750" s="2">
        <f t="shared" si="282"/>
        <v>0</v>
      </c>
      <c r="M750" s="2">
        <f t="shared" si="283"/>
        <v>1.2448132780082943E-2</v>
      </c>
      <c r="N750" s="111">
        <v>5717</v>
      </c>
      <c r="O750" s="111">
        <v>2137</v>
      </c>
      <c r="P750" s="111"/>
      <c r="Q750" s="111">
        <v>99</v>
      </c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  <c r="AC750" s="111"/>
      <c r="AD750" s="111"/>
      <c r="AE750" s="111"/>
      <c r="AG750" s="7">
        <f>IF(Q750&gt;0,RANK(Q750,(N750:P750,Q750:AE750)),0)</f>
        <v>3</v>
      </c>
      <c r="AH750" s="7">
        <f>IF(R750&gt;0,RANK(R750,(N750:P750,Q750:AE750)),0)</f>
        <v>0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284"/>
        <v>1.2448132780082987E-2</v>
      </c>
      <c r="AL750" s="2">
        <f t="shared" si="285"/>
        <v>0</v>
      </c>
      <c r="AM750" s="2">
        <f t="shared" si="286"/>
        <v>0</v>
      </c>
      <c r="AN750" s="2">
        <f t="shared" si="287"/>
        <v>0</v>
      </c>
      <c r="AP750" t="s">
        <v>827</v>
      </c>
      <c r="AQ750" t="s">
        <v>929</v>
      </c>
      <c r="AR750">
        <v>6</v>
      </c>
      <c r="AT750" s="95">
        <v>18</v>
      </c>
      <c r="AU750" s="97">
        <v>41</v>
      </c>
      <c r="AV750" s="101">
        <f t="shared" si="288"/>
        <v>18041</v>
      </c>
      <c r="AX750" s="7" t="s">
        <v>1006</v>
      </c>
    </row>
    <row r="751" spans="1:50" hidden="1" outlineLevel="1">
      <c r="A751" t="s">
        <v>670</v>
      </c>
      <c r="B751" t="s">
        <v>929</v>
      </c>
      <c r="C751" s="1">
        <f t="shared" si="277"/>
        <v>22243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>IF(P751&gt;0,RANK(P751,(N751:P751,Q751:AE751)),0)</f>
        <v>0</v>
      </c>
      <c r="G751" s="1">
        <f t="shared" si="278"/>
        <v>8318</v>
      </c>
      <c r="H751" s="2">
        <f t="shared" si="279"/>
        <v>0.37396034707548442</v>
      </c>
      <c r="I751" s="2"/>
      <c r="J751" s="2">
        <f t="shared" si="280"/>
        <v>0.68111315919615156</v>
      </c>
      <c r="K751" s="2">
        <f t="shared" si="281"/>
        <v>0.3071528121206672</v>
      </c>
      <c r="L751" s="2">
        <f t="shared" si="282"/>
        <v>0</v>
      </c>
      <c r="M751" s="2">
        <f t="shared" si="283"/>
        <v>1.1734028683181241E-2</v>
      </c>
      <c r="N751" s="111">
        <v>15150</v>
      </c>
      <c r="O751" s="111">
        <v>6832</v>
      </c>
      <c r="P751" s="111"/>
      <c r="Q751" s="111">
        <v>261</v>
      </c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  <c r="AC751" s="111"/>
      <c r="AD751" s="111"/>
      <c r="AE751" s="111"/>
      <c r="AG751" s="7">
        <f>IF(Q751&gt;0,RANK(Q751,(N751:P751,Q751:AE751)),0)</f>
        <v>3</v>
      </c>
      <c r="AH751" s="7">
        <f>IF(R751&gt;0,RANK(R751,(N751:P751,Q751:AE751)),0)</f>
        <v>0</v>
      </c>
      <c r="AI751" s="7">
        <f>IF(T751&gt;0,RANK(T751,(N751:P751,Q751:AE751)),0)</f>
        <v>0</v>
      </c>
      <c r="AJ751" s="7">
        <f>IF(S751&gt;0,RANK(S751,(N751:P751,Q751:AE751)),0)</f>
        <v>0</v>
      </c>
      <c r="AK751" s="2">
        <f t="shared" si="284"/>
        <v>1.1734028683181226E-2</v>
      </c>
      <c r="AL751" s="2">
        <f t="shared" si="285"/>
        <v>0</v>
      </c>
      <c r="AM751" s="2">
        <f t="shared" si="286"/>
        <v>0</v>
      </c>
      <c r="AN751" s="2">
        <f t="shared" si="287"/>
        <v>0</v>
      </c>
      <c r="AP751" t="s">
        <v>670</v>
      </c>
      <c r="AQ751" t="s">
        <v>929</v>
      </c>
      <c r="AR751">
        <v>9</v>
      </c>
      <c r="AT751" s="95">
        <v>18</v>
      </c>
      <c r="AU751" s="97">
        <v>43</v>
      </c>
      <c r="AV751" s="101">
        <f t="shared" si="288"/>
        <v>18043</v>
      </c>
      <c r="AX751" s="7" t="s">
        <v>1006</v>
      </c>
    </row>
    <row r="752" spans="1:50" hidden="1" outlineLevel="1">
      <c r="A752" t="s">
        <v>1648</v>
      </c>
      <c r="B752" t="s">
        <v>929</v>
      </c>
      <c r="C752" s="1">
        <f t="shared" si="277"/>
        <v>6338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>IF(P752&gt;0,RANK(P752,(N752:P752,Q752:AE752)),0)</f>
        <v>0</v>
      </c>
      <c r="G752" s="1">
        <f t="shared" si="278"/>
        <v>2018</v>
      </c>
      <c r="H752" s="2">
        <f t="shared" si="279"/>
        <v>0.31839697065320288</v>
      </c>
      <c r="I752" s="2"/>
      <c r="J752" s="2">
        <f t="shared" si="280"/>
        <v>0.65367623856106027</v>
      </c>
      <c r="K752" s="2">
        <f t="shared" si="281"/>
        <v>0.33527926790785739</v>
      </c>
      <c r="L752" s="2">
        <f t="shared" si="282"/>
        <v>0</v>
      </c>
      <c r="M752" s="2">
        <f t="shared" si="283"/>
        <v>1.1044493531082333E-2</v>
      </c>
      <c r="N752" s="111">
        <v>4143</v>
      </c>
      <c r="O752" s="111">
        <v>2125</v>
      </c>
      <c r="P752" s="111"/>
      <c r="Q752" s="111">
        <v>70</v>
      </c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  <c r="AC752" s="111"/>
      <c r="AD752" s="111"/>
      <c r="AE752" s="111"/>
      <c r="AG752" s="7">
        <f>IF(Q752&gt;0,RANK(Q752,(N752:P752,Q752:AE752)),0)</f>
        <v>3</v>
      </c>
      <c r="AH752" s="7">
        <f>IF(R752&gt;0,RANK(R752,(N752:P752,Q752:AE752)),0)</f>
        <v>0</v>
      </c>
      <c r="AI752" s="7">
        <f>IF(T752&gt;0,RANK(T752,(N752:P752,Q752:AE752)),0)</f>
        <v>0</v>
      </c>
      <c r="AJ752" s="7">
        <f>IF(S752&gt;0,RANK(S752,(N752:P752,Q752:AE752)),0)</f>
        <v>0</v>
      </c>
      <c r="AK752" s="2">
        <f t="shared" si="284"/>
        <v>1.1044493531082361E-2</v>
      </c>
      <c r="AL752" s="2">
        <f t="shared" si="285"/>
        <v>0</v>
      </c>
      <c r="AM752" s="2">
        <f t="shared" si="286"/>
        <v>0</v>
      </c>
      <c r="AN752" s="2">
        <f t="shared" si="287"/>
        <v>0</v>
      </c>
      <c r="AP752" t="s">
        <v>1648</v>
      </c>
      <c r="AQ752" t="s">
        <v>929</v>
      </c>
      <c r="AT752" s="95">
        <v>18</v>
      </c>
      <c r="AU752" s="97">
        <v>45</v>
      </c>
      <c r="AV752" s="101">
        <f t="shared" si="288"/>
        <v>18045</v>
      </c>
      <c r="AX752" s="7" t="s">
        <v>1006</v>
      </c>
    </row>
    <row r="753" spans="1:50" hidden="1" outlineLevel="1">
      <c r="A753" t="s">
        <v>522</v>
      </c>
      <c r="B753" t="s">
        <v>929</v>
      </c>
      <c r="C753" s="1">
        <f t="shared" si="277"/>
        <v>5931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>IF(P753&gt;0,RANK(P753,(N753:P753,Q753:AE753)),0)</f>
        <v>0</v>
      </c>
      <c r="G753" s="1">
        <f t="shared" si="278"/>
        <v>1803</v>
      </c>
      <c r="H753" s="2">
        <f t="shared" si="279"/>
        <v>0.3039959534648457</v>
      </c>
      <c r="I753" s="2"/>
      <c r="J753" s="2">
        <f t="shared" si="280"/>
        <v>0.64356769516101842</v>
      </c>
      <c r="K753" s="2">
        <f t="shared" si="281"/>
        <v>0.33957174169617266</v>
      </c>
      <c r="L753" s="2">
        <f t="shared" si="282"/>
        <v>0</v>
      </c>
      <c r="M753" s="2">
        <f t="shared" si="283"/>
        <v>1.6860563142808926E-2</v>
      </c>
      <c r="N753" s="111">
        <v>3817</v>
      </c>
      <c r="O753" s="111">
        <v>2014</v>
      </c>
      <c r="P753" s="111"/>
      <c r="Q753" s="111">
        <v>100</v>
      </c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  <c r="AC753" s="111"/>
      <c r="AD753" s="111"/>
      <c r="AE753" s="111"/>
      <c r="AG753" s="7">
        <f>IF(Q753&gt;0,RANK(Q753,(N753:P753,Q753:AE753)),0)</f>
        <v>3</v>
      </c>
      <c r="AH753" s="7">
        <f>IF(R753&gt;0,RANK(R753,(N753:P753,Q753:AE753)),0)</f>
        <v>0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284"/>
        <v>1.6860563142808972E-2</v>
      </c>
      <c r="AL753" s="2">
        <f t="shared" si="285"/>
        <v>0</v>
      </c>
      <c r="AM753" s="2">
        <f t="shared" si="286"/>
        <v>0</v>
      </c>
      <c r="AN753" s="2">
        <f t="shared" si="287"/>
        <v>0</v>
      </c>
      <c r="AP753" t="s">
        <v>522</v>
      </c>
      <c r="AQ753" t="s">
        <v>929</v>
      </c>
      <c r="AR753">
        <v>6</v>
      </c>
      <c r="AT753" s="95">
        <v>18</v>
      </c>
      <c r="AU753" s="97">
        <v>47</v>
      </c>
      <c r="AV753" s="101">
        <f t="shared" si="288"/>
        <v>18047</v>
      </c>
      <c r="AX753" s="7" t="s">
        <v>1006</v>
      </c>
    </row>
    <row r="754" spans="1:50" hidden="1" outlineLevel="1">
      <c r="A754" t="s">
        <v>1411</v>
      </c>
      <c r="B754" t="s">
        <v>929</v>
      </c>
      <c r="C754" s="1">
        <f t="shared" si="277"/>
        <v>7106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>IF(P754&gt;0,RANK(P754,(N754:P754,Q754:AE754)),0)</f>
        <v>0</v>
      </c>
      <c r="G754" s="1">
        <f t="shared" si="278"/>
        <v>2503</v>
      </c>
      <c r="H754" s="2">
        <f t="shared" si="279"/>
        <v>0.35223754573599775</v>
      </c>
      <c r="I754" s="2"/>
      <c r="J754" s="2">
        <f t="shared" si="280"/>
        <v>0.66858992400788064</v>
      </c>
      <c r="K754" s="2">
        <f t="shared" si="281"/>
        <v>0.31635237827188289</v>
      </c>
      <c r="L754" s="2">
        <f t="shared" si="282"/>
        <v>0</v>
      </c>
      <c r="M754" s="2">
        <f t="shared" si="283"/>
        <v>1.5057697720236463E-2</v>
      </c>
      <c r="N754" s="111">
        <v>4751</v>
      </c>
      <c r="O754" s="111">
        <v>2248</v>
      </c>
      <c r="P754" s="111"/>
      <c r="Q754" s="111">
        <v>107</v>
      </c>
      <c r="R754" s="111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  <c r="AC754" s="111"/>
      <c r="AD754" s="111"/>
      <c r="AE754" s="111"/>
      <c r="AG754" s="7">
        <f>IF(Q754&gt;0,RANK(Q754,(N754:P754,Q754:AE754)),0)</f>
        <v>3</v>
      </c>
      <c r="AH754" s="7">
        <f>IF(R754&gt;0,RANK(R754,(N754:P754,Q754:AE754)),0)</f>
        <v>0</v>
      </c>
      <c r="AI754" s="7">
        <f>IF(T754&gt;0,RANK(T754,(N754:P754,Q754:AE754)),0)</f>
        <v>0</v>
      </c>
      <c r="AJ754" s="7">
        <f>IF(S754&gt;0,RANK(S754,(N754:P754,Q754:AE754)),0)</f>
        <v>0</v>
      </c>
      <c r="AK754" s="2">
        <f t="shared" si="284"/>
        <v>1.5057697720236419E-2</v>
      </c>
      <c r="AL754" s="2">
        <f t="shared" si="285"/>
        <v>0</v>
      </c>
      <c r="AM754" s="2">
        <f t="shared" si="286"/>
        <v>0</v>
      </c>
      <c r="AN754" s="2">
        <f t="shared" si="287"/>
        <v>0</v>
      </c>
      <c r="AP754" t="s">
        <v>1411</v>
      </c>
      <c r="AQ754" t="s">
        <v>929</v>
      </c>
      <c r="AR754">
        <v>2</v>
      </c>
      <c r="AT754" s="95">
        <v>18</v>
      </c>
      <c r="AU754" s="97">
        <v>49</v>
      </c>
      <c r="AV754" s="101">
        <f t="shared" si="288"/>
        <v>18049</v>
      </c>
      <c r="AX754" s="7" t="s">
        <v>1006</v>
      </c>
    </row>
    <row r="755" spans="1:50" hidden="1" outlineLevel="1">
      <c r="A755" t="s">
        <v>1033</v>
      </c>
      <c r="B755" t="s">
        <v>929</v>
      </c>
      <c r="C755" s="1">
        <f t="shared" si="277"/>
        <v>11286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>IF(P755&gt;0,RANK(P755,(N755:P755,Q755:AE755)),0)</f>
        <v>0</v>
      </c>
      <c r="G755" s="1">
        <f t="shared" si="278"/>
        <v>5351</v>
      </c>
      <c r="H755" s="2">
        <f t="shared" si="279"/>
        <v>0.47412723728513201</v>
      </c>
      <c r="I755" s="2"/>
      <c r="J755" s="2">
        <f t="shared" si="280"/>
        <v>0.73232323232323238</v>
      </c>
      <c r="K755" s="2">
        <f t="shared" si="281"/>
        <v>0.25819599503810031</v>
      </c>
      <c r="L755" s="2">
        <f t="shared" si="282"/>
        <v>0</v>
      </c>
      <c r="M755" s="2">
        <f t="shared" si="283"/>
        <v>9.4807726386673119E-3</v>
      </c>
      <c r="N755" s="111">
        <v>8265</v>
      </c>
      <c r="O755" s="111">
        <v>2914</v>
      </c>
      <c r="P755" s="111"/>
      <c r="Q755" s="111">
        <v>107</v>
      </c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  <c r="AC755" s="111"/>
      <c r="AD755" s="111"/>
      <c r="AE755" s="111"/>
      <c r="AG755" s="7">
        <f>IF(Q755&gt;0,RANK(Q755,(N755:P755,Q755:AE755)),0)</f>
        <v>3</v>
      </c>
      <c r="AH755" s="7">
        <f>IF(R755&gt;0,RANK(R755,(N755:P755,Q755:AE755)),0)</f>
        <v>0</v>
      </c>
      <c r="AI755" s="7">
        <f>IF(T755&gt;0,RANK(T755,(N755:P755,Q755:AE755)),0)</f>
        <v>0</v>
      </c>
      <c r="AJ755" s="7">
        <f>IF(S755&gt;0,RANK(S755,(N755:P755,Q755:AE755)),0)</f>
        <v>0</v>
      </c>
      <c r="AK755" s="2">
        <f t="shared" si="284"/>
        <v>9.4807726386673761E-3</v>
      </c>
      <c r="AL755" s="2">
        <f t="shared" si="285"/>
        <v>0</v>
      </c>
      <c r="AM755" s="2">
        <f t="shared" si="286"/>
        <v>0</v>
      </c>
      <c r="AN755" s="2">
        <f t="shared" si="287"/>
        <v>0</v>
      </c>
      <c r="AP755" t="s">
        <v>1033</v>
      </c>
      <c r="AQ755" t="s">
        <v>929</v>
      </c>
      <c r="AR755">
        <v>8</v>
      </c>
      <c r="AT755" s="95">
        <v>18</v>
      </c>
      <c r="AU755" s="97">
        <v>51</v>
      </c>
      <c r="AV755" s="101">
        <f t="shared" si="288"/>
        <v>18051</v>
      </c>
      <c r="AX755" s="7" t="s">
        <v>1006</v>
      </c>
    </row>
    <row r="756" spans="1:50" hidden="1" outlineLevel="1">
      <c r="A756" t="s">
        <v>1602</v>
      </c>
      <c r="B756" t="s">
        <v>929</v>
      </c>
      <c r="C756" s="1">
        <f t="shared" si="277"/>
        <v>21108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>IF(P756&gt;0,RANK(P756,(N756:P756,Q756:AE756)),0)</f>
        <v>0</v>
      </c>
      <c r="G756" s="1">
        <f t="shared" si="278"/>
        <v>5238</v>
      </c>
      <c r="H756" s="2">
        <f t="shared" si="279"/>
        <v>0.248152359295054</v>
      </c>
      <c r="I756" s="2"/>
      <c r="J756" s="2">
        <f t="shared" si="280"/>
        <v>0.6190543869622892</v>
      </c>
      <c r="K756" s="2">
        <f t="shared" si="281"/>
        <v>0.37090202766723518</v>
      </c>
      <c r="L756" s="2">
        <f t="shared" si="282"/>
        <v>0</v>
      </c>
      <c r="M756" s="2">
        <f t="shared" si="283"/>
        <v>1.0043585370475616E-2</v>
      </c>
      <c r="N756" s="111">
        <v>13067</v>
      </c>
      <c r="O756" s="111">
        <v>7829</v>
      </c>
      <c r="P756" s="111"/>
      <c r="Q756" s="111">
        <v>212</v>
      </c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  <c r="AC756" s="111"/>
      <c r="AD756" s="111"/>
      <c r="AE756" s="111"/>
      <c r="AG756" s="7">
        <f>IF(Q756&gt;0,RANK(Q756,(N756:P756,Q756:AE756)),0)</f>
        <v>3</v>
      </c>
      <c r="AH756" s="7">
        <f>IF(R756&gt;0,RANK(R756,(N756:P756,Q756:AE756)),0)</f>
        <v>0</v>
      </c>
      <c r="AI756" s="7">
        <f>IF(T756&gt;0,RANK(T756,(N756:P756,Q756:AE756)),0)</f>
        <v>0</v>
      </c>
      <c r="AJ756" s="7">
        <f>IF(S756&gt;0,RANK(S756,(N756:P756,Q756:AE756)),0)</f>
        <v>0</v>
      </c>
      <c r="AK756" s="2">
        <f t="shared" si="284"/>
        <v>1.0043585370475649E-2</v>
      </c>
      <c r="AL756" s="2">
        <f t="shared" si="285"/>
        <v>0</v>
      </c>
      <c r="AM756" s="2">
        <f t="shared" si="286"/>
        <v>0</v>
      </c>
      <c r="AN756" s="2">
        <f t="shared" si="287"/>
        <v>0</v>
      </c>
      <c r="AP756" t="s">
        <v>1602</v>
      </c>
      <c r="AQ756" t="s">
        <v>929</v>
      </c>
      <c r="AR756">
        <v>5</v>
      </c>
      <c r="AT756" s="95">
        <v>18</v>
      </c>
      <c r="AU756" s="97">
        <v>53</v>
      </c>
      <c r="AV756" s="101">
        <f t="shared" si="288"/>
        <v>18053</v>
      </c>
      <c r="AX756" s="7" t="s">
        <v>1006</v>
      </c>
    </row>
    <row r="757" spans="1:50" hidden="1" outlineLevel="1">
      <c r="A757" t="s">
        <v>1047</v>
      </c>
      <c r="B757" t="s">
        <v>929</v>
      </c>
      <c r="C757" s="1">
        <f t="shared" si="277"/>
        <v>11187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>IF(P757&gt;0,RANK(P757,(N757:P757,Q757:AE757)),0)</f>
        <v>0</v>
      </c>
      <c r="G757" s="1">
        <f t="shared" si="278"/>
        <v>4940</v>
      </c>
      <c r="H757" s="2">
        <f t="shared" si="279"/>
        <v>0.44158398140699023</v>
      </c>
      <c r="I757" s="2"/>
      <c r="J757" s="2">
        <f t="shared" si="280"/>
        <v>0.71529453830338785</v>
      </c>
      <c r="K757" s="2">
        <f t="shared" si="281"/>
        <v>0.27371055689639762</v>
      </c>
      <c r="L757" s="2">
        <f t="shared" si="282"/>
        <v>0</v>
      </c>
      <c r="M757" s="2">
        <f t="shared" si="283"/>
        <v>1.0994904800214533E-2</v>
      </c>
      <c r="N757" s="111">
        <v>8002</v>
      </c>
      <c r="O757" s="111">
        <v>3062</v>
      </c>
      <c r="P757" s="111"/>
      <c r="Q757" s="111">
        <v>123</v>
      </c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1"/>
      <c r="AE757" s="111"/>
      <c r="AG757" s="7">
        <f>IF(Q757&gt;0,RANK(Q757,(N757:P757,Q757:AE757)),0)</f>
        <v>3</v>
      </c>
      <c r="AH757" s="7">
        <f>IF(R757&gt;0,RANK(R757,(N757:P757,Q757:AE757)),0)</f>
        <v>0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284"/>
        <v>1.0994904800214535E-2</v>
      </c>
      <c r="AL757" s="2">
        <f t="shared" si="285"/>
        <v>0</v>
      </c>
      <c r="AM757" s="2">
        <f t="shared" si="286"/>
        <v>0</v>
      </c>
      <c r="AN757" s="2">
        <f t="shared" si="287"/>
        <v>0</v>
      </c>
      <c r="AP757" t="s">
        <v>1047</v>
      </c>
      <c r="AQ757" t="s">
        <v>929</v>
      </c>
      <c r="AR757">
        <v>8</v>
      </c>
      <c r="AT757" s="95">
        <v>18</v>
      </c>
      <c r="AU757" s="97">
        <v>55</v>
      </c>
      <c r="AV757" s="101">
        <f t="shared" si="288"/>
        <v>18055</v>
      </c>
      <c r="AX757" s="7" t="s">
        <v>1006</v>
      </c>
    </row>
    <row r="758" spans="1:50" hidden="1" outlineLevel="1">
      <c r="A758" t="s">
        <v>322</v>
      </c>
      <c r="B758" t="s">
        <v>929</v>
      </c>
      <c r="C758" s="1">
        <f t="shared" si="277"/>
        <v>44352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278"/>
        <v>6155</v>
      </c>
      <c r="H758" s="2">
        <f t="shared" si="279"/>
        <v>0.1387761544011544</v>
      </c>
      <c r="I758" s="2"/>
      <c r="J758" s="2">
        <f t="shared" si="280"/>
        <v>0.42372384559884557</v>
      </c>
      <c r="K758" s="2">
        <f t="shared" si="281"/>
        <v>0.5625</v>
      </c>
      <c r="L758" s="2">
        <f t="shared" si="282"/>
        <v>0</v>
      </c>
      <c r="M758" s="2">
        <f t="shared" si="283"/>
        <v>1.3776154401154428E-2</v>
      </c>
      <c r="N758" s="111">
        <v>18793</v>
      </c>
      <c r="O758" s="111">
        <v>24948</v>
      </c>
      <c r="P758" s="111"/>
      <c r="Q758" s="111">
        <v>611</v>
      </c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  <c r="AC758" s="111"/>
      <c r="AD758" s="111"/>
      <c r="AE758" s="111"/>
      <c r="AG758" s="7">
        <f>IF(Q758&gt;0,RANK(Q758,(N758:P758,Q758:AE758)),0)</f>
        <v>3</v>
      </c>
      <c r="AH758" s="7">
        <f>IF(R758&gt;0,RANK(R758,(N758:P758,Q758:AE758)),0)</f>
        <v>0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284"/>
        <v>1.3776154401154402E-2</v>
      </c>
      <c r="AL758" s="2">
        <f t="shared" si="285"/>
        <v>0</v>
      </c>
      <c r="AM758" s="2">
        <f t="shared" si="286"/>
        <v>0</v>
      </c>
      <c r="AN758" s="2">
        <f t="shared" si="287"/>
        <v>0</v>
      </c>
      <c r="AP758" t="s">
        <v>322</v>
      </c>
      <c r="AQ758" t="s">
        <v>929</v>
      </c>
      <c r="AR758">
        <v>5</v>
      </c>
      <c r="AT758" s="95">
        <v>18</v>
      </c>
      <c r="AU758" s="97">
        <v>57</v>
      </c>
      <c r="AV758" s="101">
        <f t="shared" si="288"/>
        <v>18057</v>
      </c>
      <c r="AX758" s="7" t="s">
        <v>1006</v>
      </c>
    </row>
    <row r="759" spans="1:50" hidden="1" outlineLevel="1">
      <c r="A759" t="s">
        <v>847</v>
      </c>
      <c r="B759" t="s">
        <v>929</v>
      </c>
      <c r="C759" s="1">
        <f t="shared" si="277"/>
        <v>16682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>IF(P759&gt;0,RANK(P759,(N759:P759,Q759:AE759)),0)</f>
        <v>0</v>
      </c>
      <c r="G759" s="1">
        <f t="shared" si="278"/>
        <v>1832</v>
      </c>
      <c r="H759" s="2">
        <f t="shared" si="279"/>
        <v>0.10981896655077329</v>
      </c>
      <c r="I759" s="2"/>
      <c r="J759" s="2">
        <f t="shared" si="280"/>
        <v>0.54759621148543336</v>
      </c>
      <c r="K759" s="2">
        <f t="shared" si="281"/>
        <v>0.43777724493466014</v>
      </c>
      <c r="L759" s="2">
        <f t="shared" si="282"/>
        <v>0</v>
      </c>
      <c r="M759" s="2">
        <f t="shared" si="283"/>
        <v>1.4626543579906504E-2</v>
      </c>
      <c r="N759" s="111">
        <v>9135</v>
      </c>
      <c r="O759" s="111">
        <v>7303</v>
      </c>
      <c r="P759" s="111"/>
      <c r="Q759" s="111">
        <v>244</v>
      </c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  <c r="AC759" s="111"/>
      <c r="AD759" s="111"/>
      <c r="AE759" s="111"/>
      <c r="AG759" s="7">
        <f>IF(Q759&gt;0,RANK(Q759,(N759:P759,Q759:AE759)),0)</f>
        <v>3</v>
      </c>
      <c r="AH759" s="7">
        <f>IF(R759&gt;0,RANK(R759,(N759:P759,Q759:AE759)),0)</f>
        <v>0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si="284"/>
        <v>1.4626543579906486E-2</v>
      </c>
      <c r="AL759" s="2">
        <f t="shared" si="285"/>
        <v>0</v>
      </c>
      <c r="AM759" s="2">
        <f t="shared" si="286"/>
        <v>0</v>
      </c>
      <c r="AN759" s="2">
        <f t="shared" si="287"/>
        <v>0</v>
      </c>
      <c r="AP759" t="s">
        <v>847</v>
      </c>
      <c r="AQ759" t="s">
        <v>929</v>
      </c>
      <c r="AR759">
        <v>5</v>
      </c>
      <c r="AT759" s="95">
        <v>18</v>
      </c>
      <c r="AU759" s="97">
        <v>59</v>
      </c>
      <c r="AV759" s="101">
        <f t="shared" si="288"/>
        <v>18059</v>
      </c>
      <c r="AX759" s="7" t="s">
        <v>1006</v>
      </c>
    </row>
    <row r="760" spans="1:50" hidden="1" outlineLevel="1">
      <c r="A760" t="s">
        <v>1603</v>
      </c>
      <c r="B760" t="s">
        <v>929</v>
      </c>
      <c r="C760" s="1">
        <f t="shared" si="277"/>
        <v>11875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>IF(P760&gt;0,RANK(P760,(N760:P760,Q760:AE760)),0)</f>
        <v>0</v>
      </c>
      <c r="G760" s="1">
        <f t="shared" si="278"/>
        <v>4815</v>
      </c>
      <c r="H760" s="2">
        <f t="shared" si="279"/>
        <v>0.40547368421052632</v>
      </c>
      <c r="I760" s="2"/>
      <c r="J760" s="2">
        <f t="shared" si="280"/>
        <v>0.69431578947368422</v>
      </c>
      <c r="K760" s="2">
        <f t="shared" si="281"/>
        <v>0.2888421052631579</v>
      </c>
      <c r="L760" s="2">
        <f t="shared" si="282"/>
        <v>0</v>
      </c>
      <c r="M760" s="2">
        <f t="shared" si="283"/>
        <v>1.684210526315788E-2</v>
      </c>
      <c r="N760" s="111">
        <v>8245</v>
      </c>
      <c r="O760" s="111">
        <v>3430</v>
      </c>
      <c r="P760" s="111"/>
      <c r="Q760" s="111">
        <v>200</v>
      </c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  <c r="AC760" s="111"/>
      <c r="AD760" s="111"/>
      <c r="AE760" s="111"/>
      <c r="AG760" s="7">
        <f>IF(Q760&gt;0,RANK(Q760,(N760:P760,Q760:AE760)),0)</f>
        <v>3</v>
      </c>
      <c r="AH760" s="7">
        <f>IF(R760&gt;0,RANK(R760,(N760:P760,Q760:AE760)),0)</f>
        <v>0</v>
      </c>
      <c r="AI760" s="7">
        <f>IF(T760&gt;0,RANK(T760,(N760:P760,Q760:AE760)),0)</f>
        <v>0</v>
      </c>
      <c r="AJ760" s="7">
        <f>IF(S760&gt;0,RANK(S760,(N760:P760,Q760:AE760)),0)</f>
        <v>0</v>
      </c>
      <c r="AK760" s="2">
        <f t="shared" si="284"/>
        <v>1.6842105263157894E-2</v>
      </c>
      <c r="AL760" s="2">
        <f t="shared" si="285"/>
        <v>0</v>
      </c>
      <c r="AM760" s="2">
        <f t="shared" si="286"/>
        <v>0</v>
      </c>
      <c r="AN760" s="2">
        <f t="shared" si="287"/>
        <v>0</v>
      </c>
      <c r="AP760" t="s">
        <v>1603</v>
      </c>
      <c r="AQ760" t="s">
        <v>929</v>
      </c>
      <c r="AR760">
        <v>9</v>
      </c>
      <c r="AT760" s="95">
        <v>18</v>
      </c>
      <c r="AU760" s="97">
        <v>61</v>
      </c>
      <c r="AV760" s="101">
        <f t="shared" si="288"/>
        <v>18061</v>
      </c>
      <c r="AX760" s="7" t="s">
        <v>1006</v>
      </c>
    </row>
    <row r="761" spans="1:50" hidden="1" outlineLevel="1">
      <c r="A761" t="s">
        <v>823</v>
      </c>
      <c r="B761" t="s">
        <v>929</v>
      </c>
      <c r="C761" s="1">
        <f t="shared" si="277"/>
        <v>24516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278"/>
        <v>1299</v>
      </c>
      <c r="H761" s="2">
        <f t="shared" si="279"/>
        <v>5.2985805188448358E-2</v>
      </c>
      <c r="I761" s="2"/>
      <c r="J761" s="2">
        <f t="shared" si="280"/>
        <v>0.46736824930657528</v>
      </c>
      <c r="K761" s="2">
        <f t="shared" si="281"/>
        <v>0.5203540544950237</v>
      </c>
      <c r="L761" s="2">
        <f t="shared" si="282"/>
        <v>0</v>
      </c>
      <c r="M761" s="2">
        <f t="shared" si="283"/>
        <v>1.2277696198401022E-2</v>
      </c>
      <c r="N761" s="111">
        <v>11458</v>
      </c>
      <c r="O761" s="111">
        <v>12757</v>
      </c>
      <c r="P761" s="111"/>
      <c r="Q761" s="111">
        <v>301</v>
      </c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  <c r="AC761" s="111"/>
      <c r="AD761" s="111"/>
      <c r="AE761" s="111"/>
      <c r="AG761" s="7">
        <f>IF(Q761&gt;0,RANK(Q761,(N761:P761,Q761:AE761)),0)</f>
        <v>3</v>
      </c>
      <c r="AH761" s="7">
        <f>IF(R761&gt;0,RANK(R761,(N761:P761,Q761:AE761)),0)</f>
        <v>0</v>
      </c>
      <c r="AI761" s="7">
        <f>IF(T761&gt;0,RANK(T761,(N761:P761,Q761:AE761)),0)</f>
        <v>0</v>
      </c>
      <c r="AJ761" s="7">
        <f>IF(S761&gt;0,RANK(S761,(N761:P761,Q761:AE761)),0)</f>
        <v>0</v>
      </c>
      <c r="AK761" s="2">
        <f t="shared" si="284"/>
        <v>1.2277696198401045E-2</v>
      </c>
      <c r="AL761" s="2">
        <f t="shared" si="285"/>
        <v>0</v>
      </c>
      <c r="AM761" s="2">
        <f t="shared" si="286"/>
        <v>0</v>
      </c>
      <c r="AN761" s="2">
        <f t="shared" si="287"/>
        <v>0</v>
      </c>
      <c r="AP761" t="s">
        <v>823</v>
      </c>
      <c r="AQ761" t="s">
        <v>929</v>
      </c>
      <c r="AR761">
        <v>4</v>
      </c>
      <c r="AT761" s="95">
        <v>18</v>
      </c>
      <c r="AU761" s="97">
        <v>63</v>
      </c>
      <c r="AV761" s="101">
        <f t="shared" si="288"/>
        <v>18063</v>
      </c>
      <c r="AX761" s="7" t="s">
        <v>1006</v>
      </c>
    </row>
    <row r="762" spans="1:50" hidden="1" outlineLevel="1">
      <c r="A762" t="s">
        <v>1433</v>
      </c>
      <c r="B762" t="s">
        <v>929</v>
      </c>
      <c r="C762" s="1">
        <f t="shared" ref="C762:C793" si="289">SUM(N762:AE762)</f>
        <v>15159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>IF(P762&gt;0,RANK(P762,(N762:P762,Q762:AE762)),0)</f>
        <v>0</v>
      </c>
      <c r="G762" s="1">
        <f t="shared" ref="G762:G793" si="290">IF(C762&gt;0,MAX(N762:P762)-LARGE(N762:P762,2),0)</f>
        <v>5075</v>
      </c>
      <c r="H762" s="2">
        <f t="shared" ref="H762:H793" si="291">IF(C762&gt;0,G762/C762,0)</f>
        <v>0.33478461639949864</v>
      </c>
      <c r="I762" s="2"/>
      <c r="J762" s="2">
        <f t="shared" ref="J762:J793" si="292">IF($C762=0,"-",N762/$C762)</f>
        <v>0.66158717593508809</v>
      </c>
      <c r="K762" s="2">
        <f t="shared" ref="K762:K793" si="293">IF($C762=0,"-",O762/$C762)</f>
        <v>0.3268025595355894</v>
      </c>
      <c r="L762" s="2">
        <f t="shared" ref="L762:L793" si="294">IF($C762=0,"-",P762/$C762)</f>
        <v>0</v>
      </c>
      <c r="M762" s="2">
        <f t="shared" ref="M762:M793" si="295">IF(C762=0,"-",(1-J762-K762-L762))</f>
        <v>1.1610264529322512E-2</v>
      </c>
      <c r="N762" s="111">
        <v>10029</v>
      </c>
      <c r="O762" s="111">
        <v>4954</v>
      </c>
      <c r="P762" s="111"/>
      <c r="Q762" s="111">
        <v>176</v>
      </c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  <c r="AC762" s="111"/>
      <c r="AD762" s="111"/>
      <c r="AE762" s="111"/>
      <c r="AG762" s="7">
        <f>IF(Q762&gt;0,RANK(Q762,(N762:P762,Q762:AE762)),0)</f>
        <v>3</v>
      </c>
      <c r="AH762" s="7">
        <f>IF(R762&gt;0,RANK(R762,(N762:P762,Q762:AE762)),0)</f>
        <v>0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ref="AK762:AK793" si="296">IF($C762=0,"-",Q762/$C762)</f>
        <v>1.1610264529322515E-2</v>
      </c>
      <c r="AL762" s="2">
        <f t="shared" ref="AL762:AL793" si="297">IF($C762=0,"-",R762/$C762)</f>
        <v>0</v>
      </c>
      <c r="AM762" s="2">
        <f t="shared" ref="AM762:AM793" si="298">IF($C762=0,"-",T762/$C762)</f>
        <v>0</v>
      </c>
      <c r="AN762" s="2">
        <f t="shared" ref="AN762:AN793" si="299">IF($C762=0,"-",S762/$C762)</f>
        <v>0</v>
      </c>
      <c r="AP762" t="s">
        <v>1433</v>
      </c>
      <c r="AQ762" t="s">
        <v>929</v>
      </c>
      <c r="AR762">
        <v>6</v>
      </c>
      <c r="AT762" s="95">
        <v>18</v>
      </c>
      <c r="AU762" s="97">
        <v>65</v>
      </c>
      <c r="AV762" s="101">
        <f t="shared" si="288"/>
        <v>18065</v>
      </c>
      <c r="AX762" s="7" t="s">
        <v>1006</v>
      </c>
    </row>
    <row r="763" spans="1:50" hidden="1" outlineLevel="1">
      <c r="A763" t="s">
        <v>789</v>
      </c>
      <c r="B763" t="s">
        <v>929</v>
      </c>
      <c r="C763" s="1">
        <f t="shared" si="289"/>
        <v>24844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>IF(P763&gt;0,RANK(P763,(N763:P763,Q763:AE763)),0)</f>
        <v>0</v>
      </c>
      <c r="G763" s="1">
        <f t="shared" si="290"/>
        <v>7125</v>
      </c>
      <c r="H763" s="2">
        <f t="shared" si="291"/>
        <v>0.28678956689744001</v>
      </c>
      <c r="I763" s="2"/>
      <c r="J763" s="2">
        <f t="shared" si="292"/>
        <v>0.6364112059249718</v>
      </c>
      <c r="K763" s="2">
        <f t="shared" si="293"/>
        <v>0.34962163902753179</v>
      </c>
      <c r="L763" s="2">
        <f t="shared" si="294"/>
        <v>0</v>
      </c>
      <c r="M763" s="2">
        <f t="shared" si="295"/>
        <v>1.3967155047496405E-2</v>
      </c>
      <c r="N763" s="111">
        <v>15811</v>
      </c>
      <c r="O763" s="111">
        <v>8686</v>
      </c>
      <c r="P763" s="111"/>
      <c r="Q763" s="111">
        <v>347</v>
      </c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G763" s="7">
        <f>IF(Q763&gt;0,RANK(Q763,(N763:P763,Q763:AE763)),0)</f>
        <v>3</v>
      </c>
      <c r="AH763" s="7">
        <f>IF(R763&gt;0,RANK(R763,(N763:P763,Q763:AE763)),0)</f>
        <v>0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296"/>
        <v>1.3967155047496377E-2</v>
      </c>
      <c r="AL763" s="2">
        <f t="shared" si="297"/>
        <v>0</v>
      </c>
      <c r="AM763" s="2">
        <f t="shared" si="298"/>
        <v>0</v>
      </c>
      <c r="AN763" s="2">
        <f t="shared" si="299"/>
        <v>0</v>
      </c>
      <c r="AP763" t="s">
        <v>789</v>
      </c>
      <c r="AQ763" t="s">
        <v>929</v>
      </c>
      <c r="AT763" s="95">
        <v>18</v>
      </c>
      <c r="AU763" s="97">
        <v>67</v>
      </c>
      <c r="AV763" s="101">
        <f t="shared" si="288"/>
        <v>18067</v>
      </c>
      <c r="AX763" s="7" t="s">
        <v>1006</v>
      </c>
    </row>
    <row r="764" spans="1:50" hidden="1" outlineLevel="1">
      <c r="A764" t="s">
        <v>1060</v>
      </c>
      <c r="B764" t="s">
        <v>929</v>
      </c>
      <c r="C764" s="1">
        <f t="shared" si="289"/>
        <v>10248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>IF(P764&gt;0,RANK(P764,(N764:P764,Q764:AE764)),0)</f>
        <v>0</v>
      </c>
      <c r="G764" s="1">
        <f t="shared" si="290"/>
        <v>720</v>
      </c>
      <c r="H764" s="2">
        <f t="shared" si="291"/>
        <v>7.0257611241217793E-2</v>
      </c>
      <c r="I764" s="2"/>
      <c r="J764" s="2">
        <f t="shared" si="292"/>
        <v>0.52810304449648715</v>
      </c>
      <c r="K764" s="2">
        <f t="shared" si="293"/>
        <v>0.45784543325526933</v>
      </c>
      <c r="L764" s="2">
        <f t="shared" si="294"/>
        <v>0</v>
      </c>
      <c r="M764" s="2">
        <f t="shared" si="295"/>
        <v>1.405152224824352E-2</v>
      </c>
      <c r="N764" s="111">
        <v>5412</v>
      </c>
      <c r="O764" s="111">
        <v>4692</v>
      </c>
      <c r="P764" s="111"/>
      <c r="Q764" s="111">
        <v>144</v>
      </c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  <c r="AC764" s="111"/>
      <c r="AD764" s="111"/>
      <c r="AE764" s="111"/>
      <c r="AG764" s="7">
        <f>IF(Q764&gt;0,RANK(Q764,(N764:P764,Q764:AE764)),0)</f>
        <v>3</v>
      </c>
      <c r="AH764" s="7">
        <f>IF(R764&gt;0,RANK(R764,(N764:P764,Q764:AE764)),0)</f>
        <v>0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296"/>
        <v>1.405152224824356E-2</v>
      </c>
      <c r="AL764" s="2">
        <f t="shared" si="297"/>
        <v>0</v>
      </c>
      <c r="AM764" s="2">
        <f t="shared" si="298"/>
        <v>0</v>
      </c>
      <c r="AN764" s="2">
        <f t="shared" si="299"/>
        <v>0</v>
      </c>
      <c r="AP764" t="s">
        <v>1060</v>
      </c>
      <c r="AQ764" t="s">
        <v>929</v>
      </c>
      <c r="AR764" s="1">
        <v>5</v>
      </c>
      <c r="AS764" s="1"/>
      <c r="AT764" s="95">
        <v>18</v>
      </c>
      <c r="AU764" s="97">
        <v>69</v>
      </c>
      <c r="AV764" s="101">
        <f t="shared" si="288"/>
        <v>18069</v>
      </c>
      <c r="AW764" s="1"/>
      <c r="AX764" s="7" t="s">
        <v>1006</v>
      </c>
    </row>
    <row r="765" spans="1:50" hidden="1" outlineLevel="1">
      <c r="A765" t="s">
        <v>799</v>
      </c>
      <c r="B765" t="s">
        <v>929</v>
      </c>
      <c r="C765" s="1">
        <f t="shared" si="289"/>
        <v>12557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>IF(P765&gt;0,RANK(P765,(N765:P765,Q765:AE765)),0)</f>
        <v>0</v>
      </c>
      <c r="G765" s="1">
        <f t="shared" si="290"/>
        <v>4701</v>
      </c>
      <c r="H765" s="2">
        <f t="shared" si="291"/>
        <v>0.37437285975949669</v>
      </c>
      <c r="I765" s="2"/>
      <c r="J765" s="2">
        <f t="shared" si="292"/>
        <v>0.68145257625228961</v>
      </c>
      <c r="K765" s="2">
        <f t="shared" si="293"/>
        <v>0.30707971649279286</v>
      </c>
      <c r="L765" s="2">
        <f t="shared" si="294"/>
        <v>0</v>
      </c>
      <c r="M765" s="2">
        <f t="shared" si="295"/>
        <v>1.1467707254917525E-2</v>
      </c>
      <c r="N765" s="111">
        <v>8557</v>
      </c>
      <c r="O765" s="111">
        <v>3856</v>
      </c>
      <c r="P765" s="111"/>
      <c r="Q765" s="111">
        <v>144</v>
      </c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  <c r="AC765" s="111"/>
      <c r="AD765" s="111"/>
      <c r="AE765" s="111"/>
      <c r="AG765" s="7">
        <f>IF(Q765&gt;0,RANK(Q765,(N765:P765,Q765:AE765)),0)</f>
        <v>3</v>
      </c>
      <c r="AH765" s="7">
        <f>IF(R765&gt;0,RANK(R765,(N765:P765,Q765:AE765)),0)</f>
        <v>0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296"/>
        <v>1.1467707254917575E-2</v>
      </c>
      <c r="AL765" s="2">
        <f t="shared" si="297"/>
        <v>0</v>
      </c>
      <c r="AM765" s="2">
        <f t="shared" si="298"/>
        <v>0</v>
      </c>
      <c r="AN765" s="2">
        <f t="shared" si="299"/>
        <v>0</v>
      </c>
      <c r="AP765" t="s">
        <v>799</v>
      </c>
      <c r="AQ765" t="s">
        <v>929</v>
      </c>
      <c r="AR765" s="1">
        <v>9</v>
      </c>
      <c r="AS765" s="1"/>
      <c r="AT765" s="95">
        <v>18</v>
      </c>
      <c r="AU765" s="97">
        <v>71</v>
      </c>
      <c r="AV765" s="101">
        <f t="shared" si="288"/>
        <v>18071</v>
      </c>
      <c r="AW765" s="1"/>
      <c r="AX765" s="7" t="s">
        <v>1006</v>
      </c>
    </row>
    <row r="766" spans="1:50" hidden="1" outlineLevel="1">
      <c r="A766" t="s">
        <v>1973</v>
      </c>
      <c r="B766" t="s">
        <v>929</v>
      </c>
      <c r="C766" s="1">
        <f t="shared" si="289"/>
        <v>6704</v>
      </c>
      <c r="D766" s="7">
        <f>IF(N766&gt;0, RANK(N766,(N766:P766,Q766:AE766)),0)</f>
        <v>1</v>
      </c>
      <c r="E766" s="7">
        <f>IF(O766&gt;0,RANK(O766,(N766:P766,Q766:AE766)),0)</f>
        <v>2</v>
      </c>
      <c r="F766" s="7">
        <f>IF(P766&gt;0,RANK(P766,(N766:P766,Q766:AE766)),0)</f>
        <v>0</v>
      </c>
      <c r="G766" s="1">
        <f t="shared" si="290"/>
        <v>914</v>
      </c>
      <c r="H766" s="2">
        <f t="shared" si="291"/>
        <v>0.1363365155131265</v>
      </c>
      <c r="I766" s="2"/>
      <c r="J766" s="2">
        <f t="shared" si="292"/>
        <v>0.5614558472553699</v>
      </c>
      <c r="K766" s="2">
        <f t="shared" si="293"/>
        <v>0.42511933174224342</v>
      </c>
      <c r="L766" s="2">
        <f t="shared" si="294"/>
        <v>0</v>
      </c>
      <c r="M766" s="2">
        <f t="shared" si="295"/>
        <v>1.3424821002386678E-2</v>
      </c>
      <c r="N766" s="111">
        <v>3764</v>
      </c>
      <c r="O766" s="111">
        <v>2850</v>
      </c>
      <c r="P766" s="111"/>
      <c r="Q766" s="111">
        <v>90</v>
      </c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  <c r="AC766" s="111"/>
      <c r="AD766" s="111"/>
      <c r="AE766" s="111"/>
      <c r="AG766" s="7">
        <f>IF(Q766&gt;0,RANK(Q766,(N766:P766,Q766:AE766)),0)</f>
        <v>3</v>
      </c>
      <c r="AH766" s="7">
        <f>IF(R766&gt;0,RANK(R766,(N766:P766,Q766:AE766)),0)</f>
        <v>0</v>
      </c>
      <c r="AI766" s="7">
        <f>IF(T766&gt;0,RANK(T766,(N766:P766,Q766:AE766)),0)</f>
        <v>0</v>
      </c>
      <c r="AJ766" s="7">
        <f>IF(S766&gt;0,RANK(S766,(N766:P766,Q766:AE766)),0)</f>
        <v>0</v>
      </c>
      <c r="AK766" s="2">
        <f t="shared" si="296"/>
        <v>1.3424821002386634E-2</v>
      </c>
      <c r="AL766" s="2">
        <f t="shared" si="297"/>
        <v>0</v>
      </c>
      <c r="AM766" s="2">
        <f t="shared" si="298"/>
        <v>0</v>
      </c>
      <c r="AN766" s="2">
        <f t="shared" si="299"/>
        <v>0</v>
      </c>
      <c r="AP766" t="s">
        <v>1973</v>
      </c>
      <c r="AQ766" t="s">
        <v>929</v>
      </c>
      <c r="AR766" s="1">
        <v>1</v>
      </c>
      <c r="AS766" s="1"/>
      <c r="AT766" s="95">
        <v>18</v>
      </c>
      <c r="AU766" s="97">
        <v>73</v>
      </c>
      <c r="AV766" s="101">
        <f t="shared" si="288"/>
        <v>18073</v>
      </c>
      <c r="AW766" s="1"/>
      <c r="AX766" s="7" t="s">
        <v>1006</v>
      </c>
    </row>
    <row r="767" spans="1:50" hidden="1" outlineLevel="1">
      <c r="A767" t="s">
        <v>1039</v>
      </c>
      <c r="B767" t="s">
        <v>929</v>
      </c>
      <c r="C767" s="1">
        <f t="shared" si="289"/>
        <v>6538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>IF(P767&gt;0,RANK(P767,(N767:P767,Q767:AE767)),0)</f>
        <v>0</v>
      </c>
      <c r="G767" s="1">
        <f t="shared" si="290"/>
        <v>1962</v>
      </c>
      <c r="H767" s="2">
        <f t="shared" si="291"/>
        <v>0.30009177118384828</v>
      </c>
      <c r="I767" s="2"/>
      <c r="J767" s="2">
        <f t="shared" si="292"/>
        <v>0.64270419088406239</v>
      </c>
      <c r="K767" s="2">
        <f t="shared" si="293"/>
        <v>0.34261241970021411</v>
      </c>
      <c r="L767" s="2">
        <f t="shared" si="294"/>
        <v>0</v>
      </c>
      <c r="M767" s="2">
        <f t="shared" si="295"/>
        <v>1.4683389415723502E-2</v>
      </c>
      <c r="N767" s="111">
        <v>4202</v>
      </c>
      <c r="O767" s="111">
        <v>2240</v>
      </c>
      <c r="P767" s="111"/>
      <c r="Q767" s="111">
        <v>96</v>
      </c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111"/>
      <c r="AC767" s="111"/>
      <c r="AD767" s="111"/>
      <c r="AE767" s="111"/>
      <c r="AG767" s="7">
        <f>IF(Q767&gt;0,RANK(Q767,(N767:P767,Q767:AE767)),0)</f>
        <v>3</v>
      </c>
      <c r="AH767" s="7">
        <f>IF(R767&gt;0,RANK(R767,(N767:P767,Q767:AE767)),0)</f>
        <v>0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si="296"/>
        <v>1.4683389415723462E-2</v>
      </c>
      <c r="AL767" s="2">
        <f t="shared" si="297"/>
        <v>0</v>
      </c>
      <c r="AM767" s="2">
        <f t="shared" si="298"/>
        <v>0</v>
      </c>
      <c r="AN767" s="2">
        <f t="shared" si="299"/>
        <v>0</v>
      </c>
      <c r="AP767" t="s">
        <v>1039</v>
      </c>
      <c r="AQ767" t="s">
        <v>929</v>
      </c>
      <c r="AR767" s="1">
        <v>6</v>
      </c>
      <c r="AS767" s="1"/>
      <c r="AT767" s="95">
        <v>18</v>
      </c>
      <c r="AU767" s="97">
        <v>75</v>
      </c>
      <c r="AV767" s="101">
        <f t="shared" si="288"/>
        <v>18075</v>
      </c>
      <c r="AW767" s="1"/>
      <c r="AX767" s="7" t="s">
        <v>1006</v>
      </c>
    </row>
    <row r="768" spans="1:50" hidden="1" outlineLevel="1">
      <c r="A768" t="s">
        <v>1349</v>
      </c>
      <c r="B768" t="s">
        <v>929</v>
      </c>
      <c r="C768" s="1">
        <f t="shared" si="289"/>
        <v>9449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>IF(P768&gt;0,RANK(P768,(N768:P768,Q768:AE768)),0)</f>
        <v>0</v>
      </c>
      <c r="G768" s="1">
        <f t="shared" si="290"/>
        <v>3684</v>
      </c>
      <c r="H768" s="2">
        <f t="shared" si="291"/>
        <v>0.38988252725156103</v>
      </c>
      <c r="I768" s="2"/>
      <c r="J768" s="2">
        <f t="shared" si="292"/>
        <v>0.64916922425653512</v>
      </c>
      <c r="K768" s="2">
        <f t="shared" si="293"/>
        <v>0.25928669700497409</v>
      </c>
      <c r="L768" s="2">
        <f t="shared" si="294"/>
        <v>0</v>
      </c>
      <c r="M768" s="2">
        <f t="shared" si="295"/>
        <v>9.1544078738490797E-2</v>
      </c>
      <c r="N768" s="111">
        <v>6134</v>
      </c>
      <c r="O768" s="111">
        <v>2450</v>
      </c>
      <c r="P768" s="111"/>
      <c r="Q768" s="111">
        <v>865</v>
      </c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G768" s="7">
        <f>IF(Q768&gt;0,RANK(Q768,(N768:P768,Q768:AE768)),0)</f>
        <v>3</v>
      </c>
      <c r="AH768" s="7">
        <f>IF(R768&gt;0,RANK(R768,(N768:P768,Q768:AE768)),0)</f>
        <v>0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296"/>
        <v>9.1544078738490839E-2</v>
      </c>
      <c r="AL768" s="2">
        <f t="shared" si="297"/>
        <v>0</v>
      </c>
      <c r="AM768" s="2">
        <f t="shared" si="298"/>
        <v>0</v>
      </c>
      <c r="AN768" s="2">
        <f t="shared" si="299"/>
        <v>0</v>
      </c>
      <c r="AP768" t="s">
        <v>1349</v>
      </c>
      <c r="AQ768" t="s">
        <v>929</v>
      </c>
      <c r="AR768" s="1">
        <v>9</v>
      </c>
      <c r="AT768" s="95">
        <v>18</v>
      </c>
      <c r="AU768" s="97">
        <v>77</v>
      </c>
      <c r="AV768" s="101">
        <f t="shared" si="288"/>
        <v>18077</v>
      </c>
      <c r="AX768" s="7" t="s">
        <v>1006</v>
      </c>
    </row>
    <row r="769" spans="1:50" hidden="1" outlineLevel="1">
      <c r="A769" t="s">
        <v>237</v>
      </c>
      <c r="B769" t="s">
        <v>929</v>
      </c>
      <c r="C769" s="1">
        <f t="shared" si="289"/>
        <v>7065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>IF(P769&gt;0,RANK(P769,(N769:P769,Q769:AE769)),0)</f>
        <v>0</v>
      </c>
      <c r="G769" s="1">
        <f t="shared" si="290"/>
        <v>2059</v>
      </c>
      <c r="H769" s="2">
        <f t="shared" si="291"/>
        <v>0.2914366595895258</v>
      </c>
      <c r="I769" s="2"/>
      <c r="J769" s="2">
        <f t="shared" si="292"/>
        <v>0.63793347487615004</v>
      </c>
      <c r="K769" s="2">
        <f t="shared" si="293"/>
        <v>0.34649681528662418</v>
      </c>
      <c r="L769" s="2">
        <f t="shared" si="294"/>
        <v>0</v>
      </c>
      <c r="M769" s="2">
        <f t="shared" si="295"/>
        <v>1.5569709837225776E-2</v>
      </c>
      <c r="N769" s="111">
        <v>4507</v>
      </c>
      <c r="O769" s="111">
        <v>2448</v>
      </c>
      <c r="P769" s="111"/>
      <c r="Q769" s="111">
        <v>110</v>
      </c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  <c r="AC769" s="111"/>
      <c r="AD769" s="111"/>
      <c r="AE769" s="111"/>
      <c r="AG769" s="7">
        <f>IF(Q769&gt;0,RANK(Q769,(N769:P769,Q769:AE769)),0)</f>
        <v>3</v>
      </c>
      <c r="AH769" s="7">
        <f>IF(R769&gt;0,RANK(R769,(N769:P769,Q769:AE769)),0)</f>
        <v>0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296"/>
        <v>1.556970983722576E-2</v>
      </c>
      <c r="AL769" s="2">
        <f t="shared" si="297"/>
        <v>0</v>
      </c>
      <c r="AM769" s="2">
        <f t="shared" si="298"/>
        <v>0</v>
      </c>
      <c r="AN769" s="2">
        <f t="shared" si="299"/>
        <v>0</v>
      </c>
      <c r="AP769" t="s">
        <v>237</v>
      </c>
      <c r="AQ769" t="s">
        <v>929</v>
      </c>
      <c r="AR769" s="1">
        <v>9</v>
      </c>
      <c r="AT769" s="95">
        <v>18</v>
      </c>
      <c r="AU769" s="97">
        <v>79</v>
      </c>
      <c r="AV769" s="101">
        <f t="shared" si="288"/>
        <v>18079</v>
      </c>
      <c r="AX769" s="7" t="s">
        <v>1006</v>
      </c>
    </row>
    <row r="770" spans="1:50" hidden="1" outlineLevel="1">
      <c r="A770" t="s">
        <v>531</v>
      </c>
      <c r="B770" t="s">
        <v>929</v>
      </c>
      <c r="C770" s="1">
        <f t="shared" si="289"/>
        <v>29024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>IF(P770&gt;0,RANK(P770,(N770:P770,Q770:AE770)),0)</f>
        <v>0</v>
      </c>
      <c r="G770" s="1">
        <f t="shared" si="290"/>
        <v>3328</v>
      </c>
      <c r="H770" s="2">
        <f t="shared" si="291"/>
        <v>0.11466372657111357</v>
      </c>
      <c r="I770" s="2"/>
      <c r="J770" s="2">
        <f t="shared" si="292"/>
        <v>0.55006201764057328</v>
      </c>
      <c r="K770" s="2">
        <f t="shared" si="293"/>
        <v>0.43539829106945976</v>
      </c>
      <c r="L770" s="2">
        <f t="shared" si="294"/>
        <v>0</v>
      </c>
      <c r="M770" s="2">
        <f t="shared" si="295"/>
        <v>1.4539691289966961E-2</v>
      </c>
      <c r="N770" s="111">
        <v>15965</v>
      </c>
      <c r="O770" s="111">
        <v>12637</v>
      </c>
      <c r="P770" s="111"/>
      <c r="Q770" s="111">
        <v>422</v>
      </c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  <c r="AC770" s="111"/>
      <c r="AD770" s="111"/>
      <c r="AE770" s="111"/>
      <c r="AG770" s="7">
        <f>IF(Q770&gt;0,RANK(Q770,(N770:P770,Q770:AE770)),0)</f>
        <v>3</v>
      </c>
      <c r="AH770" s="7">
        <f>IF(R770&gt;0,RANK(R770,(N770:P770,Q770:AE770)),0)</f>
        <v>0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si="296"/>
        <v>1.4539691289966924E-2</v>
      </c>
      <c r="AL770" s="2">
        <f t="shared" si="297"/>
        <v>0</v>
      </c>
      <c r="AM770" s="2">
        <f t="shared" si="298"/>
        <v>0</v>
      </c>
      <c r="AN770" s="2">
        <f t="shared" si="299"/>
        <v>0</v>
      </c>
      <c r="AP770" t="s">
        <v>531</v>
      </c>
      <c r="AQ770" t="s">
        <v>929</v>
      </c>
      <c r="AT770" s="95">
        <v>18</v>
      </c>
      <c r="AU770" s="97">
        <v>81</v>
      </c>
      <c r="AV770" s="101">
        <f t="shared" si="288"/>
        <v>18081</v>
      </c>
      <c r="AX770" s="7" t="s">
        <v>1006</v>
      </c>
    </row>
    <row r="771" spans="1:50" hidden="1" outlineLevel="1">
      <c r="A771" t="s">
        <v>238</v>
      </c>
      <c r="B771" t="s">
        <v>929</v>
      </c>
      <c r="C771" s="1">
        <f t="shared" si="289"/>
        <v>12212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>IF(P771&gt;0,RANK(P771,(N771:P771,Q771:AE771)),0)</f>
        <v>0</v>
      </c>
      <c r="G771" s="1">
        <f t="shared" si="290"/>
        <v>6098</v>
      </c>
      <c r="H771" s="2">
        <f t="shared" si="291"/>
        <v>0.49934490664919751</v>
      </c>
      <c r="I771" s="2"/>
      <c r="J771" s="2">
        <f t="shared" si="292"/>
        <v>0.74525057320668198</v>
      </c>
      <c r="K771" s="2">
        <f t="shared" si="293"/>
        <v>0.24590566655748444</v>
      </c>
      <c r="L771" s="2">
        <f t="shared" si="294"/>
        <v>0</v>
      </c>
      <c r="M771" s="2">
        <f t="shared" si="295"/>
        <v>8.843760235833581E-3</v>
      </c>
      <c r="N771" s="111">
        <v>9101</v>
      </c>
      <c r="O771" s="111">
        <v>3003</v>
      </c>
      <c r="P771" s="111"/>
      <c r="Q771" s="111">
        <v>108</v>
      </c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  <c r="AC771" s="111"/>
      <c r="AD771" s="111"/>
      <c r="AE771" s="111"/>
      <c r="AG771" s="7">
        <f>IF(Q771&gt;0,RANK(Q771,(N771:P771,Q771:AE771)),0)</f>
        <v>3</v>
      </c>
      <c r="AH771" s="7">
        <f>IF(R771&gt;0,RANK(R771,(N771:P771,Q771:AE771)),0)</f>
        <v>0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296"/>
        <v>8.843760235833607E-3</v>
      </c>
      <c r="AL771" s="2">
        <f t="shared" si="297"/>
        <v>0</v>
      </c>
      <c r="AM771" s="2">
        <f t="shared" si="298"/>
        <v>0</v>
      </c>
      <c r="AN771" s="2">
        <f t="shared" si="299"/>
        <v>0</v>
      </c>
      <c r="AP771" t="s">
        <v>238</v>
      </c>
      <c r="AQ771" t="s">
        <v>929</v>
      </c>
      <c r="AR771">
        <v>8</v>
      </c>
      <c r="AT771" s="95">
        <v>18</v>
      </c>
      <c r="AU771" s="97">
        <v>83</v>
      </c>
      <c r="AV771" s="101">
        <f t="shared" si="288"/>
        <v>18083</v>
      </c>
      <c r="AX771" s="7" t="s">
        <v>1006</v>
      </c>
    </row>
    <row r="772" spans="1:50" hidden="1" outlineLevel="1">
      <c r="A772" t="s">
        <v>556</v>
      </c>
      <c r="B772" t="s">
        <v>929</v>
      </c>
      <c r="C772" s="1">
        <f t="shared" si="289"/>
        <v>17515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290"/>
        <v>327</v>
      </c>
      <c r="H772" s="2">
        <f t="shared" si="291"/>
        <v>1.8669711675706538E-2</v>
      </c>
      <c r="I772" s="2"/>
      <c r="J772" s="2">
        <f t="shared" si="292"/>
        <v>0.48090208392806166</v>
      </c>
      <c r="K772" s="2">
        <f t="shared" si="293"/>
        <v>0.49957179560376819</v>
      </c>
      <c r="L772" s="2">
        <f t="shared" si="294"/>
        <v>0</v>
      </c>
      <c r="M772" s="2">
        <f t="shared" si="295"/>
        <v>1.9526120468170149E-2</v>
      </c>
      <c r="N772" s="111">
        <v>8423</v>
      </c>
      <c r="O772" s="111">
        <v>8750</v>
      </c>
      <c r="P772" s="111"/>
      <c r="Q772" s="111">
        <v>342</v>
      </c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  <c r="AC772" s="111"/>
      <c r="AD772" s="111"/>
      <c r="AE772" s="111"/>
      <c r="AG772" s="7">
        <f>IF(Q772&gt;0,RANK(Q772,(N772:P772,Q772:AE772)),0)</f>
        <v>3</v>
      </c>
      <c r="AH772" s="7">
        <f>IF(R772&gt;0,RANK(R772,(N772:P772,Q772:AE772)),0)</f>
        <v>0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296"/>
        <v>1.9526120468170139E-2</v>
      </c>
      <c r="AL772" s="2">
        <f t="shared" si="297"/>
        <v>0</v>
      </c>
      <c r="AM772" s="2">
        <f t="shared" si="298"/>
        <v>0</v>
      </c>
      <c r="AN772" s="2">
        <f t="shared" si="299"/>
        <v>0</v>
      </c>
      <c r="AP772" t="s">
        <v>556</v>
      </c>
      <c r="AQ772" t="s">
        <v>929</v>
      </c>
      <c r="AR772">
        <v>3</v>
      </c>
      <c r="AT772" s="95">
        <v>18</v>
      </c>
      <c r="AU772" s="97">
        <v>85</v>
      </c>
      <c r="AV772" s="101">
        <f t="shared" si="288"/>
        <v>18085</v>
      </c>
      <c r="AX772" s="7" t="s">
        <v>1006</v>
      </c>
    </row>
    <row r="773" spans="1:50" hidden="1" outlineLevel="1">
      <c r="A773" t="s">
        <v>1090</v>
      </c>
      <c r="B773" t="s">
        <v>929</v>
      </c>
      <c r="C773" s="1">
        <f t="shared" si="289"/>
        <v>6392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>IF(P773&gt;0,RANK(P773,(N773:P773,Q773:AE773)),0)</f>
        <v>0</v>
      </c>
      <c r="G773" s="1">
        <f t="shared" si="290"/>
        <v>1119</v>
      </c>
      <c r="H773" s="2">
        <f t="shared" si="291"/>
        <v>0.17506257822277849</v>
      </c>
      <c r="I773" s="2"/>
      <c r="J773" s="2">
        <f t="shared" si="292"/>
        <v>0.58119524405506884</v>
      </c>
      <c r="K773" s="2">
        <f t="shared" si="293"/>
        <v>0.40613266583229035</v>
      </c>
      <c r="L773" s="2">
        <f t="shared" si="294"/>
        <v>0</v>
      </c>
      <c r="M773" s="2">
        <f t="shared" si="295"/>
        <v>1.267209011264081E-2</v>
      </c>
      <c r="N773" s="111">
        <v>3715</v>
      </c>
      <c r="O773" s="111">
        <v>2596</v>
      </c>
      <c r="P773" s="111"/>
      <c r="Q773" s="111">
        <v>81</v>
      </c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  <c r="AC773" s="111"/>
      <c r="AD773" s="111"/>
      <c r="AE773" s="111"/>
      <c r="AG773" s="7">
        <f>IF(Q773&gt;0,RANK(Q773,(N773:P773,Q773:AE773)),0)</f>
        <v>3</v>
      </c>
      <c r="AH773" s="7">
        <f>IF(R773&gt;0,RANK(R773,(N773:P773,Q773:AE773)),0)</f>
        <v>0</v>
      </c>
      <c r="AI773" s="7">
        <f>IF(T773&gt;0,RANK(T773,(N773:P773,Q773:AE773)),0)</f>
        <v>0</v>
      </c>
      <c r="AJ773" s="7">
        <f>IF(S773&gt;0,RANK(S773,(N773:P773,Q773:AE773)),0)</f>
        <v>0</v>
      </c>
      <c r="AK773" s="2">
        <f t="shared" si="296"/>
        <v>1.2672090112640802E-2</v>
      </c>
      <c r="AL773" s="2">
        <f t="shared" si="297"/>
        <v>0</v>
      </c>
      <c r="AM773" s="2">
        <f t="shared" si="298"/>
        <v>0</v>
      </c>
      <c r="AN773" s="2">
        <f t="shared" si="299"/>
        <v>0</v>
      </c>
      <c r="AP773" t="s">
        <v>1090</v>
      </c>
      <c r="AQ773" t="s">
        <v>929</v>
      </c>
      <c r="AR773">
        <v>3</v>
      </c>
      <c r="AT773" s="95">
        <v>18</v>
      </c>
      <c r="AU773" s="97">
        <v>87</v>
      </c>
      <c r="AV773" s="101">
        <f t="shared" si="288"/>
        <v>18087</v>
      </c>
      <c r="AX773" s="7" t="s">
        <v>1006</v>
      </c>
    </row>
    <row r="774" spans="1:50" hidden="1" outlineLevel="1">
      <c r="A774" t="s">
        <v>1574</v>
      </c>
      <c r="B774" t="s">
        <v>929</v>
      </c>
      <c r="C774" s="1">
        <f t="shared" si="289"/>
        <v>102641</v>
      </c>
      <c r="D774" s="7">
        <f>IF(N774&gt;0, RANK(N774,(N774:P774,Q774:AE774)),0)</f>
        <v>1</v>
      </c>
      <c r="E774" s="7">
        <f>IF(O774&gt;0,RANK(O774,(N774:P774,Q774:AE774)),0)</f>
        <v>2</v>
      </c>
      <c r="F774" s="7">
        <f>IF(P774&gt;0,RANK(P774,(N774:P774,Q774:AE774)),0)</f>
        <v>0</v>
      </c>
      <c r="G774" s="1">
        <f t="shared" si="290"/>
        <v>58644</v>
      </c>
      <c r="H774" s="2">
        <f t="shared" si="291"/>
        <v>0.57135062986525853</v>
      </c>
      <c r="I774" s="2"/>
      <c r="J774" s="2">
        <f t="shared" si="292"/>
        <v>0.78012684989429171</v>
      </c>
      <c r="K774" s="2">
        <f t="shared" si="293"/>
        <v>0.20877622002903323</v>
      </c>
      <c r="L774" s="2">
        <f t="shared" si="294"/>
        <v>0</v>
      </c>
      <c r="M774" s="2">
        <f t="shared" si="295"/>
        <v>1.109693007667506E-2</v>
      </c>
      <c r="N774" s="111">
        <v>80073</v>
      </c>
      <c r="O774" s="111">
        <v>21429</v>
      </c>
      <c r="P774" s="111"/>
      <c r="Q774" s="111">
        <v>1139</v>
      </c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  <c r="AC774" s="111"/>
      <c r="AD774" s="111"/>
      <c r="AE774" s="111"/>
      <c r="AG774" s="7">
        <f>IF(Q774&gt;0,RANK(Q774,(N774:P774,Q774:AE774)),0)</f>
        <v>3</v>
      </c>
      <c r="AH774" s="7">
        <f>IF(R774&gt;0,RANK(R774,(N774:P774,Q774:AE774)),0)</f>
        <v>0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296"/>
        <v>1.1096930076675013E-2</v>
      </c>
      <c r="AL774" s="2">
        <f t="shared" si="297"/>
        <v>0</v>
      </c>
      <c r="AM774" s="2">
        <f t="shared" si="298"/>
        <v>0</v>
      </c>
      <c r="AN774" s="2">
        <f t="shared" si="299"/>
        <v>0</v>
      </c>
      <c r="AP774" t="s">
        <v>1574</v>
      </c>
      <c r="AQ774" t="s">
        <v>929</v>
      </c>
      <c r="AR774">
        <v>1</v>
      </c>
      <c r="AT774" s="95">
        <v>18</v>
      </c>
      <c r="AU774" s="97">
        <v>89</v>
      </c>
      <c r="AV774" s="101">
        <f t="shared" si="288"/>
        <v>18089</v>
      </c>
      <c r="AX774" s="7" t="s">
        <v>1006</v>
      </c>
    </row>
    <row r="775" spans="1:50" hidden="1" outlineLevel="1">
      <c r="A775" t="s">
        <v>664</v>
      </c>
      <c r="B775" t="s">
        <v>929</v>
      </c>
      <c r="C775" s="1">
        <f t="shared" si="289"/>
        <v>30185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>IF(P775&gt;0,RANK(P775,(N775:P775,Q775:AE775)),0)</f>
        <v>0</v>
      </c>
      <c r="G775" s="1">
        <f t="shared" si="290"/>
        <v>13191</v>
      </c>
      <c r="H775" s="2">
        <f t="shared" si="291"/>
        <v>0.43700513500082822</v>
      </c>
      <c r="I775" s="2"/>
      <c r="J775" s="2">
        <f t="shared" si="292"/>
        <v>0.71210866324333277</v>
      </c>
      <c r="K775" s="2">
        <f t="shared" si="293"/>
        <v>0.27510352824250456</v>
      </c>
      <c r="L775" s="2">
        <f t="shared" si="294"/>
        <v>0</v>
      </c>
      <c r="M775" s="2">
        <f t="shared" si="295"/>
        <v>1.2787808514162669E-2</v>
      </c>
      <c r="N775" s="111">
        <v>21495</v>
      </c>
      <c r="O775" s="111">
        <v>8304</v>
      </c>
      <c r="P775" s="111"/>
      <c r="Q775" s="111">
        <v>386</v>
      </c>
      <c r="R775" s="111"/>
      <c r="S775" s="111"/>
      <c r="T775" s="111"/>
      <c r="U775" s="111"/>
      <c r="V775" s="111"/>
      <c r="W775" s="111"/>
      <c r="X775" s="111"/>
      <c r="Y775" s="111"/>
      <c r="Z775" s="111"/>
      <c r="AA775" s="111"/>
      <c r="AB775" s="111"/>
      <c r="AC775" s="111"/>
      <c r="AD775" s="111"/>
      <c r="AE775" s="111"/>
      <c r="AG775" s="7">
        <f>IF(Q775&gt;0,RANK(Q775,(N775:P775,Q775:AE775)),0)</f>
        <v>3</v>
      </c>
      <c r="AH775" s="7">
        <f>IF(R775&gt;0,RANK(R775,(N775:P775,Q775:AE775)),0)</f>
        <v>0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296"/>
        <v>1.2787808514162663E-2</v>
      </c>
      <c r="AL775" s="2">
        <f t="shared" si="297"/>
        <v>0</v>
      </c>
      <c r="AM775" s="2">
        <f t="shared" si="298"/>
        <v>0</v>
      </c>
      <c r="AN775" s="2">
        <f t="shared" si="299"/>
        <v>0</v>
      </c>
      <c r="AP775" t="s">
        <v>664</v>
      </c>
      <c r="AQ775" t="s">
        <v>929</v>
      </c>
      <c r="AR775">
        <v>2</v>
      </c>
      <c r="AT775" s="95">
        <v>18</v>
      </c>
      <c r="AU775" s="97">
        <v>91</v>
      </c>
      <c r="AV775" s="101">
        <f t="shared" si="288"/>
        <v>18091</v>
      </c>
      <c r="AX775" s="7" t="s">
        <v>1006</v>
      </c>
    </row>
    <row r="776" spans="1:50" hidden="1" outlineLevel="1">
      <c r="A776" t="s">
        <v>1988</v>
      </c>
      <c r="B776" t="s">
        <v>929</v>
      </c>
      <c r="C776" s="1">
        <f t="shared" si="289"/>
        <v>13018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>IF(P776&gt;0,RANK(P776,(N776:P776,Q776:AE776)),0)</f>
        <v>0</v>
      </c>
      <c r="G776" s="1">
        <f t="shared" si="290"/>
        <v>3117</v>
      </c>
      <c r="H776" s="2">
        <f t="shared" si="291"/>
        <v>0.2394377016438777</v>
      </c>
      <c r="I776" s="2"/>
      <c r="J776" s="2">
        <f t="shared" si="292"/>
        <v>0.61199877093255495</v>
      </c>
      <c r="K776" s="2">
        <f t="shared" si="293"/>
        <v>0.37256106928867722</v>
      </c>
      <c r="L776" s="2">
        <f t="shared" si="294"/>
        <v>0</v>
      </c>
      <c r="M776" s="2">
        <f t="shared" si="295"/>
        <v>1.5440159778767837E-2</v>
      </c>
      <c r="N776" s="111">
        <v>7967</v>
      </c>
      <c r="O776" s="111">
        <v>4850</v>
      </c>
      <c r="P776" s="111"/>
      <c r="Q776" s="111">
        <v>201</v>
      </c>
      <c r="R776" s="111"/>
      <c r="S776" s="111"/>
      <c r="T776" s="111"/>
      <c r="U776" s="111"/>
      <c r="V776" s="111"/>
      <c r="W776" s="111"/>
      <c r="X776" s="111"/>
      <c r="Y776" s="111"/>
      <c r="Z776" s="111"/>
      <c r="AA776" s="111"/>
      <c r="AB776" s="111"/>
      <c r="AC776" s="111"/>
      <c r="AD776" s="111"/>
      <c r="AE776" s="111"/>
      <c r="AG776" s="7">
        <f>IF(Q776&gt;0,RANK(Q776,(N776:P776,Q776:AE776)),0)</f>
        <v>3</v>
      </c>
      <c r="AH776" s="7">
        <f>IF(R776&gt;0,RANK(R776,(N776:P776,Q776:AE776)),0)</f>
        <v>0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296"/>
        <v>1.5440159778767859E-2</v>
      </c>
      <c r="AL776" s="2">
        <f t="shared" si="297"/>
        <v>0</v>
      </c>
      <c r="AM776" s="2">
        <f t="shared" si="298"/>
        <v>0</v>
      </c>
      <c r="AN776" s="2">
        <f t="shared" si="299"/>
        <v>0</v>
      </c>
      <c r="AP776" t="s">
        <v>1988</v>
      </c>
      <c r="AQ776" t="s">
        <v>929</v>
      </c>
      <c r="AR776">
        <v>4</v>
      </c>
      <c r="AT776" s="95">
        <v>18</v>
      </c>
      <c r="AU776" s="97">
        <v>93</v>
      </c>
      <c r="AV776" s="101">
        <f t="shared" si="288"/>
        <v>18093</v>
      </c>
      <c r="AX776" s="7" t="s">
        <v>1006</v>
      </c>
    </row>
    <row r="777" spans="1:50" hidden="1" outlineLevel="1">
      <c r="A777" t="s">
        <v>2058</v>
      </c>
      <c r="B777" t="s">
        <v>929</v>
      </c>
      <c r="C777" s="1">
        <f t="shared" si="289"/>
        <v>41877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>IF(P777&gt;0,RANK(P777,(N777:P777,Q777:AE777)),0)</f>
        <v>0</v>
      </c>
      <c r="G777" s="1">
        <f t="shared" si="290"/>
        <v>16817</v>
      </c>
      <c r="H777" s="2">
        <f t="shared" si="291"/>
        <v>0.40158082002053636</v>
      </c>
      <c r="I777" s="2"/>
      <c r="J777" s="2">
        <f t="shared" si="292"/>
        <v>0.69570408577500775</v>
      </c>
      <c r="K777" s="2">
        <f t="shared" si="293"/>
        <v>0.29412326575447145</v>
      </c>
      <c r="L777" s="2">
        <f t="shared" si="294"/>
        <v>0</v>
      </c>
      <c r="M777" s="2">
        <f t="shared" si="295"/>
        <v>1.0172648470520795E-2</v>
      </c>
      <c r="N777" s="111">
        <v>29134</v>
      </c>
      <c r="O777" s="111">
        <v>12317</v>
      </c>
      <c r="P777" s="111"/>
      <c r="Q777" s="111">
        <v>426</v>
      </c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  <c r="AC777" s="111"/>
      <c r="AD777" s="111"/>
      <c r="AE777" s="111"/>
      <c r="AG777" s="7">
        <f>IF(Q777&gt;0,RANK(Q777,(N777:P777,Q777:AE777)),0)</f>
        <v>3</v>
      </c>
      <c r="AH777" s="7">
        <f>IF(R777&gt;0,RANK(R777,(N777:P777,Q777:AE777)),0)</f>
        <v>0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296"/>
        <v>1.0172648470520811E-2</v>
      </c>
      <c r="AL777" s="2">
        <f t="shared" si="297"/>
        <v>0</v>
      </c>
      <c r="AM777" s="2">
        <f t="shared" si="298"/>
        <v>0</v>
      </c>
      <c r="AN777" s="2">
        <f t="shared" si="299"/>
        <v>0</v>
      </c>
      <c r="AP777" t="s">
        <v>2058</v>
      </c>
      <c r="AQ777" t="s">
        <v>929</v>
      </c>
      <c r="AR777">
        <v>6</v>
      </c>
      <c r="AT777" s="95">
        <v>18</v>
      </c>
      <c r="AU777" s="97">
        <v>95</v>
      </c>
      <c r="AV777" s="101">
        <f t="shared" si="288"/>
        <v>18095</v>
      </c>
      <c r="AX777" s="7" t="s">
        <v>1006</v>
      </c>
    </row>
    <row r="778" spans="1:50" hidden="1" outlineLevel="1">
      <c r="A778" t="s">
        <v>551</v>
      </c>
      <c r="B778" t="s">
        <v>929</v>
      </c>
      <c r="C778" s="1">
        <f t="shared" si="289"/>
        <v>201847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>IF(P778&gt;0,RANK(P778,(N778:P778,Q778:AE778)),0)</f>
        <v>0</v>
      </c>
      <c r="G778" s="1">
        <f t="shared" si="290"/>
        <v>47142</v>
      </c>
      <c r="H778" s="2">
        <f t="shared" si="291"/>
        <v>0.23355313678181988</v>
      </c>
      <c r="I778" s="2"/>
      <c r="J778" s="2">
        <f t="shared" si="292"/>
        <v>0.6085302233870209</v>
      </c>
      <c r="K778" s="2">
        <f t="shared" si="293"/>
        <v>0.37497708660520096</v>
      </c>
      <c r="L778" s="2">
        <f t="shared" si="294"/>
        <v>0</v>
      </c>
      <c r="M778" s="2">
        <f t="shared" si="295"/>
        <v>1.6492690007778144E-2</v>
      </c>
      <c r="N778" s="111">
        <v>122830</v>
      </c>
      <c r="O778" s="111">
        <v>75688</v>
      </c>
      <c r="P778" s="111"/>
      <c r="Q778" s="111">
        <v>3329</v>
      </c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  <c r="AC778" s="111"/>
      <c r="AD778" s="111"/>
      <c r="AE778" s="111"/>
      <c r="AG778" s="7">
        <f>IF(Q778&gt;0,RANK(Q778,(N778:P778,Q778:AE778)),0)</f>
        <v>3</v>
      </c>
      <c r="AH778" s="7">
        <f>IF(R778&gt;0,RANK(R778,(N778:P778,Q778:AE778)),0)</f>
        <v>0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296"/>
        <v>1.6492690007778168E-2</v>
      </c>
      <c r="AL778" s="2">
        <f t="shared" si="297"/>
        <v>0</v>
      </c>
      <c r="AM778" s="2">
        <f t="shared" si="298"/>
        <v>0</v>
      </c>
      <c r="AN778" s="2">
        <f t="shared" si="299"/>
        <v>0</v>
      </c>
      <c r="AP778" t="s">
        <v>551</v>
      </c>
      <c r="AQ778" t="s">
        <v>929</v>
      </c>
      <c r="AT778" s="95">
        <v>18</v>
      </c>
      <c r="AU778" s="97">
        <v>97</v>
      </c>
      <c r="AV778" s="101">
        <f t="shared" si="288"/>
        <v>18097</v>
      </c>
      <c r="AX778" s="7" t="s">
        <v>1006</v>
      </c>
    </row>
    <row r="779" spans="1:50" hidden="1" outlineLevel="1">
      <c r="A779" t="s">
        <v>900</v>
      </c>
      <c r="B779" t="s">
        <v>929</v>
      </c>
      <c r="C779" s="1">
        <f t="shared" si="289"/>
        <v>10911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>IF(P779&gt;0,RANK(P779,(N779:P779,Q779:AE779)),0)</f>
        <v>0</v>
      </c>
      <c r="G779" s="1">
        <f t="shared" si="290"/>
        <v>2194</v>
      </c>
      <c r="H779" s="2">
        <f t="shared" si="291"/>
        <v>0.20108147740812024</v>
      </c>
      <c r="I779" s="2"/>
      <c r="J779" s="2">
        <f t="shared" si="292"/>
        <v>0.59609568325543028</v>
      </c>
      <c r="K779" s="2">
        <f t="shared" si="293"/>
        <v>0.39501420584731006</v>
      </c>
      <c r="L779" s="2">
        <f t="shared" si="294"/>
        <v>0</v>
      </c>
      <c r="M779" s="2">
        <f t="shared" si="295"/>
        <v>8.8901108972596621E-3</v>
      </c>
      <c r="N779" s="111">
        <v>6504</v>
      </c>
      <c r="O779" s="111">
        <v>4310</v>
      </c>
      <c r="P779" s="111"/>
      <c r="Q779" s="111">
        <v>97</v>
      </c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  <c r="AC779" s="111"/>
      <c r="AD779" s="111"/>
      <c r="AE779" s="111"/>
      <c r="AG779" s="7">
        <f>IF(Q779&gt;0,RANK(Q779,(N779:P779,Q779:AE779)),0)</f>
        <v>3</v>
      </c>
      <c r="AH779" s="7">
        <f>IF(R779&gt;0,RANK(R779,(N779:P779,Q779:AE779)),0)</f>
        <v>0</v>
      </c>
      <c r="AI779" s="7">
        <f>IF(T779&gt;0,RANK(T779,(N779:P779,Q779:AE779)),0)</f>
        <v>0</v>
      </c>
      <c r="AJ779" s="7">
        <f>IF(S779&gt;0,RANK(S779,(N779:P779,Q779:AE779)),0)</f>
        <v>0</v>
      </c>
      <c r="AK779" s="2">
        <f t="shared" si="296"/>
        <v>8.8901108972596465E-3</v>
      </c>
      <c r="AL779" s="2">
        <f t="shared" si="297"/>
        <v>0</v>
      </c>
      <c r="AM779" s="2">
        <f t="shared" si="298"/>
        <v>0</v>
      </c>
      <c r="AN779" s="2">
        <f t="shared" si="299"/>
        <v>0</v>
      </c>
      <c r="AP779" t="s">
        <v>900</v>
      </c>
      <c r="AQ779" t="s">
        <v>929</v>
      </c>
      <c r="AR779">
        <v>2</v>
      </c>
      <c r="AT779" s="95">
        <v>18</v>
      </c>
      <c r="AU779" s="97">
        <v>99</v>
      </c>
      <c r="AV779" s="101">
        <f t="shared" si="288"/>
        <v>18099</v>
      </c>
      <c r="AX779" s="7" t="s">
        <v>1006</v>
      </c>
    </row>
    <row r="780" spans="1:50" hidden="1" outlineLevel="1">
      <c r="A780" t="s">
        <v>2178</v>
      </c>
      <c r="B780" t="s">
        <v>929</v>
      </c>
      <c r="C780" s="1">
        <f t="shared" si="289"/>
        <v>3767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>IF(P780&gt;0,RANK(P780,(N780:P780,Q780:AE780)),0)</f>
        <v>0</v>
      </c>
      <c r="G780" s="1">
        <f t="shared" si="290"/>
        <v>1525</v>
      </c>
      <c r="H780" s="2">
        <f t="shared" si="291"/>
        <v>0.40483143084682771</v>
      </c>
      <c r="I780" s="2"/>
      <c r="J780" s="2">
        <f t="shared" si="292"/>
        <v>0.69657552428988589</v>
      </c>
      <c r="K780" s="2">
        <f t="shared" si="293"/>
        <v>0.29174409344305813</v>
      </c>
      <c r="L780" s="2">
        <f t="shared" si="294"/>
        <v>0</v>
      </c>
      <c r="M780" s="2">
        <f t="shared" si="295"/>
        <v>1.1680382267055978E-2</v>
      </c>
      <c r="N780" s="111">
        <v>2624</v>
      </c>
      <c r="O780" s="111">
        <v>1099</v>
      </c>
      <c r="P780" s="111"/>
      <c r="Q780" s="111">
        <v>44</v>
      </c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  <c r="AC780" s="111"/>
      <c r="AD780" s="111"/>
      <c r="AE780" s="111"/>
      <c r="AG780" s="7">
        <f>IF(Q780&gt;0,RANK(Q780,(N780:P780,Q780:AE780)),0)</f>
        <v>3</v>
      </c>
      <c r="AH780" s="7">
        <f>IF(R780&gt;0,RANK(R780,(N780:P780,Q780:AE780)),0)</f>
        <v>0</v>
      </c>
      <c r="AI780" s="7">
        <f>IF(T780&gt;0,RANK(T780,(N780:P780,Q780:AE780)),0)</f>
        <v>0</v>
      </c>
      <c r="AJ780" s="7">
        <f>IF(S780&gt;0,RANK(S780,(N780:P780,Q780:AE780)),0)</f>
        <v>0</v>
      </c>
      <c r="AK780" s="2">
        <f t="shared" si="296"/>
        <v>1.1680382267056012E-2</v>
      </c>
      <c r="AL780" s="2">
        <f t="shared" si="297"/>
        <v>0</v>
      </c>
      <c r="AM780" s="2">
        <f t="shared" si="298"/>
        <v>0</v>
      </c>
      <c r="AN780" s="2">
        <f t="shared" si="299"/>
        <v>0</v>
      </c>
      <c r="AP780" t="s">
        <v>2178</v>
      </c>
      <c r="AQ780" t="s">
        <v>929</v>
      </c>
      <c r="AR780">
        <v>8</v>
      </c>
      <c r="AT780" s="95">
        <v>18</v>
      </c>
      <c r="AU780" s="97">
        <v>101</v>
      </c>
      <c r="AV780" s="101">
        <f t="shared" si="288"/>
        <v>18101</v>
      </c>
      <c r="AX780" s="7" t="s">
        <v>1006</v>
      </c>
    </row>
    <row r="781" spans="1:50" hidden="1" outlineLevel="1">
      <c r="A781" t="s">
        <v>876</v>
      </c>
      <c r="B781" t="s">
        <v>929</v>
      </c>
      <c r="C781" s="1">
        <f t="shared" si="289"/>
        <v>9877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290"/>
        <v>1696</v>
      </c>
      <c r="H781" s="2">
        <f t="shared" si="291"/>
        <v>0.17171205831730282</v>
      </c>
      <c r="I781" s="2"/>
      <c r="J781" s="2">
        <f t="shared" si="292"/>
        <v>0.57598461071175455</v>
      </c>
      <c r="K781" s="2">
        <f t="shared" si="293"/>
        <v>0.40427255239445176</v>
      </c>
      <c r="L781" s="2">
        <f t="shared" si="294"/>
        <v>0</v>
      </c>
      <c r="M781" s="2">
        <f t="shared" si="295"/>
        <v>1.9742836893793692E-2</v>
      </c>
      <c r="N781" s="111">
        <v>5689</v>
      </c>
      <c r="O781" s="111">
        <v>3993</v>
      </c>
      <c r="P781" s="111"/>
      <c r="Q781" s="111">
        <v>195</v>
      </c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  <c r="AC781" s="111"/>
      <c r="AD781" s="111"/>
      <c r="AE781" s="111"/>
      <c r="AG781" s="7">
        <f>IF(Q781&gt;0,RANK(Q781,(N781:P781,Q781:AE781)),0)</f>
        <v>3</v>
      </c>
      <c r="AH781" s="7">
        <f>IF(R781&gt;0,RANK(R781,(N781:P781,Q781:AE781)),0)</f>
        <v>0</v>
      </c>
      <c r="AI781" s="7">
        <f>IF(T781&gt;0,RANK(T781,(N781:P781,Q781:AE781)),0)</f>
        <v>0</v>
      </c>
      <c r="AJ781" s="7">
        <f>IF(S781&gt;0,RANK(S781,(N781:P781,Q781:AE781)),0)</f>
        <v>0</v>
      </c>
      <c r="AK781" s="2">
        <f t="shared" si="296"/>
        <v>1.974283689379366E-2</v>
      </c>
      <c r="AL781" s="2">
        <f t="shared" si="297"/>
        <v>0</v>
      </c>
      <c r="AM781" s="2">
        <f t="shared" si="298"/>
        <v>0</v>
      </c>
      <c r="AN781" s="2">
        <f t="shared" si="299"/>
        <v>0</v>
      </c>
      <c r="AP781" t="s">
        <v>876</v>
      </c>
      <c r="AQ781" t="s">
        <v>929</v>
      </c>
      <c r="AR781">
        <v>5</v>
      </c>
      <c r="AT781" s="95">
        <v>18</v>
      </c>
      <c r="AU781" s="97">
        <v>103</v>
      </c>
      <c r="AV781" s="101">
        <f t="shared" si="288"/>
        <v>18103</v>
      </c>
      <c r="AX781" s="7" t="s">
        <v>1006</v>
      </c>
    </row>
    <row r="782" spans="1:50" hidden="1" outlineLevel="1">
      <c r="A782" t="s">
        <v>308</v>
      </c>
      <c r="B782" t="s">
        <v>929</v>
      </c>
      <c r="C782" s="1">
        <f t="shared" si="289"/>
        <v>28751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>IF(P782&gt;0,RANK(P782,(N782:P782,Q782:AE782)),0)</f>
        <v>0</v>
      </c>
      <c r="G782" s="1">
        <f t="shared" si="290"/>
        <v>10199</v>
      </c>
      <c r="H782" s="2">
        <f t="shared" si="291"/>
        <v>0.35473548746130568</v>
      </c>
      <c r="I782" s="2"/>
      <c r="J782" s="2">
        <f t="shared" si="292"/>
        <v>0.66237696080136343</v>
      </c>
      <c r="K782" s="2">
        <f t="shared" si="293"/>
        <v>0.30764147334005776</v>
      </c>
      <c r="L782" s="2">
        <f t="shared" si="294"/>
        <v>0</v>
      </c>
      <c r="M782" s="2">
        <f t="shared" si="295"/>
        <v>2.9981565858578807E-2</v>
      </c>
      <c r="N782" s="111">
        <v>19044</v>
      </c>
      <c r="O782" s="111">
        <v>8845</v>
      </c>
      <c r="P782" s="111"/>
      <c r="Q782" s="111">
        <v>862</v>
      </c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  <c r="AC782" s="111"/>
      <c r="AD782" s="111"/>
      <c r="AE782" s="111"/>
      <c r="AG782" s="7">
        <f>IF(Q782&gt;0,RANK(Q782,(N782:P782,Q782:AE782)),0)</f>
        <v>3</v>
      </c>
      <c r="AH782" s="7">
        <f>IF(R782&gt;0,RANK(R782,(N782:P782,Q782:AE782)),0)</f>
        <v>0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296"/>
        <v>2.9981565858578831E-2</v>
      </c>
      <c r="AL782" s="2">
        <f t="shared" si="297"/>
        <v>0</v>
      </c>
      <c r="AM782" s="2">
        <f t="shared" si="298"/>
        <v>0</v>
      </c>
      <c r="AN782" s="2">
        <f t="shared" si="299"/>
        <v>0</v>
      </c>
      <c r="AP782" t="s">
        <v>308</v>
      </c>
      <c r="AQ782" t="s">
        <v>929</v>
      </c>
      <c r="AT782" s="95">
        <v>18</v>
      </c>
      <c r="AU782" s="97">
        <v>105</v>
      </c>
      <c r="AV782" s="101">
        <f t="shared" si="288"/>
        <v>18105</v>
      </c>
      <c r="AX782" s="7" t="s">
        <v>1006</v>
      </c>
    </row>
    <row r="783" spans="1:50" hidden="1" outlineLevel="1">
      <c r="A783" t="s">
        <v>1642</v>
      </c>
      <c r="B783" t="s">
        <v>929</v>
      </c>
      <c r="C783" s="1">
        <f t="shared" si="289"/>
        <v>9010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>IF(P783&gt;0,RANK(P783,(N783:P783,Q783:AE783)),0)</f>
        <v>0</v>
      </c>
      <c r="G783" s="1">
        <f t="shared" si="290"/>
        <v>1227</v>
      </c>
      <c r="H783" s="2">
        <f t="shared" si="291"/>
        <v>0.13618201997780244</v>
      </c>
      <c r="I783" s="2"/>
      <c r="J783" s="2">
        <f t="shared" si="292"/>
        <v>0.56182019977802444</v>
      </c>
      <c r="K783" s="2">
        <f t="shared" si="293"/>
        <v>0.42563817980022195</v>
      </c>
      <c r="L783" s="2">
        <f t="shared" si="294"/>
        <v>0</v>
      </c>
      <c r="M783" s="2">
        <f t="shared" si="295"/>
        <v>1.2541620421753608E-2</v>
      </c>
      <c r="N783" s="111">
        <v>5062</v>
      </c>
      <c r="O783" s="111">
        <v>3835</v>
      </c>
      <c r="P783" s="111"/>
      <c r="Q783" s="111">
        <v>113</v>
      </c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  <c r="AC783" s="111"/>
      <c r="AD783" s="111"/>
      <c r="AE783" s="111"/>
      <c r="AG783" s="7">
        <f>IF(Q783&gt;0,RANK(Q783,(N783:P783,Q783:AE783)),0)</f>
        <v>3</v>
      </c>
      <c r="AH783" s="7">
        <f>IF(R783&gt;0,RANK(R783,(N783:P783,Q783:AE783)),0)</f>
        <v>0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296"/>
        <v>1.2541620421753608E-2</v>
      </c>
      <c r="AL783" s="2">
        <f t="shared" si="297"/>
        <v>0</v>
      </c>
      <c r="AM783" s="2">
        <f t="shared" si="298"/>
        <v>0</v>
      </c>
      <c r="AN783" s="2">
        <f t="shared" si="299"/>
        <v>0</v>
      </c>
      <c r="AP783" t="s">
        <v>1642</v>
      </c>
      <c r="AQ783" t="s">
        <v>929</v>
      </c>
      <c r="AR783">
        <v>4</v>
      </c>
      <c r="AT783" s="95">
        <v>18</v>
      </c>
      <c r="AU783" s="97">
        <v>107</v>
      </c>
      <c r="AV783" s="101">
        <f t="shared" si="288"/>
        <v>18107</v>
      </c>
      <c r="AX783" s="7" t="s">
        <v>1006</v>
      </c>
    </row>
    <row r="784" spans="1:50" hidden="1" outlineLevel="1">
      <c r="A784" t="s">
        <v>361</v>
      </c>
      <c r="B784" t="s">
        <v>929</v>
      </c>
      <c r="C784" s="1">
        <f t="shared" si="289"/>
        <v>16436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0</v>
      </c>
      <c r="G784" s="1">
        <f t="shared" si="290"/>
        <v>1947</v>
      </c>
      <c r="H784" s="2">
        <f t="shared" si="291"/>
        <v>0.11845947919201752</v>
      </c>
      <c r="I784" s="2"/>
      <c r="J784" s="2">
        <f t="shared" si="292"/>
        <v>0.5509856412752494</v>
      </c>
      <c r="K784" s="2">
        <f t="shared" si="293"/>
        <v>0.43252616208323191</v>
      </c>
      <c r="L784" s="2">
        <f t="shared" si="294"/>
        <v>0</v>
      </c>
      <c r="M784" s="2">
        <f t="shared" si="295"/>
        <v>1.6488196641518682E-2</v>
      </c>
      <c r="N784" s="111">
        <v>9056</v>
      </c>
      <c r="O784" s="111">
        <v>7109</v>
      </c>
      <c r="P784" s="111"/>
      <c r="Q784" s="111">
        <v>271</v>
      </c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  <c r="AC784" s="111"/>
      <c r="AD784" s="111"/>
      <c r="AE784" s="111"/>
      <c r="AG784" s="7">
        <f>IF(Q784&gt;0,RANK(Q784,(N784:P784,Q784:AE784)),0)</f>
        <v>3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96"/>
        <v>1.6488196641518616E-2</v>
      </c>
      <c r="AL784" s="2">
        <f t="shared" si="297"/>
        <v>0</v>
      </c>
      <c r="AM784" s="2">
        <f t="shared" si="298"/>
        <v>0</v>
      </c>
      <c r="AN784" s="2">
        <f t="shared" si="299"/>
        <v>0</v>
      </c>
      <c r="AP784" t="s">
        <v>361</v>
      </c>
      <c r="AQ784" t="s">
        <v>929</v>
      </c>
      <c r="AR784">
        <v>4</v>
      </c>
      <c r="AT784" s="95">
        <v>18</v>
      </c>
      <c r="AU784" s="97">
        <v>109</v>
      </c>
      <c r="AV784" s="101">
        <f t="shared" si="288"/>
        <v>18109</v>
      </c>
      <c r="AX784" s="7" t="s">
        <v>1006</v>
      </c>
    </row>
    <row r="785" spans="1:50" hidden="1" outlineLevel="1">
      <c r="A785" t="s">
        <v>352</v>
      </c>
      <c r="B785" t="s">
        <v>929</v>
      </c>
      <c r="C785" s="1">
        <f t="shared" si="289"/>
        <v>4054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>IF(P785&gt;0,RANK(P785,(N785:P785,Q785:AE785)),0)</f>
        <v>0</v>
      </c>
      <c r="G785" s="1">
        <f t="shared" si="290"/>
        <v>1348</v>
      </c>
      <c r="H785" s="2">
        <f t="shared" si="291"/>
        <v>0.33251110014800195</v>
      </c>
      <c r="I785" s="2"/>
      <c r="J785" s="2">
        <f t="shared" si="292"/>
        <v>0.65466206216082878</v>
      </c>
      <c r="K785" s="2">
        <f t="shared" si="293"/>
        <v>0.32215096201282684</v>
      </c>
      <c r="L785" s="2">
        <f t="shared" si="294"/>
        <v>0</v>
      </c>
      <c r="M785" s="2">
        <f t="shared" si="295"/>
        <v>2.318697582634438E-2</v>
      </c>
      <c r="N785" s="111">
        <v>2654</v>
      </c>
      <c r="O785" s="111">
        <v>1306</v>
      </c>
      <c r="P785" s="111"/>
      <c r="Q785" s="111">
        <v>94</v>
      </c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1"/>
      <c r="AE785" s="111"/>
      <c r="AG785" s="7">
        <f>IF(Q785&gt;0,RANK(Q785,(N785:P785,Q785:AE785)),0)</f>
        <v>3</v>
      </c>
      <c r="AH785" s="7">
        <f>IF(R785&gt;0,RANK(R785,(N785:P785,Q785:AE785)),0)</f>
        <v>0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296"/>
        <v>2.3186975826344353E-2</v>
      </c>
      <c r="AL785" s="2">
        <f t="shared" si="297"/>
        <v>0</v>
      </c>
      <c r="AM785" s="2">
        <f t="shared" si="298"/>
        <v>0</v>
      </c>
      <c r="AN785" s="2">
        <f t="shared" si="299"/>
        <v>0</v>
      </c>
      <c r="AP785" t="s">
        <v>352</v>
      </c>
      <c r="AQ785" t="s">
        <v>929</v>
      </c>
      <c r="AR785">
        <v>1</v>
      </c>
      <c r="AT785" s="95">
        <v>18</v>
      </c>
      <c r="AU785" s="97">
        <v>111</v>
      </c>
      <c r="AV785" s="101">
        <f t="shared" si="288"/>
        <v>18111</v>
      </c>
      <c r="AX785" s="7" t="s">
        <v>1006</v>
      </c>
    </row>
    <row r="786" spans="1:50" hidden="1" outlineLevel="1">
      <c r="A786" t="s">
        <v>536</v>
      </c>
      <c r="B786" t="s">
        <v>929</v>
      </c>
      <c r="C786" s="1">
        <f t="shared" si="289"/>
        <v>10231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290"/>
        <v>1968</v>
      </c>
      <c r="H786" s="2">
        <f t="shared" si="291"/>
        <v>0.1923565633857883</v>
      </c>
      <c r="I786" s="2"/>
      <c r="J786" s="2">
        <f t="shared" si="292"/>
        <v>0.58782132733848114</v>
      </c>
      <c r="K786" s="2">
        <f t="shared" si="293"/>
        <v>0.39546476395269281</v>
      </c>
      <c r="L786" s="2">
        <f t="shared" si="294"/>
        <v>0</v>
      </c>
      <c r="M786" s="2">
        <f t="shared" si="295"/>
        <v>1.6713908708826053E-2</v>
      </c>
      <c r="N786" s="111">
        <v>6014</v>
      </c>
      <c r="O786" s="111">
        <v>4046</v>
      </c>
      <c r="P786" s="111"/>
      <c r="Q786" s="111">
        <v>171</v>
      </c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  <c r="AE786" s="111"/>
      <c r="AG786" s="7">
        <f>IF(Q786&gt;0,RANK(Q786,(N786:P786,Q786:AE786)),0)</f>
        <v>3</v>
      </c>
      <c r="AH786" s="7">
        <f>IF(R786&gt;0,RANK(R786,(N786:P786,Q786:AE786)),0)</f>
        <v>0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296"/>
        <v>1.6713908708826115E-2</v>
      </c>
      <c r="AL786" s="2">
        <f t="shared" si="297"/>
        <v>0</v>
      </c>
      <c r="AM786" s="2">
        <f t="shared" si="298"/>
        <v>0</v>
      </c>
      <c r="AN786" s="2">
        <f t="shared" si="299"/>
        <v>0</v>
      </c>
      <c r="AP786" t="s">
        <v>536</v>
      </c>
      <c r="AQ786" t="s">
        <v>929</v>
      </c>
      <c r="AR786">
        <v>3</v>
      </c>
      <c r="AT786" s="95">
        <v>18</v>
      </c>
      <c r="AU786" s="97">
        <v>113</v>
      </c>
      <c r="AV786" s="101">
        <f t="shared" si="288"/>
        <v>18113</v>
      </c>
      <c r="AX786" s="7" t="s">
        <v>1006</v>
      </c>
    </row>
    <row r="787" spans="1:50" hidden="1" outlineLevel="1">
      <c r="A787" t="s">
        <v>945</v>
      </c>
      <c r="B787" t="s">
        <v>929</v>
      </c>
      <c r="C787" s="1">
        <f t="shared" si="289"/>
        <v>2026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>IF(P787&gt;0,RANK(P787,(N787:P787,Q787:AE787)),0)</f>
        <v>0</v>
      </c>
      <c r="G787" s="1">
        <f t="shared" si="290"/>
        <v>448</v>
      </c>
      <c r="H787" s="2">
        <f t="shared" si="291"/>
        <v>0.2211253701875617</v>
      </c>
      <c r="I787" s="2"/>
      <c r="J787" s="2">
        <f t="shared" si="292"/>
        <v>0.59624876604146104</v>
      </c>
      <c r="K787" s="2">
        <f t="shared" si="293"/>
        <v>0.37512339585389931</v>
      </c>
      <c r="L787" s="2">
        <f t="shared" si="294"/>
        <v>0</v>
      </c>
      <c r="M787" s="2">
        <f t="shared" si="295"/>
        <v>2.8627838104639647E-2</v>
      </c>
      <c r="N787" s="111">
        <v>1208</v>
      </c>
      <c r="O787" s="111">
        <v>760</v>
      </c>
      <c r="P787" s="111"/>
      <c r="Q787" s="111">
        <v>58</v>
      </c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G787" s="7">
        <f>IF(Q787&gt;0,RANK(Q787,(N787:P787,Q787:AE787)),0)</f>
        <v>3</v>
      </c>
      <c r="AH787" s="7">
        <f>IF(R787&gt;0,RANK(R787,(N787:P787,Q787:AE787)),0)</f>
        <v>0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296"/>
        <v>2.8627838104639685E-2</v>
      </c>
      <c r="AL787" s="2">
        <f t="shared" si="297"/>
        <v>0</v>
      </c>
      <c r="AM787" s="2">
        <f t="shared" si="298"/>
        <v>0</v>
      </c>
      <c r="AN787" s="2">
        <f t="shared" si="299"/>
        <v>0</v>
      </c>
      <c r="AP787" t="s">
        <v>945</v>
      </c>
      <c r="AQ787" t="s">
        <v>929</v>
      </c>
      <c r="AR787">
        <v>9</v>
      </c>
      <c r="AT787" s="95">
        <v>18</v>
      </c>
      <c r="AU787" s="97">
        <v>115</v>
      </c>
      <c r="AV787" s="101">
        <f t="shared" si="288"/>
        <v>18115</v>
      </c>
      <c r="AX787" s="7" t="s">
        <v>1006</v>
      </c>
    </row>
    <row r="788" spans="1:50" hidden="1" outlineLevel="1">
      <c r="A788" t="s">
        <v>467</v>
      </c>
      <c r="B788" t="s">
        <v>929</v>
      </c>
      <c r="C788" s="1">
        <f t="shared" si="289"/>
        <v>6770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>IF(P788&gt;0,RANK(P788,(N788:P788,Q788:AE788)),0)</f>
        <v>0</v>
      </c>
      <c r="G788" s="1">
        <f t="shared" si="290"/>
        <v>2050</v>
      </c>
      <c r="H788" s="2">
        <f t="shared" si="291"/>
        <v>0.30280649926144754</v>
      </c>
      <c r="I788" s="2"/>
      <c r="J788" s="2">
        <f t="shared" si="292"/>
        <v>0.64150664697193505</v>
      </c>
      <c r="K788" s="2">
        <f t="shared" si="293"/>
        <v>0.33870014771048745</v>
      </c>
      <c r="L788" s="2">
        <f t="shared" si="294"/>
        <v>0</v>
      </c>
      <c r="M788" s="2">
        <f t="shared" si="295"/>
        <v>1.97932053175775E-2</v>
      </c>
      <c r="N788" s="111">
        <v>4343</v>
      </c>
      <c r="O788" s="111">
        <v>2293</v>
      </c>
      <c r="P788" s="111"/>
      <c r="Q788" s="111">
        <v>134</v>
      </c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G788" s="7">
        <f>IF(Q788&gt;0,RANK(Q788,(N788:P788,Q788:AE788)),0)</f>
        <v>3</v>
      </c>
      <c r="AH788" s="7">
        <f>IF(R788&gt;0,RANK(R788,(N788:P788,Q788:AE788)),0)</f>
        <v>0</v>
      </c>
      <c r="AI788" s="7">
        <f>IF(T788&gt;0,RANK(T788,(N788:P788,Q788:AE788)),0)</f>
        <v>0</v>
      </c>
      <c r="AJ788" s="7">
        <f>IF(S788&gt;0,RANK(S788,(N788:P788,Q788:AE788)),0)</f>
        <v>0</v>
      </c>
      <c r="AK788" s="2">
        <f t="shared" si="296"/>
        <v>1.9793205317577549E-2</v>
      </c>
      <c r="AL788" s="2">
        <f t="shared" si="297"/>
        <v>0</v>
      </c>
      <c r="AM788" s="2">
        <f t="shared" si="298"/>
        <v>0</v>
      </c>
      <c r="AN788" s="2">
        <f t="shared" si="299"/>
        <v>0</v>
      </c>
      <c r="AP788" t="s">
        <v>467</v>
      </c>
      <c r="AQ788" t="s">
        <v>929</v>
      </c>
      <c r="AR788">
        <v>9</v>
      </c>
      <c r="AT788" s="95">
        <v>18</v>
      </c>
      <c r="AU788" s="97">
        <v>117</v>
      </c>
      <c r="AV788" s="101">
        <f t="shared" si="288"/>
        <v>18117</v>
      </c>
      <c r="AX788" s="7" t="s">
        <v>1006</v>
      </c>
    </row>
    <row r="789" spans="1:50" hidden="1" outlineLevel="1">
      <c r="A789" t="s">
        <v>1729</v>
      </c>
      <c r="B789" t="s">
        <v>929</v>
      </c>
      <c r="C789" s="1">
        <f t="shared" si="289"/>
        <v>5358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>IF(P789&gt;0,RANK(P789,(N789:P789,Q789:AE789)),0)</f>
        <v>0</v>
      </c>
      <c r="G789" s="1">
        <f t="shared" si="290"/>
        <v>1993</v>
      </c>
      <c r="H789" s="2">
        <f t="shared" si="291"/>
        <v>0.37196715192235907</v>
      </c>
      <c r="I789" s="2"/>
      <c r="J789" s="2">
        <f t="shared" si="292"/>
        <v>0.67655841731989552</v>
      </c>
      <c r="K789" s="2">
        <f t="shared" si="293"/>
        <v>0.30459126539753639</v>
      </c>
      <c r="L789" s="2">
        <f t="shared" si="294"/>
        <v>0</v>
      </c>
      <c r="M789" s="2">
        <f t="shared" si="295"/>
        <v>1.8850317282568085E-2</v>
      </c>
      <c r="N789" s="111">
        <v>3625</v>
      </c>
      <c r="O789" s="111">
        <v>1632</v>
      </c>
      <c r="P789" s="111"/>
      <c r="Q789" s="111">
        <v>101</v>
      </c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G789" s="7">
        <f>IF(Q789&gt;0,RANK(Q789,(N789:P789,Q789:AE789)),0)</f>
        <v>3</v>
      </c>
      <c r="AH789" s="7">
        <f>IF(R789&gt;0,RANK(R789,(N789:P789,Q789:AE789)),0)</f>
        <v>0</v>
      </c>
      <c r="AI789" s="7">
        <f>IF(T789&gt;0,RANK(T789,(N789:P789,Q789:AE789)),0)</f>
        <v>0</v>
      </c>
      <c r="AJ789" s="7">
        <f>IF(S789&gt;0,RANK(S789,(N789:P789,Q789:AE789)),0)</f>
        <v>0</v>
      </c>
      <c r="AK789" s="2">
        <f t="shared" si="296"/>
        <v>1.8850317282568124E-2</v>
      </c>
      <c r="AL789" s="2">
        <f t="shared" si="297"/>
        <v>0</v>
      </c>
      <c r="AM789" s="2">
        <f t="shared" si="298"/>
        <v>0</v>
      </c>
      <c r="AN789" s="2">
        <f t="shared" si="299"/>
        <v>0</v>
      </c>
      <c r="AP789" t="s">
        <v>1729</v>
      </c>
      <c r="AQ789" t="s">
        <v>929</v>
      </c>
      <c r="AR789">
        <v>8</v>
      </c>
      <c r="AT789" s="95">
        <v>18</v>
      </c>
      <c r="AU789" s="97">
        <v>119</v>
      </c>
      <c r="AV789" s="101">
        <f t="shared" si="288"/>
        <v>18119</v>
      </c>
      <c r="AX789" s="7" t="s">
        <v>1006</v>
      </c>
    </row>
    <row r="790" spans="1:50" hidden="1" outlineLevel="1">
      <c r="A790" t="s">
        <v>1578</v>
      </c>
      <c r="B790" t="s">
        <v>929</v>
      </c>
      <c r="C790" s="1">
        <f t="shared" si="289"/>
        <v>5874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>IF(P790&gt;0,RANK(P790,(N790:P790,Q790:AE790)),0)</f>
        <v>0</v>
      </c>
      <c r="G790" s="1">
        <f t="shared" si="290"/>
        <v>2581</v>
      </c>
      <c r="H790" s="2">
        <f t="shared" si="291"/>
        <v>0.43939393939393939</v>
      </c>
      <c r="I790" s="2"/>
      <c r="J790" s="2">
        <f t="shared" si="292"/>
        <v>0.71365338781069121</v>
      </c>
      <c r="K790" s="2">
        <f t="shared" si="293"/>
        <v>0.27425944841675176</v>
      </c>
      <c r="L790" s="2">
        <f t="shared" si="294"/>
        <v>0</v>
      </c>
      <c r="M790" s="2">
        <f t="shared" si="295"/>
        <v>1.208716377255703E-2</v>
      </c>
      <c r="N790" s="111">
        <v>4192</v>
      </c>
      <c r="O790" s="111">
        <v>1611</v>
      </c>
      <c r="P790" s="111"/>
      <c r="Q790" s="111">
        <v>71</v>
      </c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G790" s="7">
        <f>IF(Q790&gt;0,RANK(Q790,(N790:P790,Q790:AE790)),0)</f>
        <v>3</v>
      </c>
      <c r="AH790" s="7">
        <f>IF(R790&gt;0,RANK(R790,(N790:P790,Q790:AE790)),0)</f>
        <v>0</v>
      </c>
      <c r="AI790" s="7">
        <f>IF(T790&gt;0,RANK(T790,(N790:P790,Q790:AE790)),0)</f>
        <v>0</v>
      </c>
      <c r="AJ790" s="7">
        <f>IF(S790&gt;0,RANK(S790,(N790:P790,Q790:AE790)),0)</f>
        <v>0</v>
      </c>
      <c r="AK790" s="2">
        <f t="shared" si="296"/>
        <v>1.208716377255703E-2</v>
      </c>
      <c r="AL790" s="2">
        <f t="shared" si="297"/>
        <v>0</v>
      </c>
      <c r="AM790" s="2">
        <f t="shared" si="298"/>
        <v>0</v>
      </c>
      <c r="AN790" s="2">
        <f t="shared" si="299"/>
        <v>0</v>
      </c>
      <c r="AP790" t="s">
        <v>1578</v>
      </c>
      <c r="AQ790" t="s">
        <v>929</v>
      </c>
      <c r="AR790">
        <v>8</v>
      </c>
      <c r="AT790" s="95">
        <v>18</v>
      </c>
      <c r="AU790" s="97">
        <v>121</v>
      </c>
      <c r="AV790" s="101">
        <f t="shared" si="288"/>
        <v>18121</v>
      </c>
      <c r="AX790" s="7" t="s">
        <v>1006</v>
      </c>
    </row>
    <row r="791" spans="1:50" hidden="1" outlineLevel="1">
      <c r="A791" t="s">
        <v>1476</v>
      </c>
      <c r="B791" t="s">
        <v>929</v>
      </c>
      <c r="C791" s="1">
        <f t="shared" si="289"/>
        <v>5532</v>
      </c>
      <c r="D791" s="7">
        <f>IF(N791&gt;0, RANK(N791,(N791:P791,Q791:AE791)),0)</f>
        <v>1</v>
      </c>
      <c r="E791" s="7">
        <f>IF(O791&gt;0,RANK(O791,(N791:P791,Q791:AE791)),0)</f>
        <v>2</v>
      </c>
      <c r="F791" s="7">
        <f>IF(P791&gt;0,RANK(P791,(N791:P791,Q791:AE791)),0)</f>
        <v>0</v>
      </c>
      <c r="G791" s="1">
        <f t="shared" si="290"/>
        <v>2953</v>
      </c>
      <c r="H791" s="2">
        <f t="shared" si="291"/>
        <v>0.53380332610267534</v>
      </c>
      <c r="I791" s="2"/>
      <c r="J791" s="2">
        <f t="shared" si="292"/>
        <v>0.76247288503253796</v>
      </c>
      <c r="K791" s="2">
        <f t="shared" si="293"/>
        <v>0.22866955892986263</v>
      </c>
      <c r="L791" s="2">
        <f t="shared" si="294"/>
        <v>0</v>
      </c>
      <c r="M791" s="2">
        <f t="shared" si="295"/>
        <v>8.8575560375994122E-3</v>
      </c>
      <c r="N791" s="111">
        <v>4218</v>
      </c>
      <c r="O791" s="111">
        <v>1265</v>
      </c>
      <c r="P791" s="111"/>
      <c r="Q791" s="111">
        <v>49</v>
      </c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G791" s="7">
        <f>IF(Q791&gt;0,RANK(Q791,(N791:P791,Q791:AE791)),0)</f>
        <v>3</v>
      </c>
      <c r="AH791" s="7">
        <f>IF(R791&gt;0,RANK(R791,(N791:P791,Q791:AE791)),0)</f>
        <v>0</v>
      </c>
      <c r="AI791" s="7">
        <f>IF(T791&gt;0,RANK(T791,(N791:P791,Q791:AE791)),0)</f>
        <v>0</v>
      </c>
      <c r="AJ791" s="7">
        <f>IF(S791&gt;0,RANK(S791,(N791:P791,Q791:AE791)),0)</f>
        <v>0</v>
      </c>
      <c r="AK791" s="2">
        <f t="shared" si="296"/>
        <v>8.8575560375994209E-3</v>
      </c>
      <c r="AL791" s="2">
        <f t="shared" si="297"/>
        <v>0</v>
      </c>
      <c r="AM791" s="2">
        <f t="shared" si="298"/>
        <v>0</v>
      </c>
      <c r="AN791" s="2">
        <f t="shared" si="299"/>
        <v>0</v>
      </c>
      <c r="AP791" t="s">
        <v>1476</v>
      </c>
      <c r="AQ791" t="s">
        <v>929</v>
      </c>
      <c r="AR791">
        <v>9</v>
      </c>
      <c r="AT791" s="95">
        <v>18</v>
      </c>
      <c r="AU791" s="97">
        <v>123</v>
      </c>
      <c r="AV791" s="101">
        <f t="shared" si="288"/>
        <v>18123</v>
      </c>
      <c r="AX791" s="7" t="s">
        <v>1006</v>
      </c>
    </row>
    <row r="792" spans="1:50" hidden="1" outlineLevel="1">
      <c r="A792" t="s">
        <v>1690</v>
      </c>
      <c r="B792" t="s">
        <v>929</v>
      </c>
      <c r="C792" s="1">
        <f t="shared" si="289"/>
        <v>5246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>IF(P792&gt;0,RANK(P792,(N792:P792,Q792:AE792)),0)</f>
        <v>0</v>
      </c>
      <c r="G792" s="1">
        <f t="shared" si="290"/>
        <v>2599</v>
      </c>
      <c r="H792" s="2">
        <f t="shared" si="291"/>
        <v>0.49542508577964162</v>
      </c>
      <c r="I792" s="2"/>
      <c r="J792" s="2">
        <f t="shared" si="292"/>
        <v>0.74018299656881437</v>
      </c>
      <c r="K792" s="2">
        <f t="shared" si="293"/>
        <v>0.24475791078917269</v>
      </c>
      <c r="L792" s="2">
        <f t="shared" si="294"/>
        <v>0</v>
      </c>
      <c r="M792" s="2">
        <f t="shared" si="295"/>
        <v>1.5059092642012939E-2</v>
      </c>
      <c r="N792" s="111">
        <v>3883</v>
      </c>
      <c r="O792" s="111">
        <v>1284</v>
      </c>
      <c r="P792" s="111"/>
      <c r="Q792" s="111">
        <v>79</v>
      </c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G792" s="7">
        <f>IF(Q792&gt;0,RANK(Q792,(N792:P792,Q792:AE792)),0)</f>
        <v>3</v>
      </c>
      <c r="AH792" s="7">
        <f>IF(R792&gt;0,RANK(R792,(N792:P792,Q792:AE792)),0)</f>
        <v>0</v>
      </c>
      <c r="AI792" s="7">
        <f>IF(T792&gt;0,RANK(T792,(N792:P792,Q792:AE792)),0)</f>
        <v>0</v>
      </c>
      <c r="AJ792" s="7">
        <f>IF(S792&gt;0,RANK(S792,(N792:P792,Q792:AE792)),0)</f>
        <v>0</v>
      </c>
      <c r="AK792" s="2">
        <f t="shared" si="296"/>
        <v>1.5059092642012962E-2</v>
      </c>
      <c r="AL792" s="2">
        <f t="shared" si="297"/>
        <v>0</v>
      </c>
      <c r="AM792" s="2">
        <f t="shared" si="298"/>
        <v>0</v>
      </c>
      <c r="AN792" s="2">
        <f t="shared" si="299"/>
        <v>0</v>
      </c>
      <c r="AP792" t="s">
        <v>1690</v>
      </c>
      <c r="AQ792" t="s">
        <v>929</v>
      </c>
      <c r="AR792">
        <v>8</v>
      </c>
      <c r="AT792" s="95">
        <v>18</v>
      </c>
      <c r="AU792" s="97">
        <v>125</v>
      </c>
      <c r="AV792" s="101">
        <f t="shared" si="288"/>
        <v>18125</v>
      </c>
      <c r="AX792" s="7" t="s">
        <v>1006</v>
      </c>
    </row>
    <row r="793" spans="1:50" hidden="1" outlineLevel="1">
      <c r="A793" t="s">
        <v>863</v>
      </c>
      <c r="B793" t="s">
        <v>929</v>
      </c>
      <c r="C793" s="1">
        <f t="shared" si="289"/>
        <v>37666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>IF(P793&gt;0,RANK(P793,(N793:P793,Q793:AE793)),0)</f>
        <v>0</v>
      </c>
      <c r="G793" s="1">
        <f t="shared" si="290"/>
        <v>15329</v>
      </c>
      <c r="H793" s="2">
        <f t="shared" si="291"/>
        <v>0.40697180481070461</v>
      </c>
      <c r="I793" s="2"/>
      <c r="J793" s="2">
        <f t="shared" si="292"/>
        <v>0.69609196622949077</v>
      </c>
      <c r="K793" s="2">
        <f t="shared" si="293"/>
        <v>0.28912016141878616</v>
      </c>
      <c r="L793" s="2">
        <f t="shared" si="294"/>
        <v>0</v>
      </c>
      <c r="M793" s="2">
        <f t="shared" si="295"/>
        <v>1.4787872351723075E-2</v>
      </c>
      <c r="N793" s="111">
        <v>26219</v>
      </c>
      <c r="O793" s="111">
        <v>10890</v>
      </c>
      <c r="P793" s="111"/>
      <c r="Q793" s="111">
        <v>557</v>
      </c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G793" s="7">
        <f>IF(Q793&gt;0,RANK(Q793,(N793:P793,Q793:AE793)),0)</f>
        <v>3</v>
      </c>
      <c r="AH793" s="7">
        <f>IF(R793&gt;0,RANK(R793,(N793:P793,Q793:AE793)),0)</f>
        <v>0</v>
      </c>
      <c r="AI793" s="7">
        <f>IF(T793&gt;0,RANK(T793,(N793:P793,Q793:AE793)),0)</f>
        <v>0</v>
      </c>
      <c r="AJ793" s="7">
        <f>IF(S793&gt;0,RANK(S793,(N793:P793,Q793:AE793)),0)</f>
        <v>0</v>
      </c>
      <c r="AK793" s="2">
        <f t="shared" si="296"/>
        <v>1.478787235172304E-2</v>
      </c>
      <c r="AL793" s="2">
        <f t="shared" si="297"/>
        <v>0</v>
      </c>
      <c r="AM793" s="2">
        <f t="shared" si="298"/>
        <v>0</v>
      </c>
      <c r="AN793" s="2">
        <f t="shared" si="299"/>
        <v>0</v>
      </c>
      <c r="AP793" t="s">
        <v>863</v>
      </c>
      <c r="AQ793" t="s">
        <v>929</v>
      </c>
      <c r="AT793" s="95">
        <v>18</v>
      </c>
      <c r="AU793" s="97">
        <v>127</v>
      </c>
      <c r="AV793" s="101">
        <f t="shared" si="288"/>
        <v>18127</v>
      </c>
      <c r="AX793" s="7" t="s">
        <v>1006</v>
      </c>
    </row>
    <row r="794" spans="1:50" hidden="1" outlineLevel="1">
      <c r="A794" t="s">
        <v>1876</v>
      </c>
      <c r="B794" t="s">
        <v>929</v>
      </c>
      <c r="C794" s="1">
        <f t="shared" ref="C794:C822" si="300">SUM(N794:AE794)</f>
        <v>9302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>IF(P794&gt;0,RANK(P794,(N794:P794,Q794:AE794)),0)</f>
        <v>0</v>
      </c>
      <c r="G794" s="1">
        <f t="shared" ref="G794:G822" si="301">IF(C794&gt;0,MAX(N794:P794)-LARGE(N794:P794,2),0)</f>
        <v>4554</v>
      </c>
      <c r="H794" s="2">
        <f t="shared" ref="H794:H822" si="302">IF(C794&gt;0,G794/C794,0)</f>
        <v>0.48957213502472585</v>
      </c>
      <c r="I794" s="2"/>
      <c r="J794" s="2">
        <f t="shared" ref="J794:J822" si="303">IF($C794=0,"-",N794/$C794)</f>
        <v>0.73855084927972481</v>
      </c>
      <c r="K794" s="2">
        <f t="shared" ref="K794:K822" si="304">IF($C794=0,"-",O794/$C794)</f>
        <v>0.24897871425499893</v>
      </c>
      <c r="L794" s="2">
        <f t="shared" ref="L794:L822" si="305">IF($C794=0,"-",P794/$C794)</f>
        <v>0</v>
      </c>
      <c r="M794" s="2">
        <f t="shared" ref="M794:M822" si="306">IF(C794=0,"-",(1-J794-K794-L794))</f>
        <v>1.2470436465276263E-2</v>
      </c>
      <c r="N794" s="111">
        <v>6870</v>
      </c>
      <c r="O794" s="111">
        <v>2316</v>
      </c>
      <c r="P794" s="111"/>
      <c r="Q794" s="111">
        <v>116</v>
      </c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G794" s="7">
        <f>IF(Q794&gt;0,RANK(Q794,(N794:P794,Q794:AE794)),0)</f>
        <v>3</v>
      </c>
      <c r="AH794" s="7">
        <f>IF(R794&gt;0,RANK(R794,(N794:P794,Q794:AE794)),0)</f>
        <v>0</v>
      </c>
      <c r="AI794" s="7">
        <f>IF(T794&gt;0,RANK(T794,(N794:P794,Q794:AE794)),0)</f>
        <v>0</v>
      </c>
      <c r="AJ794" s="7">
        <f>IF(S794&gt;0,RANK(S794,(N794:P794,Q794:AE794)),0)</f>
        <v>0</v>
      </c>
      <c r="AK794" s="2">
        <f t="shared" ref="AK794:AK822" si="307">IF($C794=0,"-",Q794/$C794)</f>
        <v>1.2470436465276284E-2</v>
      </c>
      <c r="AL794" s="2">
        <f t="shared" ref="AL794:AL822" si="308">IF($C794=0,"-",R794/$C794)</f>
        <v>0</v>
      </c>
      <c r="AM794" s="2">
        <f t="shared" ref="AM794:AM822" si="309">IF($C794=0,"-",T794/$C794)</f>
        <v>0</v>
      </c>
      <c r="AN794" s="2">
        <f t="shared" ref="AN794:AN822" si="310">IF($C794=0,"-",S794/$C794)</f>
        <v>0</v>
      </c>
      <c r="AP794" t="s">
        <v>1876</v>
      </c>
      <c r="AQ794" t="s">
        <v>929</v>
      </c>
      <c r="AR794">
        <v>8</v>
      </c>
      <c r="AT794" s="95">
        <v>18</v>
      </c>
      <c r="AU794" s="97">
        <v>129</v>
      </c>
      <c r="AV794" s="101">
        <f t="shared" si="288"/>
        <v>18129</v>
      </c>
      <c r="AX794" s="7" t="s">
        <v>1006</v>
      </c>
    </row>
    <row r="795" spans="1:50" hidden="1" outlineLevel="1">
      <c r="A795" t="s">
        <v>464</v>
      </c>
      <c r="B795" t="s">
        <v>929</v>
      </c>
      <c r="C795" s="1">
        <f t="shared" si="300"/>
        <v>4556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>IF(P795&gt;0,RANK(P795,(N795:P795,Q795:AE795)),0)</f>
        <v>0</v>
      </c>
      <c r="G795" s="1">
        <f t="shared" si="301"/>
        <v>1212</v>
      </c>
      <c r="H795" s="2">
        <f t="shared" si="302"/>
        <v>0.26602282704126429</v>
      </c>
      <c r="I795" s="2"/>
      <c r="J795" s="2">
        <f t="shared" si="303"/>
        <v>0.62620719929762947</v>
      </c>
      <c r="K795" s="2">
        <f t="shared" si="304"/>
        <v>0.36018437225636524</v>
      </c>
      <c r="L795" s="2">
        <f t="shared" si="305"/>
        <v>0</v>
      </c>
      <c r="M795" s="2">
        <f t="shared" si="306"/>
        <v>1.3608428446005294E-2</v>
      </c>
      <c r="N795" s="111">
        <v>2853</v>
      </c>
      <c r="O795" s="111">
        <v>1641</v>
      </c>
      <c r="P795" s="111"/>
      <c r="Q795" s="111">
        <v>62</v>
      </c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G795" s="7">
        <f>IF(Q795&gt;0,RANK(Q795,(N795:P795,Q795:AE795)),0)</f>
        <v>3</v>
      </c>
      <c r="AH795" s="7">
        <f>IF(R795&gt;0,RANK(R795,(N795:P795,Q795:AE795)),0)</f>
        <v>0</v>
      </c>
      <c r="AI795" s="7">
        <f>IF(T795&gt;0,RANK(T795,(N795:P795,Q795:AE795)),0)</f>
        <v>0</v>
      </c>
      <c r="AJ795" s="7">
        <f>IF(S795&gt;0,RANK(S795,(N795:P795,Q795:AE795)),0)</f>
        <v>0</v>
      </c>
      <c r="AK795" s="2">
        <f t="shared" si="307"/>
        <v>1.3608428446005268E-2</v>
      </c>
      <c r="AL795" s="2">
        <f t="shared" si="308"/>
        <v>0</v>
      </c>
      <c r="AM795" s="2">
        <f t="shared" si="309"/>
        <v>0</v>
      </c>
      <c r="AN795" s="2">
        <f t="shared" si="310"/>
        <v>0</v>
      </c>
      <c r="AP795" t="s">
        <v>464</v>
      </c>
      <c r="AQ795" t="s">
        <v>929</v>
      </c>
      <c r="AR795">
        <v>2</v>
      </c>
      <c r="AT795" s="95">
        <v>18</v>
      </c>
      <c r="AU795" s="97">
        <v>131</v>
      </c>
      <c r="AV795" s="101">
        <f t="shared" si="288"/>
        <v>18131</v>
      </c>
      <c r="AX795" s="7" t="s">
        <v>1006</v>
      </c>
    </row>
    <row r="796" spans="1:50" hidden="1" outlineLevel="1">
      <c r="A796" t="s">
        <v>724</v>
      </c>
      <c r="B796" t="s">
        <v>929</v>
      </c>
      <c r="C796" s="1">
        <f t="shared" si="300"/>
        <v>9281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>IF(P796&gt;0,RANK(P796,(N796:P796,Q796:AE796)),0)</f>
        <v>0</v>
      </c>
      <c r="G796" s="1">
        <f t="shared" si="301"/>
        <v>2269</v>
      </c>
      <c r="H796" s="2">
        <f t="shared" si="302"/>
        <v>0.24447796573645081</v>
      </c>
      <c r="I796" s="2"/>
      <c r="J796" s="2">
        <f t="shared" si="303"/>
        <v>0.61480443917681282</v>
      </c>
      <c r="K796" s="2">
        <f t="shared" si="304"/>
        <v>0.37032647344036201</v>
      </c>
      <c r="L796" s="2">
        <f t="shared" si="305"/>
        <v>0</v>
      </c>
      <c r="M796" s="2">
        <f t="shared" si="306"/>
        <v>1.4869087382825164E-2</v>
      </c>
      <c r="N796" s="111">
        <v>5706</v>
      </c>
      <c r="O796" s="111">
        <v>3437</v>
      </c>
      <c r="P796" s="111"/>
      <c r="Q796" s="111">
        <v>138</v>
      </c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G796" s="7">
        <f>IF(Q796&gt;0,RANK(Q796,(N796:P796,Q796:AE796)),0)</f>
        <v>3</v>
      </c>
      <c r="AH796" s="7">
        <f>IF(R796&gt;0,RANK(R796,(N796:P796,Q796:AE796)),0)</f>
        <v>0</v>
      </c>
      <c r="AI796" s="7">
        <f>IF(T796&gt;0,RANK(T796,(N796:P796,Q796:AE796)),0)</f>
        <v>0</v>
      </c>
      <c r="AJ796" s="7">
        <f>IF(S796&gt;0,RANK(S796,(N796:P796,Q796:AE796)),0)</f>
        <v>0</v>
      </c>
      <c r="AK796" s="2">
        <f t="shared" si="307"/>
        <v>1.4869087382825127E-2</v>
      </c>
      <c r="AL796" s="2">
        <f t="shared" si="308"/>
        <v>0</v>
      </c>
      <c r="AM796" s="2">
        <f t="shared" si="309"/>
        <v>0</v>
      </c>
      <c r="AN796" s="2">
        <f t="shared" si="310"/>
        <v>0</v>
      </c>
      <c r="AP796" t="s">
        <v>724</v>
      </c>
      <c r="AQ796" t="s">
        <v>929</v>
      </c>
      <c r="AR796">
        <v>8</v>
      </c>
      <c r="AT796" s="95">
        <v>18</v>
      </c>
      <c r="AU796" s="97">
        <v>133</v>
      </c>
      <c r="AV796" s="101">
        <f t="shared" si="288"/>
        <v>18133</v>
      </c>
      <c r="AX796" s="7" t="s">
        <v>1006</v>
      </c>
    </row>
    <row r="797" spans="1:50" hidden="1" outlineLevel="1">
      <c r="A797" t="s">
        <v>1575</v>
      </c>
      <c r="B797" t="s">
        <v>929</v>
      </c>
      <c r="C797" s="1">
        <f t="shared" si="300"/>
        <v>7095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>IF(P797&gt;0,RANK(P797,(N797:P797,Q797:AE797)),0)</f>
        <v>0</v>
      </c>
      <c r="G797" s="1">
        <f t="shared" si="301"/>
        <v>1708</v>
      </c>
      <c r="H797" s="2">
        <f t="shared" si="302"/>
        <v>0.24073291050035237</v>
      </c>
      <c r="I797" s="2"/>
      <c r="J797" s="2">
        <f t="shared" si="303"/>
        <v>0.6132487667371388</v>
      </c>
      <c r="K797" s="2">
        <f t="shared" si="304"/>
        <v>0.37251585623678646</v>
      </c>
      <c r="L797" s="2">
        <f t="shared" si="305"/>
        <v>0</v>
      </c>
      <c r="M797" s="2">
        <f t="shared" si="306"/>
        <v>1.4235377026074747E-2</v>
      </c>
      <c r="N797" s="111">
        <v>4351</v>
      </c>
      <c r="O797" s="111">
        <v>2643</v>
      </c>
      <c r="P797" s="111"/>
      <c r="Q797" s="111">
        <v>101</v>
      </c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G797" s="7">
        <f>IF(Q797&gt;0,RANK(Q797,(N797:P797,Q797:AE797)),0)</f>
        <v>3</v>
      </c>
      <c r="AH797" s="7">
        <f>IF(R797&gt;0,RANK(R797,(N797:P797,Q797:AE797)),0)</f>
        <v>0</v>
      </c>
      <c r="AI797" s="7">
        <f>IF(T797&gt;0,RANK(T797,(N797:P797,Q797:AE797)),0)</f>
        <v>0</v>
      </c>
      <c r="AJ797" s="7">
        <f>IF(S797&gt;0,RANK(S797,(N797:P797,Q797:AE797)),0)</f>
        <v>0</v>
      </c>
      <c r="AK797" s="2">
        <f t="shared" si="307"/>
        <v>1.42353770260747E-2</v>
      </c>
      <c r="AL797" s="2">
        <f t="shared" si="308"/>
        <v>0</v>
      </c>
      <c r="AM797" s="2">
        <f t="shared" si="309"/>
        <v>0</v>
      </c>
      <c r="AN797" s="2">
        <f t="shared" si="310"/>
        <v>0</v>
      </c>
      <c r="AP797" t="s">
        <v>1575</v>
      </c>
      <c r="AQ797" t="s">
        <v>929</v>
      </c>
      <c r="AR797">
        <v>6</v>
      </c>
      <c r="AT797" s="95">
        <v>18</v>
      </c>
      <c r="AU797" s="97">
        <v>135</v>
      </c>
      <c r="AV797" s="101">
        <f t="shared" si="288"/>
        <v>18135</v>
      </c>
      <c r="AX797" s="7" t="s">
        <v>1006</v>
      </c>
    </row>
    <row r="798" spans="1:50" hidden="1" outlineLevel="1">
      <c r="A798" t="s">
        <v>1456</v>
      </c>
      <c r="B798" t="s">
        <v>929</v>
      </c>
      <c r="C798" s="1">
        <f t="shared" si="300"/>
        <v>8350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>IF(P798&gt;0,RANK(P798,(N798:P798,Q798:AE798)),0)</f>
        <v>0</v>
      </c>
      <c r="G798" s="1">
        <f t="shared" si="301"/>
        <v>1956</v>
      </c>
      <c r="H798" s="2">
        <f t="shared" si="302"/>
        <v>0.23425149700598802</v>
      </c>
      <c r="I798" s="2"/>
      <c r="J798" s="2">
        <f t="shared" si="303"/>
        <v>0.61137724550898198</v>
      </c>
      <c r="K798" s="2">
        <f t="shared" si="304"/>
        <v>0.37712574850299402</v>
      </c>
      <c r="L798" s="2">
        <f t="shared" si="305"/>
        <v>0</v>
      </c>
      <c r="M798" s="2">
        <f t="shared" si="306"/>
        <v>1.1497005988024001E-2</v>
      </c>
      <c r="N798" s="111">
        <v>5105</v>
      </c>
      <c r="O798" s="111">
        <v>3149</v>
      </c>
      <c r="P798" s="111"/>
      <c r="Q798" s="111">
        <v>96</v>
      </c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G798" s="7">
        <f>IF(Q798&gt;0,RANK(Q798,(N798:P798,Q798:AE798)),0)</f>
        <v>3</v>
      </c>
      <c r="AH798" s="7">
        <f>IF(R798&gt;0,RANK(R798,(N798:P798,Q798:AE798)),0)</f>
        <v>0</v>
      </c>
      <c r="AI798" s="7">
        <f>IF(T798&gt;0,RANK(T798,(N798:P798,Q798:AE798)),0)</f>
        <v>0</v>
      </c>
      <c r="AJ798" s="7">
        <f>IF(S798&gt;0,RANK(S798,(N798:P798,Q798:AE798)),0)</f>
        <v>0</v>
      </c>
      <c r="AK798" s="2">
        <f t="shared" si="307"/>
        <v>1.1497005988023952E-2</v>
      </c>
      <c r="AL798" s="2">
        <f t="shared" si="308"/>
        <v>0</v>
      </c>
      <c r="AM798" s="2">
        <f t="shared" si="309"/>
        <v>0</v>
      </c>
      <c r="AN798" s="2">
        <f t="shared" si="310"/>
        <v>0</v>
      </c>
      <c r="AP798" t="s">
        <v>1456</v>
      </c>
      <c r="AQ798" t="s">
        <v>929</v>
      </c>
      <c r="AR798">
        <v>9</v>
      </c>
      <c r="AT798" s="95">
        <v>18</v>
      </c>
      <c r="AU798" s="97">
        <v>137</v>
      </c>
      <c r="AV798" s="101">
        <f t="shared" si="288"/>
        <v>18137</v>
      </c>
      <c r="AX798" s="7" t="s">
        <v>1006</v>
      </c>
    </row>
    <row r="799" spans="1:50" hidden="1" outlineLevel="1">
      <c r="A799" t="s">
        <v>920</v>
      </c>
      <c r="B799" t="s">
        <v>929</v>
      </c>
      <c r="C799" s="1">
        <f t="shared" si="300"/>
        <v>6327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>IF(P799&gt;0,RANK(P799,(N799:P799,Q799:AE799)),0)</f>
        <v>0</v>
      </c>
      <c r="G799" s="1">
        <f t="shared" si="301"/>
        <v>1867</v>
      </c>
      <c r="H799" s="2">
        <f t="shared" si="302"/>
        <v>0.295084558242453</v>
      </c>
      <c r="I799" s="2"/>
      <c r="J799" s="2">
        <f t="shared" si="303"/>
        <v>0.64027185079816662</v>
      </c>
      <c r="K799" s="2">
        <f t="shared" si="304"/>
        <v>0.34518729255571362</v>
      </c>
      <c r="L799" s="2">
        <f t="shared" si="305"/>
        <v>0</v>
      </c>
      <c r="M799" s="2">
        <f t="shared" si="306"/>
        <v>1.454085664611976E-2</v>
      </c>
      <c r="N799" s="111">
        <v>4051</v>
      </c>
      <c r="O799" s="111">
        <v>2184</v>
      </c>
      <c r="P799" s="111"/>
      <c r="Q799" s="111">
        <v>92</v>
      </c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G799" s="7">
        <f>IF(Q799&gt;0,RANK(Q799,(N799:P799,Q799:AE799)),0)</f>
        <v>3</v>
      </c>
      <c r="AH799" s="7">
        <f>IF(R799&gt;0,RANK(R799,(N799:P799,Q799:AE799)),0)</f>
        <v>0</v>
      </c>
      <c r="AI799" s="7">
        <f>IF(T799&gt;0,RANK(T799,(N799:P799,Q799:AE799)),0)</f>
        <v>0</v>
      </c>
      <c r="AJ799" s="7">
        <f>IF(S799&gt;0,RANK(S799,(N799:P799,Q799:AE799)),0)</f>
        <v>0</v>
      </c>
      <c r="AK799" s="2">
        <f t="shared" si="307"/>
        <v>1.4540856646119805E-2</v>
      </c>
      <c r="AL799" s="2">
        <f t="shared" si="308"/>
        <v>0</v>
      </c>
      <c r="AM799" s="2">
        <f t="shared" si="309"/>
        <v>0</v>
      </c>
      <c r="AN799" s="2">
        <f t="shared" si="310"/>
        <v>0</v>
      </c>
      <c r="AP799" t="s">
        <v>920</v>
      </c>
      <c r="AQ799" t="s">
        <v>929</v>
      </c>
      <c r="AR799">
        <v>6</v>
      </c>
      <c r="AT799" s="95">
        <v>18</v>
      </c>
      <c r="AU799" s="97">
        <v>139</v>
      </c>
      <c r="AV799" s="101">
        <f t="shared" ref="AV799:AV862" si="311">1000*AT799+AU799</f>
        <v>18139</v>
      </c>
      <c r="AX799" s="7" t="s">
        <v>1006</v>
      </c>
    </row>
    <row r="800" spans="1:50" hidden="1" outlineLevel="1">
      <c r="A800" t="s">
        <v>1641</v>
      </c>
      <c r="B800" t="s">
        <v>929</v>
      </c>
      <c r="C800" s="1">
        <f t="shared" si="300"/>
        <v>69110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>IF(P800&gt;0,RANK(P800,(N800:P800,Q800:AE800)),0)</f>
        <v>0</v>
      </c>
      <c r="G800" s="1">
        <f t="shared" si="301"/>
        <v>25985</v>
      </c>
      <c r="H800" s="2">
        <f t="shared" si="302"/>
        <v>0.37599479091303717</v>
      </c>
      <c r="I800" s="2"/>
      <c r="J800" s="2">
        <f t="shared" si="303"/>
        <v>0.68317175517291273</v>
      </c>
      <c r="K800" s="2">
        <f t="shared" si="304"/>
        <v>0.30717696425987556</v>
      </c>
      <c r="L800" s="2">
        <f t="shared" si="305"/>
        <v>0</v>
      </c>
      <c r="M800" s="2">
        <f t="shared" si="306"/>
        <v>9.6512805672117064E-3</v>
      </c>
      <c r="N800" s="111">
        <v>47214</v>
      </c>
      <c r="O800" s="111">
        <v>21229</v>
      </c>
      <c r="P800" s="111"/>
      <c r="Q800" s="111">
        <v>667</v>
      </c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G800" s="7">
        <f>IF(Q800&gt;0,RANK(Q800,(N800:P800,Q800:AE800)),0)</f>
        <v>3</v>
      </c>
      <c r="AH800" s="7">
        <f>IF(R800&gt;0,RANK(R800,(N800:P800,Q800:AE800)),0)</f>
        <v>0</v>
      </c>
      <c r="AI800" s="7">
        <f>IF(T800&gt;0,RANK(T800,(N800:P800,Q800:AE800)),0)</f>
        <v>0</v>
      </c>
      <c r="AJ800" s="7">
        <f>IF(S800&gt;0,RANK(S800,(N800:P800,Q800:AE800)),0)</f>
        <v>0</v>
      </c>
      <c r="AK800" s="2">
        <f t="shared" si="307"/>
        <v>9.6512805672116907E-3</v>
      </c>
      <c r="AL800" s="2">
        <f t="shared" si="308"/>
        <v>0</v>
      </c>
      <c r="AM800" s="2">
        <f t="shared" si="309"/>
        <v>0</v>
      </c>
      <c r="AN800" s="2">
        <f t="shared" si="310"/>
        <v>0</v>
      </c>
      <c r="AP800" t="s">
        <v>1641</v>
      </c>
      <c r="AQ800" t="s">
        <v>929</v>
      </c>
      <c r="AR800">
        <v>2</v>
      </c>
      <c r="AT800" s="95">
        <v>18</v>
      </c>
      <c r="AU800" s="97">
        <v>141</v>
      </c>
      <c r="AV800" s="101">
        <f t="shared" si="311"/>
        <v>18141</v>
      </c>
      <c r="AX800" s="7" t="s">
        <v>1006</v>
      </c>
    </row>
    <row r="801" spans="1:50" hidden="1" outlineLevel="1">
      <c r="A801" t="s">
        <v>544</v>
      </c>
      <c r="B801" t="s">
        <v>929</v>
      </c>
      <c r="C801" s="1">
        <f t="shared" si="300"/>
        <v>5975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>IF(P801&gt;0,RANK(P801,(N801:P801,Q801:AE801)),0)</f>
        <v>0</v>
      </c>
      <c r="G801" s="1">
        <f t="shared" si="301"/>
        <v>3064</v>
      </c>
      <c r="H801" s="2">
        <f t="shared" si="302"/>
        <v>0.51280334728033472</v>
      </c>
      <c r="I801" s="2"/>
      <c r="J801" s="2">
        <f t="shared" si="303"/>
        <v>0.75179916317991635</v>
      </c>
      <c r="K801" s="2">
        <f t="shared" si="304"/>
        <v>0.23899581589958158</v>
      </c>
      <c r="L801" s="2">
        <f t="shared" si="305"/>
        <v>0</v>
      </c>
      <c r="M801" s="2">
        <f t="shared" si="306"/>
        <v>9.2050209205020717E-3</v>
      </c>
      <c r="N801" s="111">
        <v>4492</v>
      </c>
      <c r="O801" s="111">
        <v>1428</v>
      </c>
      <c r="P801" s="111"/>
      <c r="Q801" s="111">
        <v>55</v>
      </c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G801" s="7">
        <f>IF(Q801&gt;0,RANK(Q801,(N801:P801,Q801:AE801)),0)</f>
        <v>3</v>
      </c>
      <c r="AH801" s="7">
        <f>IF(R801&gt;0,RANK(R801,(N801:P801,Q801:AE801)),0)</f>
        <v>0</v>
      </c>
      <c r="AI801" s="7">
        <f>IF(T801&gt;0,RANK(T801,(N801:P801,Q801:AE801)),0)</f>
        <v>0</v>
      </c>
      <c r="AJ801" s="7">
        <f>IF(S801&gt;0,RANK(S801,(N801:P801,Q801:AE801)),0)</f>
        <v>0</v>
      </c>
      <c r="AK801" s="2">
        <f t="shared" si="307"/>
        <v>9.2050209205020925E-3</v>
      </c>
      <c r="AL801" s="2">
        <f t="shared" si="308"/>
        <v>0</v>
      </c>
      <c r="AM801" s="2">
        <f t="shared" si="309"/>
        <v>0</v>
      </c>
      <c r="AN801" s="2">
        <f t="shared" si="310"/>
        <v>0</v>
      </c>
      <c r="AP801" t="s">
        <v>544</v>
      </c>
      <c r="AQ801" t="s">
        <v>929</v>
      </c>
      <c r="AR801">
        <v>9</v>
      </c>
      <c r="AT801" s="95">
        <v>18</v>
      </c>
      <c r="AU801" s="97">
        <v>143</v>
      </c>
      <c r="AV801" s="101">
        <f t="shared" si="311"/>
        <v>18143</v>
      </c>
      <c r="AX801" s="7" t="s">
        <v>1006</v>
      </c>
    </row>
    <row r="802" spans="1:50" hidden="1" outlineLevel="1">
      <c r="A802" t="s">
        <v>2144</v>
      </c>
      <c r="B802" t="s">
        <v>929</v>
      </c>
      <c r="C802" s="1">
        <f t="shared" si="300"/>
        <v>11542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>IF(P802&gt;0,RANK(P802,(N802:P802,Q802:AE802)),0)</f>
        <v>0</v>
      </c>
      <c r="G802" s="1">
        <f t="shared" si="301"/>
        <v>3015</v>
      </c>
      <c r="H802" s="2">
        <f t="shared" si="302"/>
        <v>0.2612198925662797</v>
      </c>
      <c r="I802" s="2"/>
      <c r="J802" s="2">
        <f t="shared" si="303"/>
        <v>0.62389533876277936</v>
      </c>
      <c r="K802" s="2">
        <f t="shared" si="304"/>
        <v>0.36267544619649972</v>
      </c>
      <c r="L802" s="2">
        <f t="shared" si="305"/>
        <v>0</v>
      </c>
      <c r="M802" s="2">
        <f t="shared" si="306"/>
        <v>1.3429215040720921E-2</v>
      </c>
      <c r="N802" s="111">
        <v>7201</v>
      </c>
      <c r="O802" s="111">
        <v>4186</v>
      </c>
      <c r="P802" s="111"/>
      <c r="Q802" s="111">
        <v>155</v>
      </c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G802" s="7">
        <f>IF(Q802&gt;0,RANK(Q802,(N802:P802,Q802:AE802)),0)</f>
        <v>3</v>
      </c>
      <c r="AH802" s="7">
        <f>IF(R802&gt;0,RANK(R802,(N802:P802,Q802:AE802)),0)</f>
        <v>0</v>
      </c>
      <c r="AI802" s="7">
        <f>IF(T802&gt;0,RANK(T802,(N802:P802,Q802:AE802)),0)</f>
        <v>0</v>
      </c>
      <c r="AJ802" s="7">
        <f>IF(S802&gt;0,RANK(S802,(N802:P802,Q802:AE802)),0)</f>
        <v>0</v>
      </c>
      <c r="AK802" s="2">
        <f t="shared" si="307"/>
        <v>1.3429215040720846E-2</v>
      </c>
      <c r="AL802" s="2">
        <f t="shared" si="308"/>
        <v>0</v>
      </c>
      <c r="AM802" s="2">
        <f t="shared" si="309"/>
        <v>0</v>
      </c>
      <c r="AN802" s="2">
        <f t="shared" si="310"/>
        <v>0</v>
      </c>
      <c r="AP802" t="s">
        <v>2144</v>
      </c>
      <c r="AQ802" t="s">
        <v>929</v>
      </c>
      <c r="AT802" s="95">
        <v>18</v>
      </c>
      <c r="AU802" s="97">
        <v>145</v>
      </c>
      <c r="AV802" s="101">
        <f t="shared" si="311"/>
        <v>18145</v>
      </c>
      <c r="AX802" s="7" t="s">
        <v>1006</v>
      </c>
    </row>
    <row r="803" spans="1:50" hidden="1" outlineLevel="1">
      <c r="A803" t="s">
        <v>755</v>
      </c>
      <c r="B803" t="s">
        <v>929</v>
      </c>
      <c r="C803" s="1">
        <f t="shared" si="300"/>
        <v>7422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>IF(P803&gt;0,RANK(P803,(N803:P803,Q803:AE803)),0)</f>
        <v>0</v>
      </c>
      <c r="G803" s="1">
        <f t="shared" si="301"/>
        <v>2868</v>
      </c>
      <c r="H803" s="2">
        <f t="shared" si="302"/>
        <v>0.38641875505254647</v>
      </c>
      <c r="I803" s="2"/>
      <c r="J803" s="2">
        <f t="shared" si="303"/>
        <v>0.68997574777687953</v>
      </c>
      <c r="K803" s="2">
        <f t="shared" si="304"/>
        <v>0.30355699272433306</v>
      </c>
      <c r="L803" s="2">
        <f t="shared" si="305"/>
        <v>0</v>
      </c>
      <c r="M803" s="2">
        <f t="shared" si="306"/>
        <v>6.4672594987874032E-3</v>
      </c>
      <c r="N803" s="111">
        <v>5121</v>
      </c>
      <c r="O803" s="111">
        <v>2253</v>
      </c>
      <c r="P803" s="111"/>
      <c r="Q803" s="111">
        <v>48</v>
      </c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G803" s="7">
        <f>IF(Q803&gt;0,RANK(Q803,(N803:P803,Q803:AE803)),0)</f>
        <v>3</v>
      </c>
      <c r="AH803" s="7">
        <f>IF(R803&gt;0,RANK(R803,(N803:P803,Q803:AE803)),0)</f>
        <v>0</v>
      </c>
      <c r="AI803" s="7">
        <f>IF(T803&gt;0,RANK(T803,(N803:P803,Q803:AE803)),0)</f>
        <v>0</v>
      </c>
      <c r="AJ803" s="7">
        <f>IF(S803&gt;0,RANK(S803,(N803:P803,Q803:AE803)),0)</f>
        <v>0</v>
      </c>
      <c r="AK803" s="2">
        <f t="shared" si="307"/>
        <v>6.4672594987873885E-3</v>
      </c>
      <c r="AL803" s="2">
        <f t="shared" si="308"/>
        <v>0</v>
      </c>
      <c r="AM803" s="2">
        <f t="shared" si="309"/>
        <v>0</v>
      </c>
      <c r="AN803" s="2">
        <f t="shared" si="310"/>
        <v>0</v>
      </c>
      <c r="AP803" t="s">
        <v>755</v>
      </c>
      <c r="AQ803" t="s">
        <v>929</v>
      </c>
      <c r="AR803">
        <v>9</v>
      </c>
      <c r="AT803" s="95">
        <v>18</v>
      </c>
      <c r="AU803" s="97">
        <v>147</v>
      </c>
      <c r="AV803" s="101">
        <f t="shared" si="311"/>
        <v>18147</v>
      </c>
      <c r="AX803" s="7" t="s">
        <v>1006</v>
      </c>
    </row>
    <row r="804" spans="1:50" hidden="1" outlineLevel="1">
      <c r="A804" t="s">
        <v>538</v>
      </c>
      <c r="B804" t="s">
        <v>929</v>
      </c>
      <c r="C804" s="1">
        <f t="shared" si="300"/>
        <v>7154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>IF(P804&gt;0,RANK(P804,(N804:P804,Q804:AE804)),0)</f>
        <v>0</v>
      </c>
      <c r="G804" s="1">
        <f t="shared" si="301"/>
        <v>3235</v>
      </c>
      <c r="H804" s="2">
        <f t="shared" si="302"/>
        <v>0.45219457646072125</v>
      </c>
      <c r="I804" s="2"/>
      <c r="J804" s="2">
        <f t="shared" si="303"/>
        <v>0.71666200726866092</v>
      </c>
      <c r="K804" s="2">
        <f t="shared" si="304"/>
        <v>0.26446743080793961</v>
      </c>
      <c r="L804" s="2">
        <f t="shared" si="305"/>
        <v>0</v>
      </c>
      <c r="M804" s="2">
        <f t="shared" si="306"/>
        <v>1.8870561923399476E-2</v>
      </c>
      <c r="N804" s="111">
        <v>5127</v>
      </c>
      <c r="O804" s="111">
        <v>1892</v>
      </c>
      <c r="P804" s="111"/>
      <c r="Q804" s="111">
        <v>135</v>
      </c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G804" s="7">
        <f>IF(Q804&gt;0,RANK(Q804,(N804:P804,Q804:AE804)),0)</f>
        <v>3</v>
      </c>
      <c r="AH804" s="7">
        <f>IF(R804&gt;0,RANK(R804,(N804:P804,Q804:AE804)),0)</f>
        <v>0</v>
      </c>
      <c r="AI804" s="7">
        <f>IF(T804&gt;0,RANK(T804,(N804:P804,Q804:AE804)),0)</f>
        <v>0</v>
      </c>
      <c r="AJ804" s="7">
        <f>IF(S804&gt;0,RANK(S804,(N804:P804,Q804:AE804)),0)</f>
        <v>0</v>
      </c>
      <c r="AK804" s="2">
        <f t="shared" si="307"/>
        <v>1.8870561923399497E-2</v>
      </c>
      <c r="AL804" s="2">
        <f t="shared" si="308"/>
        <v>0</v>
      </c>
      <c r="AM804" s="2">
        <f t="shared" si="309"/>
        <v>0</v>
      </c>
      <c r="AN804" s="2">
        <f t="shared" si="310"/>
        <v>0</v>
      </c>
      <c r="AP804" t="s">
        <v>538</v>
      </c>
      <c r="AQ804" t="s">
        <v>929</v>
      </c>
      <c r="AR804">
        <v>2</v>
      </c>
      <c r="AT804" s="95">
        <v>18</v>
      </c>
      <c r="AU804" s="97">
        <v>149</v>
      </c>
      <c r="AV804" s="101">
        <f t="shared" si="311"/>
        <v>18149</v>
      </c>
      <c r="AX804" s="7" t="s">
        <v>1006</v>
      </c>
    </row>
    <row r="805" spans="1:50" hidden="1" outlineLevel="1">
      <c r="A805" t="s">
        <v>844</v>
      </c>
      <c r="B805" t="s">
        <v>929</v>
      </c>
      <c r="C805" s="1">
        <f t="shared" si="300"/>
        <v>7607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>IF(P805&gt;0,RANK(P805,(N805:P805,Q805:AE805)),0)</f>
        <v>0</v>
      </c>
      <c r="G805" s="1">
        <f t="shared" si="301"/>
        <v>967</v>
      </c>
      <c r="H805" s="2">
        <f t="shared" si="302"/>
        <v>0.12711975811752332</v>
      </c>
      <c r="I805" s="2"/>
      <c r="J805" s="2">
        <f t="shared" si="303"/>
        <v>0.55264887603523072</v>
      </c>
      <c r="K805" s="2">
        <f t="shared" si="304"/>
        <v>0.42552911791770737</v>
      </c>
      <c r="L805" s="2">
        <f t="shared" si="305"/>
        <v>0</v>
      </c>
      <c r="M805" s="2">
        <f t="shared" si="306"/>
        <v>2.1822006047061915E-2</v>
      </c>
      <c r="N805" s="111">
        <v>4204</v>
      </c>
      <c r="O805" s="111">
        <v>3237</v>
      </c>
      <c r="P805" s="111"/>
      <c r="Q805" s="111">
        <v>166</v>
      </c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G805" s="7">
        <f>IF(Q805&gt;0,RANK(Q805,(N805:P805,Q805:AE805)),0)</f>
        <v>3</v>
      </c>
      <c r="AH805" s="7">
        <f>IF(R805&gt;0,RANK(R805,(N805:P805,Q805:AE805)),0)</f>
        <v>0</v>
      </c>
      <c r="AI805" s="7">
        <f>IF(T805&gt;0,RANK(T805,(N805:P805,Q805:AE805)),0)</f>
        <v>0</v>
      </c>
      <c r="AJ805" s="7">
        <f>IF(S805&gt;0,RANK(S805,(N805:P805,Q805:AE805)),0)</f>
        <v>0</v>
      </c>
      <c r="AK805" s="2">
        <f t="shared" si="307"/>
        <v>2.1822006047061918E-2</v>
      </c>
      <c r="AL805" s="2">
        <f t="shared" si="308"/>
        <v>0</v>
      </c>
      <c r="AM805" s="2">
        <f t="shared" si="309"/>
        <v>0</v>
      </c>
      <c r="AN805" s="2">
        <f t="shared" si="310"/>
        <v>0</v>
      </c>
      <c r="AP805" t="s">
        <v>844</v>
      </c>
      <c r="AQ805" t="s">
        <v>929</v>
      </c>
      <c r="AR805">
        <v>3</v>
      </c>
      <c r="AT805" s="95">
        <v>18</v>
      </c>
      <c r="AU805" s="97">
        <v>151</v>
      </c>
      <c r="AV805" s="101">
        <f t="shared" si="311"/>
        <v>18151</v>
      </c>
      <c r="AX805" s="7" t="s">
        <v>1006</v>
      </c>
    </row>
    <row r="806" spans="1:50" hidden="1" outlineLevel="1">
      <c r="A806" t="s">
        <v>845</v>
      </c>
      <c r="B806" t="s">
        <v>929</v>
      </c>
      <c r="C806" s="1">
        <f t="shared" si="300"/>
        <v>7042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>IF(P806&gt;0,RANK(P806,(N806:P806,Q806:AE806)),0)</f>
        <v>0</v>
      </c>
      <c r="G806" s="1">
        <f t="shared" si="301"/>
        <v>4178</v>
      </c>
      <c r="H806" s="2">
        <f t="shared" si="302"/>
        <v>0.5932973587049134</v>
      </c>
      <c r="I806" s="2"/>
      <c r="J806" s="2">
        <f t="shared" si="303"/>
        <v>0.79025844930417499</v>
      </c>
      <c r="K806" s="2">
        <f t="shared" si="304"/>
        <v>0.19696109059926156</v>
      </c>
      <c r="L806" s="2">
        <f t="shared" si="305"/>
        <v>0</v>
      </c>
      <c r="M806" s="2">
        <f t="shared" si="306"/>
        <v>1.2780460096563445E-2</v>
      </c>
      <c r="N806" s="111">
        <v>5565</v>
      </c>
      <c r="O806" s="111">
        <v>1387</v>
      </c>
      <c r="P806" s="111"/>
      <c r="Q806" s="111">
        <v>90</v>
      </c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G806" s="7">
        <f>IF(Q806&gt;0,RANK(Q806,(N806:P806,Q806:AE806)),0)</f>
        <v>3</v>
      </c>
      <c r="AH806" s="7">
        <f>IF(R806&gt;0,RANK(R806,(N806:P806,Q806:AE806)),0)</f>
        <v>0</v>
      </c>
      <c r="AI806" s="7">
        <f>IF(T806&gt;0,RANK(T806,(N806:P806,Q806:AE806)),0)</f>
        <v>0</v>
      </c>
      <c r="AJ806" s="7">
        <f>IF(S806&gt;0,RANK(S806,(N806:P806,Q806:AE806)),0)</f>
        <v>0</v>
      </c>
      <c r="AK806" s="2">
        <f t="shared" si="307"/>
        <v>1.2780460096563476E-2</v>
      </c>
      <c r="AL806" s="2">
        <f t="shared" si="308"/>
        <v>0</v>
      </c>
      <c r="AM806" s="2">
        <f t="shared" si="309"/>
        <v>0</v>
      </c>
      <c r="AN806" s="2">
        <f t="shared" si="310"/>
        <v>0</v>
      </c>
      <c r="AP806" t="s">
        <v>845</v>
      </c>
      <c r="AQ806" t="s">
        <v>929</v>
      </c>
      <c r="AR806">
        <v>8</v>
      </c>
      <c r="AT806" s="95">
        <v>18</v>
      </c>
      <c r="AU806" s="97">
        <v>153</v>
      </c>
      <c r="AV806" s="101">
        <f t="shared" si="311"/>
        <v>18153</v>
      </c>
      <c r="AX806" s="7" t="s">
        <v>1006</v>
      </c>
    </row>
    <row r="807" spans="1:50" hidden="1" outlineLevel="1">
      <c r="A807" t="s">
        <v>1136</v>
      </c>
      <c r="B807" t="s">
        <v>929</v>
      </c>
      <c r="C807" s="1">
        <f t="shared" si="300"/>
        <v>2728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>IF(P807&gt;0,RANK(P807,(N807:P807,Q807:AE807)),0)</f>
        <v>0</v>
      </c>
      <c r="G807" s="1">
        <f t="shared" si="301"/>
        <v>996</v>
      </c>
      <c r="H807" s="2">
        <f t="shared" si="302"/>
        <v>0.36510263929618769</v>
      </c>
      <c r="I807" s="2"/>
      <c r="J807" s="2">
        <f t="shared" si="303"/>
        <v>0.67705278592375362</v>
      </c>
      <c r="K807" s="2">
        <f t="shared" si="304"/>
        <v>0.31195014662756598</v>
      </c>
      <c r="L807" s="2">
        <f t="shared" si="305"/>
        <v>0</v>
      </c>
      <c r="M807" s="2">
        <f t="shared" si="306"/>
        <v>1.0997067448680398E-2</v>
      </c>
      <c r="N807" s="111">
        <v>1847</v>
      </c>
      <c r="O807" s="111">
        <v>851</v>
      </c>
      <c r="P807" s="111"/>
      <c r="Q807" s="111">
        <v>30</v>
      </c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G807" s="7">
        <f>IF(Q807&gt;0,RANK(Q807,(N807:P807,Q807:AE807)),0)</f>
        <v>3</v>
      </c>
      <c r="AH807" s="7">
        <f>IF(R807&gt;0,RANK(R807,(N807:P807,Q807:AE807)),0)</f>
        <v>0</v>
      </c>
      <c r="AI807" s="7">
        <f>IF(T807&gt;0,RANK(T807,(N807:P807,Q807:AE807)),0)</f>
        <v>0</v>
      </c>
      <c r="AJ807" s="7">
        <f>IF(S807&gt;0,RANK(S807,(N807:P807,Q807:AE807)),0)</f>
        <v>0</v>
      </c>
      <c r="AK807" s="2">
        <f t="shared" si="307"/>
        <v>1.0997067448680353E-2</v>
      </c>
      <c r="AL807" s="2">
        <f t="shared" si="308"/>
        <v>0</v>
      </c>
      <c r="AM807" s="2">
        <f t="shared" si="309"/>
        <v>0</v>
      </c>
      <c r="AN807" s="2">
        <f t="shared" si="310"/>
        <v>0</v>
      </c>
      <c r="AP807" t="s">
        <v>1136</v>
      </c>
      <c r="AQ807" t="s">
        <v>929</v>
      </c>
      <c r="AR807">
        <v>9</v>
      </c>
      <c r="AT807" s="95">
        <v>18</v>
      </c>
      <c r="AU807" s="97">
        <v>155</v>
      </c>
      <c r="AV807" s="101">
        <f t="shared" si="311"/>
        <v>18155</v>
      </c>
      <c r="AX807" s="7" t="s">
        <v>1006</v>
      </c>
    </row>
    <row r="808" spans="1:50" hidden="1" outlineLevel="1">
      <c r="A808" t="s">
        <v>890</v>
      </c>
      <c r="B808" t="s">
        <v>929</v>
      </c>
      <c r="C808" s="1">
        <f t="shared" si="300"/>
        <v>33770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>IF(P808&gt;0,RANK(P808,(N808:P808,Q808:AE808)),0)</f>
        <v>0</v>
      </c>
      <c r="G808" s="1">
        <f t="shared" si="301"/>
        <v>7268</v>
      </c>
      <c r="H808" s="2">
        <f t="shared" si="302"/>
        <v>0.21522061000888362</v>
      </c>
      <c r="I808" s="2"/>
      <c r="J808" s="2">
        <f t="shared" si="303"/>
        <v>0.60091797453360973</v>
      </c>
      <c r="K808" s="2">
        <f t="shared" si="304"/>
        <v>0.38569736452472608</v>
      </c>
      <c r="L808" s="2">
        <f t="shared" si="305"/>
        <v>0</v>
      </c>
      <c r="M808" s="2">
        <f t="shared" si="306"/>
        <v>1.3384660941664184E-2</v>
      </c>
      <c r="N808" s="111">
        <v>20293</v>
      </c>
      <c r="O808" s="111">
        <v>13025</v>
      </c>
      <c r="P808" s="111"/>
      <c r="Q808" s="111">
        <v>452</v>
      </c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G808" s="7">
        <f>IF(Q808&gt;0,RANK(Q808,(N808:P808,Q808:AE808)),0)</f>
        <v>3</v>
      </c>
      <c r="AH808" s="7">
        <f>IF(R808&gt;0,RANK(R808,(N808:P808,Q808:AE808)),0)</f>
        <v>0</v>
      </c>
      <c r="AI808" s="7">
        <f>IF(T808&gt;0,RANK(T808,(N808:P808,Q808:AE808)),0)</f>
        <v>0</v>
      </c>
      <c r="AJ808" s="7">
        <f>IF(S808&gt;0,RANK(S808,(N808:P808,Q808:AE808)),0)</f>
        <v>0</v>
      </c>
      <c r="AK808" s="2">
        <f t="shared" si="307"/>
        <v>1.3384660941664199E-2</v>
      </c>
      <c r="AL808" s="2">
        <f t="shared" si="308"/>
        <v>0</v>
      </c>
      <c r="AM808" s="2">
        <f t="shared" si="309"/>
        <v>0</v>
      </c>
      <c r="AN808" s="2">
        <f t="shared" si="310"/>
        <v>0</v>
      </c>
      <c r="AP808" t="s">
        <v>890</v>
      </c>
      <c r="AQ808" t="s">
        <v>929</v>
      </c>
      <c r="AR808">
        <v>4</v>
      </c>
      <c r="AT808" s="95">
        <v>18</v>
      </c>
      <c r="AU808" s="97">
        <v>157</v>
      </c>
      <c r="AV808" s="101">
        <f t="shared" si="311"/>
        <v>18157</v>
      </c>
      <c r="AX808" s="7" t="s">
        <v>1006</v>
      </c>
    </row>
    <row r="809" spans="1:50" hidden="1" outlineLevel="1">
      <c r="A809" t="s">
        <v>891</v>
      </c>
      <c r="B809" t="s">
        <v>929</v>
      </c>
      <c r="C809" s="1">
        <f t="shared" si="300"/>
        <v>5646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>IF(P809&gt;0,RANK(P809,(N809:P809,Q809:AE809)),0)</f>
        <v>0</v>
      </c>
      <c r="G809" s="1">
        <f t="shared" si="301"/>
        <v>1466</v>
      </c>
      <c r="H809" s="2">
        <f t="shared" si="302"/>
        <v>0.25965285157633722</v>
      </c>
      <c r="I809" s="2"/>
      <c r="J809" s="2">
        <f t="shared" si="303"/>
        <v>0.62291888062345024</v>
      </c>
      <c r="K809" s="2">
        <f t="shared" si="304"/>
        <v>0.36326602904711303</v>
      </c>
      <c r="L809" s="2">
        <f t="shared" si="305"/>
        <v>0</v>
      </c>
      <c r="M809" s="2">
        <f t="shared" si="306"/>
        <v>1.381509032943673E-2</v>
      </c>
      <c r="N809" s="111">
        <v>3517</v>
      </c>
      <c r="O809" s="111">
        <v>2051</v>
      </c>
      <c r="P809" s="111"/>
      <c r="Q809" s="111">
        <v>78</v>
      </c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G809" s="7">
        <f>IF(Q809&gt;0,RANK(Q809,(N809:P809,Q809:AE809)),0)</f>
        <v>3</v>
      </c>
      <c r="AH809" s="7">
        <f>IF(R809&gt;0,RANK(R809,(N809:P809,Q809:AE809)),0)</f>
        <v>0</v>
      </c>
      <c r="AI809" s="7">
        <f>IF(T809&gt;0,RANK(T809,(N809:P809,Q809:AE809)),0)</f>
        <v>0</v>
      </c>
      <c r="AJ809" s="7">
        <f>IF(S809&gt;0,RANK(S809,(N809:P809,Q809:AE809)),0)</f>
        <v>0</v>
      </c>
      <c r="AK809" s="2">
        <f t="shared" si="307"/>
        <v>1.381509032943677E-2</v>
      </c>
      <c r="AL809" s="2">
        <f t="shared" si="308"/>
        <v>0</v>
      </c>
      <c r="AM809" s="2">
        <f t="shared" si="309"/>
        <v>0</v>
      </c>
      <c r="AN809" s="2">
        <f t="shared" si="310"/>
        <v>0</v>
      </c>
      <c r="AP809" t="s">
        <v>891</v>
      </c>
      <c r="AQ809" t="s">
        <v>929</v>
      </c>
      <c r="AR809">
        <v>5</v>
      </c>
      <c r="AT809" s="95">
        <v>18</v>
      </c>
      <c r="AU809" s="97">
        <v>159</v>
      </c>
      <c r="AV809" s="101">
        <f t="shared" si="311"/>
        <v>18159</v>
      </c>
      <c r="AX809" s="7" t="s">
        <v>1006</v>
      </c>
    </row>
    <row r="810" spans="1:50" hidden="1" outlineLevel="1">
      <c r="A810" t="s">
        <v>1368</v>
      </c>
      <c r="B810" t="s">
        <v>929</v>
      </c>
      <c r="C810" s="1">
        <f t="shared" si="300"/>
        <v>2391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>IF(P810&gt;0,RANK(P810,(N810:P810,Q810:AE810)),0)</f>
        <v>0</v>
      </c>
      <c r="G810" s="1">
        <f t="shared" si="301"/>
        <v>562</v>
      </c>
      <c r="H810" s="2">
        <f t="shared" si="302"/>
        <v>0.23504809703053117</v>
      </c>
      <c r="I810" s="2"/>
      <c r="J810" s="2">
        <f t="shared" si="303"/>
        <v>0.60685905478879132</v>
      </c>
      <c r="K810" s="2">
        <f t="shared" si="304"/>
        <v>0.37181095775826012</v>
      </c>
      <c r="L810" s="2">
        <f t="shared" si="305"/>
        <v>0</v>
      </c>
      <c r="M810" s="2">
        <f t="shared" si="306"/>
        <v>2.1329987452948562E-2</v>
      </c>
      <c r="N810" s="111">
        <v>1451</v>
      </c>
      <c r="O810" s="111">
        <v>889</v>
      </c>
      <c r="P810" s="111"/>
      <c r="Q810" s="111">
        <v>51</v>
      </c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G810" s="7">
        <f>IF(Q810&gt;0,RANK(Q810,(N810:P810,Q810:AE810)),0)</f>
        <v>3</v>
      </c>
      <c r="AH810" s="7">
        <f>IF(R810&gt;0,RANK(R810,(N810:P810,Q810:AE810)),0)</f>
        <v>0</v>
      </c>
      <c r="AI810" s="7">
        <f>IF(T810&gt;0,RANK(T810,(N810:P810,Q810:AE810)),0)</f>
        <v>0</v>
      </c>
      <c r="AJ810" s="7">
        <f>IF(S810&gt;0,RANK(S810,(N810:P810,Q810:AE810)),0)</f>
        <v>0</v>
      </c>
      <c r="AK810" s="2">
        <f t="shared" si="307"/>
        <v>2.1329987452948559E-2</v>
      </c>
      <c r="AL810" s="2">
        <f t="shared" si="308"/>
        <v>0</v>
      </c>
      <c r="AM810" s="2">
        <f t="shared" si="309"/>
        <v>0</v>
      </c>
      <c r="AN810" s="2">
        <f t="shared" si="310"/>
        <v>0</v>
      </c>
      <c r="AP810" t="s">
        <v>1368</v>
      </c>
      <c r="AQ810" t="s">
        <v>929</v>
      </c>
      <c r="AR810">
        <v>6</v>
      </c>
      <c r="AT810" s="95">
        <v>18</v>
      </c>
      <c r="AU810" s="97">
        <v>161</v>
      </c>
      <c r="AV810" s="101">
        <f t="shared" si="311"/>
        <v>18161</v>
      </c>
      <c r="AX810" s="7" t="s">
        <v>1006</v>
      </c>
    </row>
    <row r="811" spans="1:50" hidden="1" outlineLevel="1">
      <c r="A811" t="s">
        <v>1414</v>
      </c>
      <c r="B811" t="s">
        <v>929</v>
      </c>
      <c r="C811" s="1">
        <f t="shared" si="300"/>
        <v>51158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>IF(P811&gt;0,RANK(P811,(N811:P811,Q811:AE811)),0)</f>
        <v>0</v>
      </c>
      <c r="G811" s="1">
        <f t="shared" si="301"/>
        <v>22548</v>
      </c>
      <c r="H811" s="2">
        <f t="shared" si="302"/>
        <v>0.44075217952226436</v>
      </c>
      <c r="I811" s="2"/>
      <c r="J811" s="2">
        <f t="shared" si="303"/>
        <v>0.71460964072090383</v>
      </c>
      <c r="K811" s="2">
        <f t="shared" si="304"/>
        <v>0.27385746119863952</v>
      </c>
      <c r="L811" s="2">
        <f t="shared" si="305"/>
        <v>0</v>
      </c>
      <c r="M811" s="2">
        <f t="shared" si="306"/>
        <v>1.1532898080456655E-2</v>
      </c>
      <c r="N811" s="111">
        <v>36558</v>
      </c>
      <c r="O811" s="111">
        <v>14010</v>
      </c>
      <c r="P811" s="111"/>
      <c r="Q811" s="111">
        <v>590</v>
      </c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G811" s="7">
        <f>IF(Q811&gt;0,RANK(Q811,(N811:P811,Q811:AE811)),0)</f>
        <v>3</v>
      </c>
      <c r="AH811" s="7">
        <f>IF(R811&gt;0,RANK(R811,(N811:P811,Q811:AE811)),0)</f>
        <v>0</v>
      </c>
      <c r="AI811" s="7">
        <f>IF(T811&gt;0,RANK(T811,(N811:P811,Q811:AE811)),0)</f>
        <v>0</v>
      </c>
      <c r="AJ811" s="7">
        <f>IF(S811&gt;0,RANK(S811,(N811:P811,Q811:AE811)),0)</f>
        <v>0</v>
      </c>
      <c r="AK811" s="2">
        <f t="shared" si="307"/>
        <v>1.1532898080456624E-2</v>
      </c>
      <c r="AL811" s="2">
        <f t="shared" si="308"/>
        <v>0</v>
      </c>
      <c r="AM811" s="2">
        <f t="shared" si="309"/>
        <v>0</v>
      </c>
      <c r="AN811" s="2">
        <f t="shared" si="310"/>
        <v>0</v>
      </c>
      <c r="AP811" t="s">
        <v>1414</v>
      </c>
      <c r="AQ811" t="s">
        <v>929</v>
      </c>
      <c r="AR811">
        <v>8</v>
      </c>
      <c r="AT811" s="95">
        <v>18</v>
      </c>
      <c r="AU811" s="97">
        <v>163</v>
      </c>
      <c r="AV811" s="101">
        <f t="shared" si="311"/>
        <v>18163</v>
      </c>
      <c r="AX811" s="7" t="s">
        <v>1006</v>
      </c>
    </row>
    <row r="812" spans="1:50" hidden="1" outlineLevel="1">
      <c r="A812" t="s">
        <v>818</v>
      </c>
      <c r="B812" t="s">
        <v>929</v>
      </c>
      <c r="C812" s="1">
        <f t="shared" si="300"/>
        <v>5102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>IF(P812&gt;0,RANK(P812,(N812:P812,Q812:AE812)),0)</f>
        <v>0</v>
      </c>
      <c r="G812" s="1">
        <f t="shared" si="301"/>
        <v>3353</v>
      </c>
      <c r="H812" s="2">
        <f t="shared" si="302"/>
        <v>0.65719325754606039</v>
      </c>
      <c r="I812" s="2"/>
      <c r="J812" s="2">
        <f t="shared" si="303"/>
        <v>0.82222657781262254</v>
      </c>
      <c r="K812" s="2">
        <f t="shared" si="304"/>
        <v>0.16503332026656214</v>
      </c>
      <c r="L812" s="2">
        <f t="shared" si="305"/>
        <v>0</v>
      </c>
      <c r="M812" s="2">
        <f t="shared" si="306"/>
        <v>1.2740101920815317E-2</v>
      </c>
      <c r="N812" s="111">
        <v>4195</v>
      </c>
      <c r="O812" s="111">
        <v>842</v>
      </c>
      <c r="P812" s="111"/>
      <c r="Q812" s="111">
        <v>65</v>
      </c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G812" s="7">
        <f>IF(Q812&gt;0,RANK(Q812,(N812:P812,Q812:AE812)),0)</f>
        <v>3</v>
      </c>
      <c r="AH812" s="7">
        <f>IF(R812&gt;0,RANK(R812,(N812:P812,Q812:AE812)),0)</f>
        <v>0</v>
      </c>
      <c r="AI812" s="7">
        <f>IF(T812&gt;0,RANK(T812,(N812:P812,Q812:AE812)),0)</f>
        <v>0</v>
      </c>
      <c r="AJ812" s="7">
        <f>IF(S812&gt;0,RANK(S812,(N812:P812,Q812:AE812)),0)</f>
        <v>0</v>
      </c>
      <c r="AK812" s="2">
        <f t="shared" si="307"/>
        <v>1.2740101920815367E-2</v>
      </c>
      <c r="AL812" s="2">
        <f t="shared" si="308"/>
        <v>0</v>
      </c>
      <c r="AM812" s="2">
        <f t="shared" si="309"/>
        <v>0</v>
      </c>
      <c r="AN812" s="2">
        <f t="shared" si="310"/>
        <v>0</v>
      </c>
      <c r="AP812" t="s">
        <v>818</v>
      </c>
      <c r="AQ812" t="s">
        <v>929</v>
      </c>
      <c r="AR812">
        <v>8</v>
      </c>
      <c r="AT812" s="95">
        <v>18</v>
      </c>
      <c r="AU812" s="97">
        <v>165</v>
      </c>
      <c r="AV812" s="101">
        <f t="shared" si="311"/>
        <v>18165</v>
      </c>
      <c r="AX812" s="7" t="s">
        <v>1006</v>
      </c>
    </row>
    <row r="813" spans="1:50" hidden="1" outlineLevel="1">
      <c r="A813" t="s">
        <v>1551</v>
      </c>
      <c r="B813" t="s">
        <v>929</v>
      </c>
      <c r="C813" s="1">
        <f t="shared" si="300"/>
        <v>28822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>IF(P813&gt;0,RANK(P813,(N813:P813,Q813:AE813)),0)</f>
        <v>0</v>
      </c>
      <c r="G813" s="1">
        <f t="shared" si="301"/>
        <v>15655</v>
      </c>
      <c r="H813" s="2">
        <f t="shared" si="302"/>
        <v>0.54316147387412395</v>
      </c>
      <c r="I813" s="2"/>
      <c r="J813" s="2">
        <f t="shared" si="303"/>
        <v>0.76573450836166812</v>
      </c>
      <c r="K813" s="2">
        <f t="shared" si="304"/>
        <v>0.22257303448754423</v>
      </c>
      <c r="L813" s="2">
        <f t="shared" si="305"/>
        <v>0</v>
      </c>
      <c r="M813" s="2">
        <f t="shared" si="306"/>
        <v>1.169245715078765E-2</v>
      </c>
      <c r="N813" s="111">
        <v>22070</v>
      </c>
      <c r="O813" s="111">
        <v>6415</v>
      </c>
      <c r="P813" s="111"/>
      <c r="Q813" s="111">
        <v>337</v>
      </c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  <c r="AE813" s="111"/>
      <c r="AG813" s="7">
        <f>IF(Q813&gt;0,RANK(Q813,(N813:P813,Q813:AE813)),0)</f>
        <v>3</v>
      </c>
      <c r="AH813" s="7">
        <f>IF(R813&gt;0,RANK(R813,(N813:P813,Q813:AE813)),0)</f>
        <v>0</v>
      </c>
      <c r="AI813" s="7">
        <f>IF(T813&gt;0,RANK(T813,(N813:P813,Q813:AE813)),0)</f>
        <v>0</v>
      </c>
      <c r="AJ813" s="7">
        <f>IF(S813&gt;0,RANK(S813,(N813:P813,Q813:AE813)),0)</f>
        <v>0</v>
      </c>
      <c r="AK813" s="2">
        <f t="shared" si="307"/>
        <v>1.1692457150787592E-2</v>
      </c>
      <c r="AL813" s="2">
        <f t="shared" si="308"/>
        <v>0</v>
      </c>
      <c r="AM813" s="2">
        <f t="shared" si="309"/>
        <v>0</v>
      </c>
      <c r="AN813" s="2">
        <f t="shared" si="310"/>
        <v>0</v>
      </c>
      <c r="AP813" t="s">
        <v>1551</v>
      </c>
      <c r="AQ813" t="s">
        <v>929</v>
      </c>
      <c r="AR813">
        <v>8</v>
      </c>
      <c r="AT813" s="95">
        <v>18</v>
      </c>
      <c r="AU813" s="97">
        <v>167</v>
      </c>
      <c r="AV813" s="101">
        <f t="shared" si="311"/>
        <v>18167</v>
      </c>
      <c r="AX813" s="7" t="s">
        <v>1006</v>
      </c>
    </row>
    <row r="814" spans="1:50" hidden="1" outlineLevel="1">
      <c r="A814" t="s">
        <v>1671</v>
      </c>
      <c r="B814" t="s">
        <v>929</v>
      </c>
      <c r="C814" s="1">
        <f t="shared" si="300"/>
        <v>8598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>IF(P814&gt;0,RANK(P814,(N814:P814,Q814:AE814)),0)</f>
        <v>0</v>
      </c>
      <c r="G814" s="1">
        <f t="shared" si="301"/>
        <v>958</v>
      </c>
      <c r="H814" s="2">
        <f t="shared" si="302"/>
        <v>0.11142126075831589</v>
      </c>
      <c r="I814" s="2"/>
      <c r="J814" s="2">
        <f t="shared" si="303"/>
        <v>0.55117469178878808</v>
      </c>
      <c r="K814" s="2">
        <f t="shared" si="304"/>
        <v>0.43975343103047221</v>
      </c>
      <c r="L814" s="2">
        <f t="shared" si="305"/>
        <v>0</v>
      </c>
      <c r="M814" s="2">
        <f t="shared" si="306"/>
        <v>9.0718771807397069E-3</v>
      </c>
      <c r="N814" s="111">
        <v>4739</v>
      </c>
      <c r="O814" s="111">
        <v>3781</v>
      </c>
      <c r="P814" s="111"/>
      <c r="Q814" s="111">
        <v>78</v>
      </c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  <c r="AE814" s="111"/>
      <c r="AG814" s="7">
        <f>IF(Q814&gt;0,RANK(Q814,(N814:P814,Q814:AE814)),0)</f>
        <v>3</v>
      </c>
      <c r="AH814" s="7">
        <f>IF(R814&gt;0,RANK(R814,(N814:P814,Q814:AE814)),0)</f>
        <v>0</v>
      </c>
      <c r="AI814" s="7">
        <f>IF(T814&gt;0,RANK(T814,(N814:P814,Q814:AE814)),0)</f>
        <v>0</v>
      </c>
      <c r="AJ814" s="7">
        <f>IF(S814&gt;0,RANK(S814,(N814:P814,Q814:AE814)),0)</f>
        <v>0</v>
      </c>
      <c r="AK814" s="2">
        <f t="shared" si="307"/>
        <v>9.0718771807397069E-3</v>
      </c>
      <c r="AL814" s="2">
        <f t="shared" si="308"/>
        <v>0</v>
      </c>
      <c r="AM814" s="2">
        <f t="shared" si="309"/>
        <v>0</v>
      </c>
      <c r="AN814" s="2">
        <f t="shared" si="310"/>
        <v>0</v>
      </c>
      <c r="AP814" t="s">
        <v>1671</v>
      </c>
      <c r="AQ814" t="s">
        <v>929</v>
      </c>
      <c r="AR814">
        <v>5</v>
      </c>
      <c r="AT814" s="95">
        <v>18</v>
      </c>
      <c r="AU814" s="97">
        <v>169</v>
      </c>
      <c r="AV814" s="101">
        <f t="shared" si="311"/>
        <v>18169</v>
      </c>
      <c r="AX814" s="7" t="s">
        <v>1006</v>
      </c>
    </row>
    <row r="815" spans="1:50" hidden="1" outlineLevel="1">
      <c r="A815" t="s">
        <v>933</v>
      </c>
      <c r="B815" t="s">
        <v>929</v>
      </c>
      <c r="C815" s="1">
        <f t="shared" si="300"/>
        <v>3469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>IF(P815&gt;0,RANK(P815,(N815:P815,Q815:AE815)),0)</f>
        <v>0</v>
      </c>
      <c r="G815" s="1">
        <f t="shared" si="301"/>
        <v>1229</v>
      </c>
      <c r="H815" s="2">
        <f t="shared" si="302"/>
        <v>0.35428077255693285</v>
      </c>
      <c r="I815" s="2"/>
      <c r="J815" s="2">
        <f t="shared" si="303"/>
        <v>0.6699336984721822</v>
      </c>
      <c r="K815" s="2">
        <f t="shared" si="304"/>
        <v>0.31565292591524935</v>
      </c>
      <c r="L815" s="2">
        <f t="shared" si="305"/>
        <v>0</v>
      </c>
      <c r="M815" s="2">
        <f t="shared" si="306"/>
        <v>1.4413375612568446E-2</v>
      </c>
      <c r="N815" s="111">
        <v>2324</v>
      </c>
      <c r="O815" s="111">
        <v>1095</v>
      </c>
      <c r="P815" s="111"/>
      <c r="Q815" s="111">
        <v>50</v>
      </c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  <c r="AE815" s="111"/>
      <c r="AG815" s="7">
        <f>IF(Q815&gt;0,RANK(Q815,(N815:P815,Q815:AE815)),0)</f>
        <v>3</v>
      </c>
      <c r="AH815" s="7">
        <f>IF(R815&gt;0,RANK(R815,(N815:P815,Q815:AE815)),0)</f>
        <v>0</v>
      </c>
      <c r="AI815" s="7">
        <f>IF(T815&gt;0,RANK(T815,(N815:P815,Q815:AE815)),0)</f>
        <v>0</v>
      </c>
      <c r="AJ815" s="7">
        <f>IF(S815&gt;0,RANK(S815,(N815:P815,Q815:AE815)),0)</f>
        <v>0</v>
      </c>
      <c r="AK815" s="2">
        <f t="shared" si="307"/>
        <v>1.4413375612568464E-2</v>
      </c>
      <c r="AL815" s="2">
        <f t="shared" si="308"/>
        <v>0</v>
      </c>
      <c r="AM815" s="2">
        <f t="shared" si="309"/>
        <v>0</v>
      </c>
      <c r="AN815" s="2">
        <f t="shared" si="310"/>
        <v>0</v>
      </c>
      <c r="AP815" t="s">
        <v>933</v>
      </c>
      <c r="AQ815" t="s">
        <v>929</v>
      </c>
      <c r="AR815">
        <v>8</v>
      </c>
      <c r="AT815" s="95">
        <v>18</v>
      </c>
      <c r="AU815" s="97">
        <v>171</v>
      </c>
      <c r="AV815" s="101">
        <f t="shared" si="311"/>
        <v>18171</v>
      </c>
      <c r="AX815" s="7" t="s">
        <v>1006</v>
      </c>
    </row>
    <row r="816" spans="1:50" hidden="1" outlineLevel="1">
      <c r="A816" t="s">
        <v>192</v>
      </c>
      <c r="B816" t="s">
        <v>929</v>
      </c>
      <c r="C816" s="1">
        <f t="shared" si="300"/>
        <v>16783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>IF(P816&gt;0,RANK(P816,(N816:P816,Q816:AE816)),0)</f>
        <v>0</v>
      </c>
      <c r="G816" s="1">
        <f t="shared" si="301"/>
        <v>7189</v>
      </c>
      <c r="H816" s="2">
        <f t="shared" si="302"/>
        <v>0.42835011618900076</v>
      </c>
      <c r="I816" s="2"/>
      <c r="J816" s="2">
        <f t="shared" si="303"/>
        <v>0.70839540010725144</v>
      </c>
      <c r="K816" s="2">
        <f t="shared" si="304"/>
        <v>0.28004528391825062</v>
      </c>
      <c r="L816" s="2">
        <f t="shared" si="305"/>
        <v>0</v>
      </c>
      <c r="M816" s="2">
        <f t="shared" si="306"/>
        <v>1.1559315974497941E-2</v>
      </c>
      <c r="N816" s="111">
        <v>11889</v>
      </c>
      <c r="O816" s="111">
        <v>4700</v>
      </c>
      <c r="P816" s="111"/>
      <c r="Q816" s="111">
        <v>194</v>
      </c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  <c r="AE816" s="111"/>
      <c r="AG816" s="7">
        <f>IF(Q816&gt;0,RANK(Q816,(N816:P816,Q816:AE816)),0)</f>
        <v>3</v>
      </c>
      <c r="AH816" s="7">
        <f>IF(R816&gt;0,RANK(R816,(N816:P816,Q816:AE816)),0)</f>
        <v>0</v>
      </c>
      <c r="AI816" s="7">
        <f>IF(T816&gt;0,RANK(T816,(N816:P816,Q816:AE816)),0)</f>
        <v>0</v>
      </c>
      <c r="AJ816" s="7">
        <f>IF(S816&gt;0,RANK(S816,(N816:P816,Q816:AE816)),0)</f>
        <v>0</v>
      </c>
      <c r="AK816" s="2">
        <f t="shared" si="307"/>
        <v>1.1559315974498004E-2</v>
      </c>
      <c r="AL816" s="2">
        <f t="shared" si="308"/>
        <v>0</v>
      </c>
      <c r="AM816" s="2">
        <f t="shared" si="309"/>
        <v>0</v>
      </c>
      <c r="AN816" s="2">
        <f t="shared" si="310"/>
        <v>0</v>
      </c>
      <c r="AP816" t="s">
        <v>192</v>
      </c>
      <c r="AQ816" t="s">
        <v>929</v>
      </c>
      <c r="AR816" s="1">
        <v>8</v>
      </c>
      <c r="AS816" s="1"/>
      <c r="AT816" s="95">
        <v>18</v>
      </c>
      <c r="AU816" s="97">
        <v>173</v>
      </c>
      <c r="AV816" s="101">
        <f t="shared" si="311"/>
        <v>18173</v>
      </c>
      <c r="AW816" s="1"/>
      <c r="AX816" s="7" t="s">
        <v>1006</v>
      </c>
    </row>
    <row r="817" spans="1:50" hidden="1" outlineLevel="1">
      <c r="A817" t="s">
        <v>404</v>
      </c>
      <c r="B817" t="s">
        <v>929</v>
      </c>
      <c r="C817" s="1">
        <f t="shared" si="300"/>
        <v>8043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>IF(P817&gt;0,RANK(P817,(N817:P817,Q817:AE817)),0)</f>
        <v>0</v>
      </c>
      <c r="G817" s="1">
        <f t="shared" si="301"/>
        <v>2993</v>
      </c>
      <c r="H817" s="2">
        <f t="shared" si="302"/>
        <v>0.3721248290438891</v>
      </c>
      <c r="I817" s="2"/>
      <c r="J817" s="2">
        <f t="shared" si="303"/>
        <v>0.65672012930498569</v>
      </c>
      <c r="K817" s="2">
        <f t="shared" si="304"/>
        <v>0.28459530026109658</v>
      </c>
      <c r="L817" s="2">
        <f t="shared" si="305"/>
        <v>0</v>
      </c>
      <c r="M817" s="2">
        <f t="shared" si="306"/>
        <v>5.8684570433917727E-2</v>
      </c>
      <c r="N817" s="111">
        <v>5282</v>
      </c>
      <c r="O817" s="111">
        <v>2289</v>
      </c>
      <c r="P817" s="111"/>
      <c r="Q817" s="111">
        <v>472</v>
      </c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  <c r="AE817" s="111"/>
      <c r="AG817" s="7">
        <f>IF(Q817&gt;0,RANK(Q817,(N817:P817,Q817:AE817)),0)</f>
        <v>3</v>
      </c>
      <c r="AH817" s="7">
        <f>IF(R817&gt;0,RANK(R817,(N817:P817,Q817:AE817)),0)</f>
        <v>0</v>
      </c>
      <c r="AI817" s="7">
        <f>IF(T817&gt;0,RANK(T817,(N817:P817,Q817:AE817)),0)</f>
        <v>0</v>
      </c>
      <c r="AJ817" s="7">
        <f>IF(S817&gt;0,RANK(S817,(N817:P817,Q817:AE817)),0)</f>
        <v>0</v>
      </c>
      <c r="AK817" s="2">
        <f t="shared" si="307"/>
        <v>5.8684570433917692E-2</v>
      </c>
      <c r="AL817" s="2">
        <f t="shared" si="308"/>
        <v>0</v>
      </c>
      <c r="AM817" s="2">
        <f t="shared" si="309"/>
        <v>0</v>
      </c>
      <c r="AN817" s="2">
        <f t="shared" si="310"/>
        <v>0</v>
      </c>
      <c r="AP817" t="s">
        <v>404</v>
      </c>
      <c r="AQ817" t="s">
        <v>929</v>
      </c>
      <c r="AR817" s="1">
        <v>9</v>
      </c>
      <c r="AS817" s="1"/>
      <c r="AT817" s="95">
        <v>18</v>
      </c>
      <c r="AU817" s="97">
        <v>175</v>
      </c>
      <c r="AV817" s="101">
        <f t="shared" si="311"/>
        <v>18175</v>
      </c>
      <c r="AW817" s="1"/>
      <c r="AX817" s="7" t="s">
        <v>1006</v>
      </c>
    </row>
    <row r="818" spans="1:50" hidden="1" outlineLevel="1">
      <c r="A818" t="s">
        <v>934</v>
      </c>
      <c r="B818" t="s">
        <v>929</v>
      </c>
      <c r="C818" s="1">
        <f t="shared" si="300"/>
        <v>20019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0</v>
      </c>
      <c r="G818" s="1">
        <f t="shared" si="301"/>
        <v>5636</v>
      </c>
      <c r="H818" s="2">
        <f t="shared" si="302"/>
        <v>0.28153254408312106</v>
      </c>
      <c r="I818" s="2"/>
      <c r="J818" s="2">
        <f t="shared" si="303"/>
        <v>0.63459713272391227</v>
      </c>
      <c r="K818" s="2">
        <f t="shared" si="304"/>
        <v>0.35306458864079127</v>
      </c>
      <c r="L818" s="2">
        <f t="shared" si="305"/>
        <v>0</v>
      </c>
      <c r="M818" s="2">
        <f t="shared" si="306"/>
        <v>1.2338278635296462E-2</v>
      </c>
      <c r="N818" s="111">
        <v>12704</v>
      </c>
      <c r="O818" s="111">
        <v>7068</v>
      </c>
      <c r="P818" s="111"/>
      <c r="Q818" s="111">
        <v>247</v>
      </c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  <c r="AE818" s="111"/>
      <c r="AG818" s="7">
        <f>IF(Q818&gt;0,RANK(Q818,(N818:P818,Q818:AE818)),0)</f>
        <v>3</v>
      </c>
      <c r="AH818" s="7">
        <f>IF(R818&gt;0,RANK(R818,(N818:P818,Q818:AE818)),0)</f>
        <v>0</v>
      </c>
      <c r="AI818" s="7">
        <f>IF(T818&gt;0,RANK(T818,(N818:P818,Q818:AE818)),0)</f>
        <v>0</v>
      </c>
      <c r="AJ818" s="7">
        <f>IF(S818&gt;0,RANK(S818,(N818:P818,Q818:AE818)),0)</f>
        <v>0</v>
      </c>
      <c r="AK818" s="2">
        <f t="shared" si="307"/>
        <v>1.2338278635296468E-2</v>
      </c>
      <c r="AL818" s="2">
        <f t="shared" si="308"/>
        <v>0</v>
      </c>
      <c r="AM818" s="2">
        <f t="shared" si="309"/>
        <v>0</v>
      </c>
      <c r="AN818" s="2">
        <f t="shared" si="310"/>
        <v>0</v>
      </c>
      <c r="AP818" t="s">
        <v>934</v>
      </c>
      <c r="AQ818" t="s">
        <v>929</v>
      </c>
      <c r="AR818" s="1">
        <v>6</v>
      </c>
      <c r="AS818" s="1"/>
      <c r="AT818" s="95">
        <v>18</v>
      </c>
      <c r="AU818" s="97">
        <v>177</v>
      </c>
      <c r="AV818" s="101">
        <f t="shared" si="311"/>
        <v>18177</v>
      </c>
      <c r="AW818" s="1"/>
      <c r="AX818" s="7" t="s">
        <v>1006</v>
      </c>
    </row>
    <row r="819" spans="1:50" hidden="1" outlineLevel="1">
      <c r="A819" t="s">
        <v>1851</v>
      </c>
      <c r="B819" t="s">
        <v>929</v>
      </c>
      <c r="C819" s="1">
        <f t="shared" si="300"/>
        <v>9089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>IF(P819&gt;0,RANK(P819,(N819:P819,Q819:AE819)),0)</f>
        <v>0</v>
      </c>
      <c r="G819" s="1">
        <f t="shared" si="301"/>
        <v>1340</v>
      </c>
      <c r="H819" s="2">
        <f t="shared" si="302"/>
        <v>0.14743096050170537</v>
      </c>
      <c r="I819" s="2"/>
      <c r="J819" s="2">
        <f t="shared" si="303"/>
        <v>0.56617889756848938</v>
      </c>
      <c r="K819" s="2">
        <f t="shared" si="304"/>
        <v>0.41874793706678404</v>
      </c>
      <c r="L819" s="2">
        <f t="shared" si="305"/>
        <v>0</v>
      </c>
      <c r="M819" s="2">
        <f t="shared" si="306"/>
        <v>1.5073165364726582E-2</v>
      </c>
      <c r="N819" s="111">
        <v>5146</v>
      </c>
      <c r="O819" s="111">
        <v>3806</v>
      </c>
      <c r="P819" s="111"/>
      <c r="Q819" s="111">
        <v>137</v>
      </c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G819" s="7">
        <f>IF(Q819&gt;0,RANK(Q819,(N819:P819,Q819:AE819)),0)</f>
        <v>3</v>
      </c>
      <c r="AH819" s="7">
        <f>IF(R819&gt;0,RANK(R819,(N819:P819,Q819:AE819)),0)</f>
        <v>0</v>
      </c>
      <c r="AI819" s="7">
        <f>IF(T819&gt;0,RANK(T819,(N819:P819,Q819:AE819)),0)</f>
        <v>0</v>
      </c>
      <c r="AJ819" s="7">
        <f>IF(S819&gt;0,RANK(S819,(N819:P819,Q819:AE819)),0)</f>
        <v>0</v>
      </c>
      <c r="AK819" s="2">
        <f t="shared" si="307"/>
        <v>1.5073165364726592E-2</v>
      </c>
      <c r="AL819" s="2">
        <f t="shared" si="308"/>
        <v>0</v>
      </c>
      <c r="AM819" s="2">
        <f t="shared" si="309"/>
        <v>0</v>
      </c>
      <c r="AN819" s="2">
        <f t="shared" si="310"/>
        <v>0</v>
      </c>
      <c r="AP819" t="s">
        <v>1851</v>
      </c>
      <c r="AQ819" t="s">
        <v>929</v>
      </c>
      <c r="AR819" s="1">
        <v>6</v>
      </c>
      <c r="AS819" s="1"/>
      <c r="AT819" s="95">
        <v>18</v>
      </c>
      <c r="AU819" s="97">
        <v>179</v>
      </c>
      <c r="AV819" s="101">
        <f t="shared" si="311"/>
        <v>18179</v>
      </c>
      <c r="AW819" s="1"/>
      <c r="AX819" s="7" t="s">
        <v>1006</v>
      </c>
    </row>
    <row r="820" spans="1:50" hidden="1" outlineLevel="1">
      <c r="A820" t="s">
        <v>962</v>
      </c>
      <c r="B820" t="s">
        <v>929</v>
      </c>
      <c r="C820" s="1">
        <f t="shared" si="300"/>
        <v>8486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>IF(P820&gt;0,RANK(P820,(N820:P820,Q820:AE820)),0)</f>
        <v>0</v>
      </c>
      <c r="G820" s="1">
        <f t="shared" si="301"/>
        <v>3199</v>
      </c>
      <c r="H820" s="2">
        <f t="shared" si="302"/>
        <v>0.37697383926467121</v>
      </c>
      <c r="I820" s="2"/>
      <c r="J820" s="2">
        <f t="shared" si="303"/>
        <v>0.68241810040065987</v>
      </c>
      <c r="K820" s="2">
        <f t="shared" si="304"/>
        <v>0.30544426113598871</v>
      </c>
      <c r="L820" s="2">
        <f t="shared" si="305"/>
        <v>0</v>
      </c>
      <c r="M820" s="2">
        <f t="shared" si="306"/>
        <v>1.2137638463351419E-2</v>
      </c>
      <c r="N820" s="111">
        <v>5791</v>
      </c>
      <c r="O820" s="111">
        <v>2592</v>
      </c>
      <c r="P820" s="111"/>
      <c r="Q820" s="111">
        <v>103</v>
      </c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G820" s="7">
        <f>IF(Q820&gt;0,RANK(Q820,(N820:P820,Q820:AE820)),0)</f>
        <v>3</v>
      </c>
      <c r="AH820" s="7">
        <f>IF(R820&gt;0,RANK(R820,(N820:P820,Q820:AE820)),0)</f>
        <v>0</v>
      </c>
      <c r="AI820" s="7">
        <f>IF(T820&gt;0,RANK(T820,(N820:P820,Q820:AE820)),0)</f>
        <v>0</v>
      </c>
      <c r="AJ820" s="7">
        <f>IF(S820&gt;0,RANK(S820,(N820:P820,Q820:AE820)),0)</f>
        <v>0</v>
      </c>
      <c r="AK820" s="2">
        <f t="shared" si="307"/>
        <v>1.2137638463351402E-2</v>
      </c>
      <c r="AL820" s="2">
        <f t="shared" si="308"/>
        <v>0</v>
      </c>
      <c r="AM820" s="2">
        <f t="shared" si="309"/>
        <v>0</v>
      </c>
      <c r="AN820" s="2">
        <f t="shared" si="310"/>
        <v>0</v>
      </c>
      <c r="AP820" t="s">
        <v>962</v>
      </c>
      <c r="AQ820" t="s">
        <v>929</v>
      </c>
      <c r="AR820" s="1"/>
      <c r="AS820" s="1"/>
      <c r="AT820" s="95">
        <v>18</v>
      </c>
      <c r="AU820" s="97">
        <v>181</v>
      </c>
      <c r="AV820" s="101">
        <f t="shared" si="311"/>
        <v>18181</v>
      </c>
      <c r="AW820" s="1"/>
      <c r="AX820" s="7" t="s">
        <v>1006</v>
      </c>
    </row>
    <row r="821" spans="1:50" hidden="1" outlineLevel="1">
      <c r="A821" t="s">
        <v>1158</v>
      </c>
      <c r="B821" t="s">
        <v>929</v>
      </c>
      <c r="C821" s="1">
        <f t="shared" si="300"/>
        <v>9488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>IF(P821&gt;0,RANK(P821,(N821:P821,Q821:AE821)),0)</f>
        <v>0</v>
      </c>
      <c r="G821" s="1">
        <f t="shared" si="301"/>
        <v>1906</v>
      </c>
      <c r="H821" s="2">
        <f t="shared" si="302"/>
        <v>0.20088532883642496</v>
      </c>
      <c r="I821" s="2"/>
      <c r="J821" s="2">
        <f t="shared" si="303"/>
        <v>0.58874367622259693</v>
      </c>
      <c r="K821" s="2">
        <f t="shared" si="304"/>
        <v>0.38785834738617203</v>
      </c>
      <c r="L821" s="2">
        <f t="shared" si="305"/>
        <v>0</v>
      </c>
      <c r="M821" s="2">
        <f t="shared" si="306"/>
        <v>2.3397976391231035E-2</v>
      </c>
      <c r="N821" s="111">
        <v>5586</v>
      </c>
      <c r="O821" s="111">
        <v>3680</v>
      </c>
      <c r="P821" s="111"/>
      <c r="Q821" s="111">
        <v>222</v>
      </c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G821" s="7">
        <f>IF(Q821&gt;0,RANK(Q821,(N821:P821,Q821:AE821)),0)</f>
        <v>3</v>
      </c>
      <c r="AH821" s="7">
        <f>IF(R821&gt;0,RANK(R821,(N821:P821,Q821:AE821)),0)</f>
        <v>0</v>
      </c>
      <c r="AI821" s="7">
        <f>IF(T821&gt;0,RANK(T821,(N821:P821,Q821:AE821)),0)</f>
        <v>0</v>
      </c>
      <c r="AJ821" s="7">
        <f>IF(S821&gt;0,RANK(S821,(N821:P821,Q821:AE821)),0)</f>
        <v>0</v>
      </c>
      <c r="AK821" s="2">
        <f t="shared" si="307"/>
        <v>2.3397976391231028E-2</v>
      </c>
      <c r="AL821" s="2">
        <f t="shared" si="308"/>
        <v>0</v>
      </c>
      <c r="AM821" s="2">
        <f t="shared" si="309"/>
        <v>0</v>
      </c>
      <c r="AN821" s="2">
        <f t="shared" si="310"/>
        <v>0</v>
      </c>
      <c r="AP821" t="s">
        <v>1158</v>
      </c>
      <c r="AQ821" t="s">
        <v>929</v>
      </c>
      <c r="AR821" s="1">
        <v>3</v>
      </c>
      <c r="AS821" s="1"/>
      <c r="AT821" s="95">
        <v>18</v>
      </c>
      <c r="AU821" s="97">
        <v>183</v>
      </c>
      <c r="AV821" s="101">
        <f t="shared" si="311"/>
        <v>18183</v>
      </c>
      <c r="AW821" s="1"/>
      <c r="AX821" s="7" t="s">
        <v>1006</v>
      </c>
    </row>
    <row r="822" spans="1:50" collapsed="1">
      <c r="A822" t="s">
        <v>928</v>
      </c>
      <c r="B822" t="s">
        <v>323</v>
      </c>
      <c r="C822" s="1">
        <f t="shared" si="300"/>
        <v>1588617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>IF(P822&gt;0,RANK(P822,(N822:P822,Q822:AE822)),0)</f>
        <v>0</v>
      </c>
      <c r="G822" s="1">
        <f t="shared" si="301"/>
        <v>459512</v>
      </c>
      <c r="H822" s="2">
        <f t="shared" si="302"/>
        <v>0.28925285326796829</v>
      </c>
      <c r="I822" s="2"/>
      <c r="J822" s="2">
        <f t="shared" si="303"/>
        <v>0.63718567785690317</v>
      </c>
      <c r="K822" s="2">
        <f t="shared" si="304"/>
        <v>0.34793282458893493</v>
      </c>
      <c r="L822" s="2">
        <f t="shared" si="305"/>
        <v>0</v>
      </c>
      <c r="M822" s="2">
        <f t="shared" si="306"/>
        <v>1.4881497554161904E-2</v>
      </c>
      <c r="N822" s="111">
        <f>SUM(N730:N821)</f>
        <v>1012244</v>
      </c>
      <c r="O822" s="111">
        <f>SUM(O730:O821)</f>
        <v>552732</v>
      </c>
      <c r="P822" s="111"/>
      <c r="Q822" s="111">
        <f>SUM(Q730:Q821)</f>
        <v>23641</v>
      </c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  <c r="AE822" s="111"/>
      <c r="AG822" s="7">
        <f>IF(Q822&gt;0,RANK(Q822,(N822:P822,Q822:AE822)),0)</f>
        <v>3</v>
      </c>
      <c r="AH822" s="7">
        <f>IF(R822&gt;0,RANK(R822,(N822:P822,Q822:AE822)),0)</f>
        <v>0</v>
      </c>
      <c r="AI822" s="7">
        <f>IF(T822&gt;0,RANK(T822,(N822:P822,Q822:AE822)),0)</f>
        <v>0</v>
      </c>
      <c r="AJ822" s="7">
        <f>IF(S822&gt;0,RANK(S822,(N822:P822,Q822:AE822)),0)</f>
        <v>0</v>
      </c>
      <c r="AK822" s="2">
        <f t="shared" si="307"/>
        <v>1.488149755416189E-2</v>
      </c>
      <c r="AL822" s="2">
        <f t="shared" si="308"/>
        <v>0</v>
      </c>
      <c r="AM822" s="2">
        <f t="shared" si="309"/>
        <v>0</v>
      </c>
      <c r="AN822" s="2">
        <f t="shared" si="310"/>
        <v>0</v>
      </c>
      <c r="AP822" t="s">
        <v>928</v>
      </c>
      <c r="AQ822" t="s">
        <v>323</v>
      </c>
      <c r="AR822" s="1"/>
      <c r="AS822" s="1"/>
      <c r="AT822" s="95">
        <v>18</v>
      </c>
      <c r="AU822" s="97"/>
      <c r="AV822" s="95">
        <v>18</v>
      </c>
      <c r="AW822" s="1"/>
      <c r="AX822" s="7" t="s">
        <v>593</v>
      </c>
    </row>
    <row r="823" spans="1:50">
      <c r="C823" s="1"/>
      <c r="E823" s="7"/>
      <c r="F823" s="7"/>
      <c r="I823" s="2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G823" s="7"/>
      <c r="AH823" s="7"/>
      <c r="AI823" s="7"/>
      <c r="AJ823" s="7"/>
      <c r="AT823" s="95"/>
      <c r="AU823" s="97"/>
      <c r="AV823" s="101"/>
    </row>
    <row r="824" spans="1:50" hidden="1" outlineLevel="1">
      <c r="A824" t="s">
        <v>490</v>
      </c>
      <c r="B824" t="s">
        <v>486</v>
      </c>
      <c r="C824" s="1">
        <f t="shared" ref="C824:C855" si="312">SUM(N824:AE824)</f>
        <v>3412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ref="G824:G855" si="313">IF(C824&gt;0,MAX(N824:P824)-LARGE(N824:P824,2),0)</f>
        <v>1950</v>
      </c>
      <c r="H824" s="2">
        <f t="shared" ref="H824:H855" si="314">IF(C824&gt;0,G824/C824,0)</f>
        <v>0.57151230949589682</v>
      </c>
      <c r="I824" s="2"/>
      <c r="J824" s="2">
        <f t="shared" ref="J824:J855" si="315">IF($C824=0,"-",N824/$C824)</f>
        <v>0.20955451348182885</v>
      </c>
      <c r="K824" s="2">
        <f t="shared" ref="K824:K855" si="316">IF($C824=0,"-",O824/$C824)</f>
        <v>0.78106682297772567</v>
      </c>
      <c r="L824" s="2">
        <f t="shared" ref="L824:L855" si="317">IF($C824=0,"-",P824/$C824)</f>
        <v>0</v>
      </c>
      <c r="M824" s="2">
        <f t="shared" ref="M824:M855" si="318">IF(C824=0,"-",(1-J824-K824-L824))</f>
        <v>9.3786635404454755E-3</v>
      </c>
      <c r="N824" s="111">
        <v>715</v>
      </c>
      <c r="O824" s="111">
        <v>2665</v>
      </c>
      <c r="P824" s="111"/>
      <c r="Q824" s="111"/>
      <c r="R824" s="111"/>
      <c r="S824" s="111"/>
      <c r="T824" s="111">
        <v>21</v>
      </c>
      <c r="U824" s="111"/>
      <c r="V824" s="111">
        <v>11</v>
      </c>
      <c r="W824" s="111"/>
      <c r="X824" s="111">
        <v>0</v>
      </c>
      <c r="Y824" s="111"/>
      <c r="Z824" s="111"/>
      <c r="AA824" s="111"/>
      <c r="AB824" s="111"/>
      <c r="AC824" s="111"/>
      <c r="AD824" s="111"/>
      <c r="AE824" s="111"/>
      <c r="AG824" s="7">
        <f>IF(Q824&gt;0,RANK(Q824,(N824:P824,Q824:AE824)),0)</f>
        <v>0</v>
      </c>
      <c r="AH824" s="7">
        <f>IF(R824&gt;0,RANK(R824,(N824:P824,Q824:AE824)),0)</f>
        <v>0</v>
      </c>
      <c r="AI824" s="7">
        <f>IF(T824&gt;0,RANK(T824,(N824:P824,Q824:AE824)),0)</f>
        <v>3</v>
      </c>
      <c r="AJ824" s="7">
        <f>IF(S824&gt;0,RANK(S824,(N824:P824,Q824:AE824)),0)</f>
        <v>0</v>
      </c>
      <c r="AK824" s="2">
        <f t="shared" ref="AK824:AK855" si="319">IF($C824=0,"-",Q824/$C824)</f>
        <v>0</v>
      </c>
      <c r="AL824" s="2">
        <f t="shared" ref="AL824:AL855" si="320">IF($C824=0,"-",R824/$C824)</f>
        <v>0</v>
      </c>
      <c r="AM824" s="2">
        <f t="shared" ref="AM824:AM855" si="321">IF($C824=0,"-",T824/$C824)</f>
        <v>6.1547479484173502E-3</v>
      </c>
      <c r="AN824" s="2">
        <f t="shared" ref="AN824:AN855" si="322">IF($C824=0,"-",S824/$C824)</f>
        <v>0</v>
      </c>
      <c r="AP824" t="s">
        <v>490</v>
      </c>
      <c r="AQ824" t="s">
        <v>486</v>
      </c>
      <c r="AR824">
        <v>5</v>
      </c>
      <c r="AT824" s="95">
        <v>19</v>
      </c>
      <c r="AU824" s="97">
        <v>1</v>
      </c>
      <c r="AV824" s="101">
        <f t="shared" si="311"/>
        <v>19001</v>
      </c>
      <c r="AX824" s="7" t="s">
        <v>1006</v>
      </c>
    </row>
    <row r="825" spans="1:50" hidden="1" outlineLevel="1">
      <c r="A825" t="s">
        <v>1278</v>
      </c>
      <c r="B825" t="s">
        <v>486</v>
      </c>
      <c r="C825" s="1">
        <f t="shared" si="312"/>
        <v>1682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13"/>
        <v>846</v>
      </c>
      <c r="H825" s="2">
        <f t="shared" si="314"/>
        <v>0.50297265160523186</v>
      </c>
      <c r="I825" s="2"/>
      <c r="J825" s="2">
        <f t="shared" si="315"/>
        <v>0.2413793103448276</v>
      </c>
      <c r="K825" s="2">
        <f t="shared" si="316"/>
        <v>0.74435196195005948</v>
      </c>
      <c r="L825" s="2">
        <f t="shared" si="317"/>
        <v>0</v>
      </c>
      <c r="M825" s="2">
        <f t="shared" si="318"/>
        <v>1.4268727705112894E-2</v>
      </c>
      <c r="N825" s="111">
        <v>406</v>
      </c>
      <c r="O825" s="111">
        <v>1252</v>
      </c>
      <c r="P825" s="111"/>
      <c r="Q825" s="111"/>
      <c r="R825" s="111"/>
      <c r="S825" s="111"/>
      <c r="T825" s="111">
        <v>16</v>
      </c>
      <c r="U825" s="111"/>
      <c r="V825" s="111">
        <v>8</v>
      </c>
      <c r="W825" s="111"/>
      <c r="X825" s="111">
        <v>0</v>
      </c>
      <c r="Y825" s="111"/>
      <c r="Z825" s="111"/>
      <c r="AA825" s="111"/>
      <c r="AB825" s="111"/>
      <c r="AC825" s="111"/>
      <c r="AD825" s="111"/>
      <c r="AE825" s="111"/>
      <c r="AG825" s="7">
        <f>IF(Q825&gt;0,RANK(Q825,(N825:P825,Q825:AE825)),0)</f>
        <v>0</v>
      </c>
      <c r="AH825" s="7">
        <f>IF(R825&gt;0,RANK(R825,(N825:P825,Q825:AE825)),0)</f>
        <v>0</v>
      </c>
      <c r="AI825" s="7">
        <f>IF(T825&gt;0,RANK(T825,(N825:P825,Q825:AE825)),0)</f>
        <v>3</v>
      </c>
      <c r="AJ825" s="7">
        <f>IF(S825&gt;0,RANK(S825,(N825:P825,Q825:AE825)),0)</f>
        <v>0</v>
      </c>
      <c r="AK825" s="2">
        <f t="shared" si="319"/>
        <v>0</v>
      </c>
      <c r="AL825" s="2">
        <f t="shared" si="320"/>
        <v>0</v>
      </c>
      <c r="AM825" s="2">
        <f t="shared" si="321"/>
        <v>9.512485136741973E-3</v>
      </c>
      <c r="AN825" s="2">
        <f t="shared" si="322"/>
        <v>0</v>
      </c>
      <c r="AP825" t="s">
        <v>1278</v>
      </c>
      <c r="AQ825" t="s">
        <v>486</v>
      </c>
      <c r="AR825">
        <v>5</v>
      </c>
      <c r="AT825" s="95">
        <v>19</v>
      </c>
      <c r="AU825" s="97">
        <v>3</v>
      </c>
      <c r="AV825" s="101">
        <f t="shared" si="311"/>
        <v>19003</v>
      </c>
      <c r="AX825" s="7" t="s">
        <v>1006</v>
      </c>
    </row>
    <row r="826" spans="1:50" hidden="1" outlineLevel="1">
      <c r="A826" t="s">
        <v>1342</v>
      </c>
      <c r="B826" t="s">
        <v>486</v>
      </c>
      <c r="C826" s="1">
        <f t="shared" si="312"/>
        <v>4649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313"/>
        <v>2194</v>
      </c>
      <c r="H826" s="2">
        <f t="shared" si="314"/>
        <v>0.47192944719294472</v>
      </c>
      <c r="I826" s="2"/>
      <c r="J826" s="2">
        <f t="shared" si="315"/>
        <v>0.25833512583351259</v>
      </c>
      <c r="K826" s="2">
        <f t="shared" si="316"/>
        <v>0.73026457302645731</v>
      </c>
      <c r="L826" s="2">
        <f t="shared" si="317"/>
        <v>0</v>
      </c>
      <c r="M826" s="2">
        <f t="shared" si="318"/>
        <v>1.14003011400301E-2</v>
      </c>
      <c r="N826" s="111">
        <v>1201</v>
      </c>
      <c r="O826" s="111">
        <v>3395</v>
      </c>
      <c r="P826" s="111"/>
      <c r="Q826" s="111"/>
      <c r="R826" s="111"/>
      <c r="S826" s="111"/>
      <c r="T826" s="111">
        <v>36</v>
      </c>
      <c r="U826" s="111"/>
      <c r="V826" s="111">
        <v>16</v>
      </c>
      <c r="W826" s="111"/>
      <c r="X826" s="111">
        <v>1</v>
      </c>
      <c r="Y826" s="111"/>
      <c r="Z826" s="111"/>
      <c r="AA826" s="111"/>
      <c r="AB826" s="111"/>
      <c r="AC826" s="111"/>
      <c r="AD826" s="111"/>
      <c r="AE826" s="111"/>
      <c r="AG826" s="7">
        <f>IF(Q826&gt;0,RANK(Q826,(N826:P826,Q826:AE826)),0)</f>
        <v>0</v>
      </c>
      <c r="AH826" s="7">
        <f>IF(R826&gt;0,RANK(R826,(N826:P826,Q826:AE826)),0)</f>
        <v>0</v>
      </c>
      <c r="AI826" s="7">
        <f>IF(T826&gt;0,RANK(T826,(N826:P826,Q826:AE826)),0)</f>
        <v>3</v>
      </c>
      <c r="AJ826" s="7">
        <f>IF(S826&gt;0,RANK(S826,(N826:P826,Q826:AE826)),0)</f>
        <v>0</v>
      </c>
      <c r="AK826" s="2">
        <f t="shared" si="319"/>
        <v>0</v>
      </c>
      <c r="AL826" s="2">
        <f t="shared" si="320"/>
        <v>0</v>
      </c>
      <c r="AM826" s="2">
        <f t="shared" si="321"/>
        <v>7.7436007743600776E-3</v>
      </c>
      <c r="AN826" s="2">
        <f t="shared" si="322"/>
        <v>0</v>
      </c>
      <c r="AP826" t="s">
        <v>1342</v>
      </c>
      <c r="AQ826" t="s">
        <v>486</v>
      </c>
      <c r="AR826">
        <v>4</v>
      </c>
      <c r="AT826" s="95">
        <v>19</v>
      </c>
      <c r="AU826" s="97">
        <v>5</v>
      </c>
      <c r="AV826" s="101">
        <f t="shared" si="311"/>
        <v>19005</v>
      </c>
      <c r="AX826" s="7" t="s">
        <v>1006</v>
      </c>
    </row>
    <row r="827" spans="1:50" hidden="1" outlineLevel="1">
      <c r="A827" t="s">
        <v>406</v>
      </c>
      <c r="B827" t="s">
        <v>486</v>
      </c>
      <c r="C827" s="1">
        <f t="shared" si="312"/>
        <v>3966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13"/>
        <v>1536</v>
      </c>
      <c r="H827" s="2">
        <f t="shared" si="314"/>
        <v>0.38729198184568836</v>
      </c>
      <c r="I827" s="2"/>
      <c r="J827" s="2">
        <f t="shared" si="315"/>
        <v>0.30181543116490167</v>
      </c>
      <c r="K827" s="2">
        <f t="shared" si="316"/>
        <v>0.68910741301058998</v>
      </c>
      <c r="L827" s="2">
        <f t="shared" si="317"/>
        <v>0</v>
      </c>
      <c r="M827" s="2">
        <f t="shared" si="318"/>
        <v>9.0771558245082984E-3</v>
      </c>
      <c r="N827" s="111">
        <v>1197</v>
      </c>
      <c r="O827" s="111">
        <v>2733</v>
      </c>
      <c r="P827" s="111"/>
      <c r="Q827" s="111"/>
      <c r="R827" s="111"/>
      <c r="S827" s="111"/>
      <c r="T827" s="111">
        <v>24</v>
      </c>
      <c r="U827" s="111"/>
      <c r="V827" s="111">
        <v>10</v>
      </c>
      <c r="W827" s="111"/>
      <c r="X827" s="111">
        <v>2</v>
      </c>
      <c r="Y827" s="111"/>
      <c r="Z827" s="111"/>
      <c r="AA827" s="111"/>
      <c r="AB827" s="111"/>
      <c r="AC827" s="111"/>
      <c r="AD827" s="111"/>
      <c r="AE827" s="111"/>
      <c r="AG827" s="7">
        <f>IF(Q827&gt;0,RANK(Q827,(N827:P827,Q827:AE827)),0)</f>
        <v>0</v>
      </c>
      <c r="AH827" s="7">
        <f>IF(R827&gt;0,RANK(R827,(N827:P827,Q827:AE827)),0)</f>
        <v>0</v>
      </c>
      <c r="AI827" s="7">
        <f>IF(T827&gt;0,RANK(T827,(N827:P827,Q827:AE827)),0)</f>
        <v>3</v>
      </c>
      <c r="AJ827" s="7">
        <f>IF(S827&gt;0,RANK(S827,(N827:P827,Q827:AE827)),0)</f>
        <v>0</v>
      </c>
      <c r="AK827" s="2">
        <f t="shared" si="319"/>
        <v>0</v>
      </c>
      <c r="AL827" s="2">
        <f t="shared" si="320"/>
        <v>0</v>
      </c>
      <c r="AM827" s="2">
        <f t="shared" si="321"/>
        <v>6.0514372163388806E-3</v>
      </c>
      <c r="AN827" s="2">
        <f t="shared" si="322"/>
        <v>0</v>
      </c>
      <c r="AP827" t="s">
        <v>406</v>
      </c>
      <c r="AQ827" t="s">
        <v>486</v>
      </c>
      <c r="AR827">
        <v>2</v>
      </c>
      <c r="AT827" s="95">
        <v>19</v>
      </c>
      <c r="AU827" s="97">
        <v>7</v>
      </c>
      <c r="AV827" s="101">
        <f t="shared" si="311"/>
        <v>19007</v>
      </c>
      <c r="AX827" s="7" t="s">
        <v>1006</v>
      </c>
    </row>
    <row r="828" spans="1:50" hidden="1" outlineLevel="1">
      <c r="A828" t="s">
        <v>2119</v>
      </c>
      <c r="B828" t="s">
        <v>486</v>
      </c>
      <c r="C828" s="1">
        <f t="shared" si="312"/>
        <v>2525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313"/>
        <v>1062</v>
      </c>
      <c r="H828" s="2">
        <f t="shared" si="314"/>
        <v>0.42059405940594058</v>
      </c>
      <c r="I828" s="2"/>
      <c r="J828" s="2">
        <f t="shared" si="315"/>
        <v>0.2875247524752475</v>
      </c>
      <c r="K828" s="2">
        <f t="shared" si="316"/>
        <v>0.70811881188118808</v>
      </c>
      <c r="L828" s="2">
        <f t="shared" si="317"/>
        <v>0</v>
      </c>
      <c r="M828" s="2">
        <f t="shared" si="318"/>
        <v>4.3564356435643603E-3</v>
      </c>
      <c r="N828" s="111">
        <v>726</v>
      </c>
      <c r="O828" s="111">
        <v>1788</v>
      </c>
      <c r="P828" s="111"/>
      <c r="Q828" s="111"/>
      <c r="R828" s="111"/>
      <c r="S828" s="111"/>
      <c r="T828" s="111">
        <v>3</v>
      </c>
      <c r="U828" s="111"/>
      <c r="V828" s="111">
        <v>8</v>
      </c>
      <c r="W828" s="111"/>
      <c r="X828" s="111">
        <v>0</v>
      </c>
      <c r="Y828" s="111"/>
      <c r="Z828" s="111"/>
      <c r="AA828" s="111"/>
      <c r="AB828" s="111"/>
      <c r="AC828" s="111"/>
      <c r="AD828" s="111"/>
      <c r="AE828" s="111"/>
      <c r="AG828" s="7">
        <f>IF(Q828&gt;0,RANK(Q828,(N828:P828,Q828:AE828)),0)</f>
        <v>0</v>
      </c>
      <c r="AH828" s="7">
        <f>IF(R828&gt;0,RANK(R828,(N828:P828,Q828:AE828)),0)</f>
        <v>0</v>
      </c>
      <c r="AI828" s="7">
        <f>IF(T828&gt;0,RANK(T828,(N828:P828,Q828:AE828)),0)</f>
        <v>4</v>
      </c>
      <c r="AJ828" s="7">
        <f>IF(S828&gt;0,RANK(S828,(N828:P828,Q828:AE828)),0)</f>
        <v>0</v>
      </c>
      <c r="AK828" s="2">
        <f t="shared" si="319"/>
        <v>0</v>
      </c>
      <c r="AL828" s="2">
        <f t="shared" si="320"/>
        <v>0</v>
      </c>
      <c r="AM828" s="2">
        <f t="shared" si="321"/>
        <v>1.1881188118811881E-3</v>
      </c>
      <c r="AN828" s="2">
        <f t="shared" si="322"/>
        <v>0</v>
      </c>
      <c r="AP828" t="s">
        <v>2119</v>
      </c>
      <c r="AQ828" t="s">
        <v>486</v>
      </c>
      <c r="AR828">
        <v>5</v>
      </c>
      <c r="AT828" s="95">
        <v>19</v>
      </c>
      <c r="AU828" s="97">
        <v>9</v>
      </c>
      <c r="AV828" s="101">
        <f t="shared" si="311"/>
        <v>19009</v>
      </c>
      <c r="AX828" s="7" t="s">
        <v>1006</v>
      </c>
    </row>
    <row r="829" spans="1:50" hidden="1" outlineLevel="1">
      <c r="A829" t="s">
        <v>2045</v>
      </c>
      <c r="B829" t="s">
        <v>486</v>
      </c>
      <c r="C829" s="1">
        <f t="shared" si="312"/>
        <v>8704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313"/>
        <v>3762</v>
      </c>
      <c r="H829" s="2">
        <f t="shared" si="314"/>
        <v>0.43221507352941174</v>
      </c>
      <c r="I829" s="2"/>
      <c r="J829" s="2">
        <f t="shared" si="315"/>
        <v>0.28010110294117646</v>
      </c>
      <c r="K829" s="2">
        <f t="shared" si="316"/>
        <v>0.7123161764705882</v>
      </c>
      <c r="L829" s="2">
        <f t="shared" si="317"/>
        <v>0</v>
      </c>
      <c r="M829" s="2">
        <f t="shared" si="318"/>
        <v>7.5827205882353921E-3</v>
      </c>
      <c r="N829" s="111">
        <v>2438</v>
      </c>
      <c r="O829" s="111">
        <v>6200</v>
      </c>
      <c r="P829" s="111"/>
      <c r="Q829" s="111"/>
      <c r="R829" s="111"/>
      <c r="S829" s="111"/>
      <c r="T829" s="111">
        <v>56</v>
      </c>
      <c r="U829" s="111"/>
      <c r="V829" s="111">
        <v>10</v>
      </c>
      <c r="W829" s="111"/>
      <c r="X829" s="111">
        <v>0</v>
      </c>
      <c r="Y829" s="111"/>
      <c r="Z829" s="111"/>
      <c r="AA829" s="111"/>
      <c r="AB829" s="111"/>
      <c r="AC829" s="111"/>
      <c r="AD829" s="111"/>
      <c r="AE829" s="111"/>
      <c r="AG829" s="7">
        <f>IF(Q829&gt;0,RANK(Q829,(N829:P829,Q829:AE829)),0)</f>
        <v>0</v>
      </c>
      <c r="AH829" s="7">
        <f>IF(R829&gt;0,RANK(R829,(N829:P829,Q829:AE829)),0)</f>
        <v>0</v>
      </c>
      <c r="AI829" s="7">
        <f>IF(T829&gt;0,RANK(T829,(N829:P829,Q829:AE829)),0)</f>
        <v>3</v>
      </c>
      <c r="AJ829" s="7">
        <f>IF(S829&gt;0,RANK(S829,(N829:P829,Q829:AE829)),0)</f>
        <v>0</v>
      </c>
      <c r="AK829" s="2">
        <f t="shared" si="319"/>
        <v>0</v>
      </c>
      <c r="AL829" s="2">
        <f t="shared" si="320"/>
        <v>0</v>
      </c>
      <c r="AM829" s="2">
        <f t="shared" si="321"/>
        <v>6.4338235294117644E-3</v>
      </c>
      <c r="AN829" s="2">
        <f t="shared" si="322"/>
        <v>0</v>
      </c>
      <c r="AP829" t="s">
        <v>2045</v>
      </c>
      <c r="AQ829" t="s">
        <v>486</v>
      </c>
      <c r="AR829">
        <v>3</v>
      </c>
      <c r="AT829" s="95">
        <v>19</v>
      </c>
      <c r="AU829" s="97">
        <v>11</v>
      </c>
      <c r="AV829" s="101">
        <f t="shared" si="311"/>
        <v>19011</v>
      </c>
      <c r="AX829" s="7" t="s">
        <v>1006</v>
      </c>
    </row>
    <row r="830" spans="1:50" hidden="1" outlineLevel="1">
      <c r="A830" t="s">
        <v>1031</v>
      </c>
      <c r="B830" t="s">
        <v>486</v>
      </c>
      <c r="C830" s="1">
        <f t="shared" si="312"/>
        <v>39437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si="313"/>
        <v>12427</v>
      </c>
      <c r="H830" s="2">
        <f t="shared" si="314"/>
        <v>0.31511017572330552</v>
      </c>
      <c r="I830" s="2"/>
      <c r="J830" s="2">
        <f t="shared" si="315"/>
        <v>0.33889494637015999</v>
      </c>
      <c r="K830" s="2">
        <f t="shared" si="316"/>
        <v>0.65400512209346551</v>
      </c>
      <c r="L830" s="2">
        <f t="shared" si="317"/>
        <v>0</v>
      </c>
      <c r="M830" s="2">
        <f t="shared" si="318"/>
        <v>7.0999315363744486E-3</v>
      </c>
      <c r="N830" s="111">
        <v>13365</v>
      </c>
      <c r="O830" s="111">
        <v>25792</v>
      </c>
      <c r="P830" s="111"/>
      <c r="Q830" s="111"/>
      <c r="R830" s="111"/>
      <c r="S830" s="111"/>
      <c r="T830" s="111">
        <v>192</v>
      </c>
      <c r="U830" s="111"/>
      <c r="V830" s="111">
        <v>73</v>
      </c>
      <c r="W830" s="111"/>
      <c r="X830" s="111">
        <v>15</v>
      </c>
      <c r="Y830" s="111"/>
      <c r="Z830" s="111"/>
      <c r="AA830" s="111"/>
      <c r="AB830" s="111"/>
      <c r="AC830" s="111"/>
      <c r="AD830" s="111"/>
      <c r="AE830" s="111"/>
      <c r="AG830" s="7">
        <f>IF(Q830&gt;0,RANK(Q830,(N830:P830,Q830:AE830)),0)</f>
        <v>0</v>
      </c>
      <c r="AH830" s="7">
        <f>IF(R830&gt;0,RANK(R830,(N830:P830,Q830:AE830)),0)</f>
        <v>0</v>
      </c>
      <c r="AI830" s="7">
        <f>IF(T830&gt;0,RANK(T830,(N830:P830,Q830:AE830)),0)</f>
        <v>3</v>
      </c>
      <c r="AJ830" s="7">
        <f>IF(S830&gt;0,RANK(S830,(N830:P830,Q830:AE830)),0)</f>
        <v>0</v>
      </c>
      <c r="AK830" s="2">
        <f t="shared" si="319"/>
        <v>0</v>
      </c>
      <c r="AL830" s="2">
        <f t="shared" si="320"/>
        <v>0</v>
      </c>
      <c r="AM830" s="2">
        <f t="shared" si="321"/>
        <v>4.8685244820853516E-3</v>
      </c>
      <c r="AN830" s="2">
        <f t="shared" si="322"/>
        <v>0</v>
      </c>
      <c r="AP830" t="s">
        <v>1031</v>
      </c>
      <c r="AQ830" t="s">
        <v>486</v>
      </c>
      <c r="AR830">
        <v>1</v>
      </c>
      <c r="AT830" s="95">
        <v>19</v>
      </c>
      <c r="AU830" s="97">
        <v>13</v>
      </c>
      <c r="AV830" s="101">
        <f t="shared" si="311"/>
        <v>19013</v>
      </c>
      <c r="AX830" s="7" t="s">
        <v>1006</v>
      </c>
    </row>
    <row r="831" spans="1:50" hidden="1" outlineLevel="1">
      <c r="A831" t="s">
        <v>779</v>
      </c>
      <c r="B831" t="s">
        <v>486</v>
      </c>
      <c r="C831" s="1">
        <f t="shared" si="312"/>
        <v>8940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0</v>
      </c>
      <c r="G831" s="1">
        <f t="shared" si="313"/>
        <v>3012</v>
      </c>
      <c r="H831" s="2">
        <f t="shared" si="314"/>
        <v>0.33691275167785234</v>
      </c>
      <c r="I831" s="2"/>
      <c r="J831" s="2">
        <f t="shared" si="315"/>
        <v>0.32606263982102907</v>
      </c>
      <c r="K831" s="2">
        <f t="shared" si="316"/>
        <v>0.66297539149888141</v>
      </c>
      <c r="L831" s="2">
        <f t="shared" si="317"/>
        <v>0</v>
      </c>
      <c r="M831" s="2">
        <f t="shared" si="318"/>
        <v>1.0961968680089473E-2</v>
      </c>
      <c r="N831" s="111">
        <v>2915</v>
      </c>
      <c r="O831" s="111">
        <v>5927</v>
      </c>
      <c r="P831" s="111"/>
      <c r="Q831" s="111"/>
      <c r="R831" s="111"/>
      <c r="S831" s="111"/>
      <c r="T831" s="111">
        <v>73</v>
      </c>
      <c r="U831" s="111"/>
      <c r="V831" s="111">
        <v>24</v>
      </c>
      <c r="W831" s="111"/>
      <c r="X831" s="111">
        <v>1</v>
      </c>
      <c r="Y831" s="111"/>
      <c r="Z831" s="111"/>
      <c r="AA831" s="111"/>
      <c r="AB831" s="111"/>
      <c r="AC831" s="111"/>
      <c r="AD831" s="111"/>
      <c r="AE831" s="111"/>
      <c r="AG831" s="7">
        <f>IF(Q831&gt;0,RANK(Q831,(N831:P831,Q831:AE831)),0)</f>
        <v>0</v>
      </c>
      <c r="AH831" s="7">
        <f>IF(R831&gt;0,RANK(R831,(N831:P831,Q831:AE831)),0)</f>
        <v>0</v>
      </c>
      <c r="AI831" s="7">
        <f>IF(T831&gt;0,RANK(T831,(N831:P831,Q831:AE831)),0)</f>
        <v>3</v>
      </c>
      <c r="AJ831" s="7">
        <f>IF(S831&gt;0,RANK(S831,(N831:P831,Q831:AE831)),0)</f>
        <v>0</v>
      </c>
      <c r="AK831" s="2">
        <f t="shared" si="319"/>
        <v>0</v>
      </c>
      <c r="AL831" s="2">
        <f t="shared" si="320"/>
        <v>0</v>
      </c>
      <c r="AM831" s="2">
        <f t="shared" si="321"/>
        <v>8.1655480984340039E-3</v>
      </c>
      <c r="AN831" s="2">
        <f t="shared" si="322"/>
        <v>0</v>
      </c>
      <c r="AP831" t="s">
        <v>779</v>
      </c>
      <c r="AQ831" t="s">
        <v>486</v>
      </c>
      <c r="AR831">
        <v>4</v>
      </c>
      <c r="AT831" s="95">
        <v>19</v>
      </c>
      <c r="AU831" s="97">
        <v>15</v>
      </c>
      <c r="AV831" s="101">
        <f t="shared" si="311"/>
        <v>19015</v>
      </c>
      <c r="AX831" s="7" t="s">
        <v>1006</v>
      </c>
    </row>
    <row r="832" spans="1:50" hidden="1" outlineLevel="1">
      <c r="A832" t="s">
        <v>2014</v>
      </c>
      <c r="B832" t="s">
        <v>486</v>
      </c>
      <c r="C832" s="1">
        <f t="shared" si="312"/>
        <v>8214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313"/>
        <v>4588</v>
      </c>
      <c r="H832" s="2">
        <f t="shared" si="314"/>
        <v>0.55855855855855852</v>
      </c>
      <c r="I832" s="2"/>
      <c r="J832" s="2">
        <f t="shared" si="315"/>
        <v>0.2175553932310689</v>
      </c>
      <c r="K832" s="2">
        <f t="shared" si="316"/>
        <v>0.7761139517896275</v>
      </c>
      <c r="L832" s="2">
        <f t="shared" si="317"/>
        <v>0</v>
      </c>
      <c r="M832" s="2">
        <f t="shared" si="318"/>
        <v>6.3306549793036293E-3</v>
      </c>
      <c r="N832" s="111">
        <v>1787</v>
      </c>
      <c r="O832" s="111">
        <v>6375</v>
      </c>
      <c r="P832" s="111"/>
      <c r="Q832" s="111"/>
      <c r="R832" s="111"/>
      <c r="S832" s="111"/>
      <c r="T832" s="111">
        <v>37</v>
      </c>
      <c r="U832" s="111"/>
      <c r="V832" s="111">
        <v>14</v>
      </c>
      <c r="W832" s="111"/>
      <c r="X832" s="111">
        <v>1</v>
      </c>
      <c r="Y832" s="111"/>
      <c r="Z832" s="111"/>
      <c r="AA832" s="111"/>
      <c r="AB832" s="111"/>
      <c r="AC832" s="111"/>
      <c r="AD832" s="111"/>
      <c r="AE832" s="111"/>
      <c r="AG832" s="7">
        <f>IF(Q832&gt;0,RANK(Q832,(N832:P832,Q832:AE832)),0)</f>
        <v>0</v>
      </c>
      <c r="AH832" s="7">
        <f>IF(R832&gt;0,RANK(R832,(N832:P832,Q832:AE832)),0)</f>
        <v>0</v>
      </c>
      <c r="AI832" s="7">
        <f>IF(T832&gt;0,RANK(T832,(N832:P832,Q832:AE832)),0)</f>
        <v>3</v>
      </c>
      <c r="AJ832" s="7">
        <f>IF(S832&gt;0,RANK(S832,(N832:P832,Q832:AE832)),0)</f>
        <v>0</v>
      </c>
      <c r="AK832" s="2">
        <f t="shared" si="319"/>
        <v>0</v>
      </c>
      <c r="AL832" s="2">
        <f t="shared" si="320"/>
        <v>0</v>
      </c>
      <c r="AM832" s="2">
        <f t="shared" si="321"/>
        <v>4.5045045045045045E-3</v>
      </c>
      <c r="AN832" s="2">
        <f t="shared" si="322"/>
        <v>0</v>
      </c>
      <c r="AP832" t="s">
        <v>2014</v>
      </c>
      <c r="AQ832" t="s">
        <v>486</v>
      </c>
      <c r="AR832">
        <v>1</v>
      </c>
      <c r="AT832" s="95">
        <v>19</v>
      </c>
      <c r="AU832" s="97">
        <v>17</v>
      </c>
      <c r="AV832" s="101">
        <f t="shared" si="311"/>
        <v>19017</v>
      </c>
      <c r="AX832" s="7" t="s">
        <v>1006</v>
      </c>
    </row>
    <row r="833" spans="1:50" hidden="1" outlineLevel="1">
      <c r="A833" t="s">
        <v>1899</v>
      </c>
      <c r="B833" t="s">
        <v>486</v>
      </c>
      <c r="C833" s="1">
        <f t="shared" si="312"/>
        <v>7315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313"/>
        <v>3220</v>
      </c>
      <c r="H833" s="2">
        <f t="shared" si="314"/>
        <v>0.44019138755980863</v>
      </c>
      <c r="I833" s="2"/>
      <c r="J833" s="2">
        <f t="shared" si="315"/>
        <v>0.27450444292549558</v>
      </c>
      <c r="K833" s="2">
        <f t="shared" si="316"/>
        <v>0.71469583048530416</v>
      </c>
      <c r="L833" s="2">
        <f t="shared" si="317"/>
        <v>0</v>
      </c>
      <c r="M833" s="2">
        <f t="shared" si="318"/>
        <v>1.0799726589200254E-2</v>
      </c>
      <c r="N833" s="111">
        <v>2008</v>
      </c>
      <c r="O833" s="111">
        <v>5228</v>
      </c>
      <c r="P833" s="111"/>
      <c r="Q833" s="111"/>
      <c r="R833" s="111"/>
      <c r="S833" s="111"/>
      <c r="T833" s="111">
        <v>61</v>
      </c>
      <c r="U833" s="111"/>
      <c r="V833" s="111">
        <v>17</v>
      </c>
      <c r="W833" s="111"/>
      <c r="X833" s="111">
        <v>1</v>
      </c>
      <c r="Y833" s="111"/>
      <c r="Z833" s="111"/>
      <c r="AA833" s="111"/>
      <c r="AB833" s="111"/>
      <c r="AC833" s="111"/>
      <c r="AD833" s="111"/>
      <c r="AE833" s="111"/>
      <c r="AG833" s="7">
        <f>IF(Q833&gt;0,RANK(Q833,(N833:P833,Q833:AE833)),0)</f>
        <v>0</v>
      </c>
      <c r="AH833" s="7">
        <f>IF(R833&gt;0,RANK(R833,(N833:P833,Q833:AE833)),0)</f>
        <v>0</v>
      </c>
      <c r="AI833" s="7">
        <f>IF(T833&gt;0,RANK(T833,(N833:P833,Q833:AE833)),0)</f>
        <v>3</v>
      </c>
      <c r="AJ833" s="7">
        <f>IF(S833&gt;0,RANK(S833,(N833:P833,Q833:AE833)),0)</f>
        <v>0</v>
      </c>
      <c r="AK833" s="2">
        <f t="shared" si="319"/>
        <v>0</v>
      </c>
      <c r="AL833" s="2">
        <f t="shared" si="320"/>
        <v>0</v>
      </c>
      <c r="AM833" s="2">
        <f t="shared" si="321"/>
        <v>8.3390293916609706E-3</v>
      </c>
      <c r="AN833" s="2">
        <f t="shared" si="322"/>
        <v>0</v>
      </c>
      <c r="AP833" t="s">
        <v>1899</v>
      </c>
      <c r="AQ833" t="s">
        <v>486</v>
      </c>
      <c r="AR833">
        <v>1</v>
      </c>
      <c r="AT833" s="95">
        <v>19</v>
      </c>
      <c r="AU833" s="97">
        <v>19</v>
      </c>
      <c r="AV833" s="101">
        <f t="shared" si="311"/>
        <v>19019</v>
      </c>
      <c r="AX833" s="7" t="s">
        <v>1006</v>
      </c>
    </row>
    <row r="834" spans="1:50" hidden="1" outlineLevel="1">
      <c r="A834" t="s">
        <v>1035</v>
      </c>
      <c r="B834" t="s">
        <v>486</v>
      </c>
      <c r="C834" s="1">
        <f t="shared" si="312"/>
        <v>5591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313"/>
        <v>2980</v>
      </c>
      <c r="H834" s="2">
        <f t="shared" si="314"/>
        <v>0.53299946342335902</v>
      </c>
      <c r="I834" s="2"/>
      <c r="J834" s="2">
        <f t="shared" si="315"/>
        <v>0.23001252012162404</v>
      </c>
      <c r="K834" s="2">
        <f t="shared" si="316"/>
        <v>0.76301198354498301</v>
      </c>
      <c r="L834" s="2">
        <f t="shared" si="317"/>
        <v>0</v>
      </c>
      <c r="M834" s="2">
        <f t="shared" si="318"/>
        <v>6.9754963333928943E-3</v>
      </c>
      <c r="N834" s="111">
        <v>1286</v>
      </c>
      <c r="O834" s="111">
        <v>4266</v>
      </c>
      <c r="P834" s="111"/>
      <c r="Q834" s="111"/>
      <c r="R834" s="111"/>
      <c r="S834" s="111"/>
      <c r="T834" s="111">
        <v>23</v>
      </c>
      <c r="U834" s="111"/>
      <c r="V834" s="111">
        <v>15</v>
      </c>
      <c r="W834" s="111"/>
      <c r="X834" s="111">
        <v>1</v>
      </c>
      <c r="Y834" s="111"/>
      <c r="Z834" s="111"/>
      <c r="AA834" s="111"/>
      <c r="AB834" s="111"/>
      <c r="AC834" s="111"/>
      <c r="AD834" s="111"/>
      <c r="AE834" s="111"/>
      <c r="AG834" s="7">
        <f>IF(Q834&gt;0,RANK(Q834,(N834:P834,Q834:AE834)),0)</f>
        <v>0</v>
      </c>
      <c r="AH834" s="7">
        <f>IF(R834&gt;0,RANK(R834,(N834:P834,Q834:AE834)),0)</f>
        <v>0</v>
      </c>
      <c r="AI834" s="7">
        <f>IF(T834&gt;0,RANK(T834,(N834:P834,Q834:AE834)),0)</f>
        <v>3</v>
      </c>
      <c r="AJ834" s="7">
        <f>IF(S834&gt;0,RANK(S834,(N834:P834,Q834:AE834)),0)</f>
        <v>0</v>
      </c>
      <c r="AK834" s="2">
        <f t="shared" si="319"/>
        <v>0</v>
      </c>
      <c r="AL834" s="2">
        <f t="shared" si="320"/>
        <v>0</v>
      </c>
      <c r="AM834" s="2">
        <f t="shared" si="321"/>
        <v>4.1137542478984082E-3</v>
      </c>
      <c r="AN834" s="2">
        <f t="shared" si="322"/>
        <v>0</v>
      </c>
      <c r="AP834" t="s">
        <v>1035</v>
      </c>
      <c r="AQ834" t="s">
        <v>486</v>
      </c>
      <c r="AR834">
        <v>5</v>
      </c>
      <c r="AT834" s="95">
        <v>19</v>
      </c>
      <c r="AU834" s="97">
        <v>21</v>
      </c>
      <c r="AV834" s="101">
        <f t="shared" si="311"/>
        <v>19021</v>
      </c>
      <c r="AX834" s="7" t="s">
        <v>1006</v>
      </c>
    </row>
    <row r="835" spans="1:50" hidden="1" outlineLevel="1">
      <c r="A835" t="s">
        <v>1486</v>
      </c>
      <c r="B835" t="s">
        <v>486</v>
      </c>
      <c r="C835" s="1">
        <f t="shared" si="312"/>
        <v>5003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si="313"/>
        <v>3048</v>
      </c>
      <c r="H835" s="2">
        <f t="shared" si="314"/>
        <v>0.60923445932440534</v>
      </c>
      <c r="I835" s="2"/>
      <c r="J835" s="2">
        <f t="shared" si="315"/>
        <v>0.19168498900659603</v>
      </c>
      <c r="K835" s="2">
        <f t="shared" si="316"/>
        <v>0.80091944833100137</v>
      </c>
      <c r="L835" s="2">
        <f t="shared" si="317"/>
        <v>0</v>
      </c>
      <c r="M835" s="2">
        <f t="shared" si="318"/>
        <v>7.3955626624025994E-3</v>
      </c>
      <c r="N835" s="111">
        <v>959</v>
      </c>
      <c r="O835" s="111">
        <v>4007</v>
      </c>
      <c r="P835" s="111"/>
      <c r="Q835" s="111"/>
      <c r="R835" s="111"/>
      <c r="S835" s="111"/>
      <c r="T835" s="111">
        <v>16</v>
      </c>
      <c r="U835" s="111"/>
      <c r="V835" s="111">
        <v>20</v>
      </c>
      <c r="W835" s="111"/>
      <c r="X835" s="111">
        <v>1</v>
      </c>
      <c r="Y835" s="111"/>
      <c r="Z835" s="111"/>
      <c r="AA835" s="111"/>
      <c r="AB835" s="111"/>
      <c r="AC835" s="111"/>
      <c r="AD835" s="111"/>
      <c r="AE835" s="111"/>
      <c r="AG835" s="7">
        <f>IF(Q835&gt;0,RANK(Q835,(N835:P835,Q835:AE835)),0)</f>
        <v>0</v>
      </c>
      <c r="AH835" s="7">
        <f>IF(R835&gt;0,RANK(R835,(N835:P835,Q835:AE835)),0)</f>
        <v>0</v>
      </c>
      <c r="AI835" s="7">
        <f>IF(T835&gt;0,RANK(T835,(N835:P835,Q835:AE835)),0)</f>
        <v>4</v>
      </c>
      <c r="AJ835" s="7">
        <f>IF(S835&gt;0,RANK(S835,(N835:P835,Q835:AE835)),0)</f>
        <v>0</v>
      </c>
      <c r="AK835" s="2">
        <f t="shared" si="319"/>
        <v>0</v>
      </c>
      <c r="AL835" s="2">
        <f t="shared" si="320"/>
        <v>0</v>
      </c>
      <c r="AM835" s="2">
        <f t="shared" si="321"/>
        <v>3.1980811513092145E-3</v>
      </c>
      <c r="AN835" s="2">
        <f t="shared" si="322"/>
        <v>0</v>
      </c>
      <c r="AP835" t="s">
        <v>1486</v>
      </c>
      <c r="AQ835" t="s">
        <v>486</v>
      </c>
      <c r="AR835">
        <v>1</v>
      </c>
      <c r="AT835" s="95">
        <v>19</v>
      </c>
      <c r="AU835" s="97">
        <v>23</v>
      </c>
      <c r="AV835" s="101">
        <f t="shared" si="311"/>
        <v>19023</v>
      </c>
      <c r="AX835" s="7" t="s">
        <v>1006</v>
      </c>
    </row>
    <row r="836" spans="1:50" hidden="1" outlineLevel="1">
      <c r="A836" t="s">
        <v>1277</v>
      </c>
      <c r="B836" t="s">
        <v>486</v>
      </c>
      <c r="C836" s="1">
        <f t="shared" si="312"/>
        <v>3870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si="313"/>
        <v>2144</v>
      </c>
      <c r="H836" s="2">
        <f t="shared" si="314"/>
        <v>0.55400516795865629</v>
      </c>
      <c r="I836" s="2"/>
      <c r="J836" s="2">
        <f t="shared" si="315"/>
        <v>0.21834625322997417</v>
      </c>
      <c r="K836" s="2">
        <f t="shared" si="316"/>
        <v>0.77235142118863054</v>
      </c>
      <c r="L836" s="2">
        <f t="shared" si="317"/>
        <v>0</v>
      </c>
      <c r="M836" s="2">
        <f t="shared" si="318"/>
        <v>9.302325581395321E-3</v>
      </c>
      <c r="N836" s="111">
        <v>845</v>
      </c>
      <c r="O836" s="111">
        <v>2989</v>
      </c>
      <c r="P836" s="111"/>
      <c r="Q836" s="111"/>
      <c r="R836" s="111"/>
      <c r="S836" s="111"/>
      <c r="T836" s="111">
        <v>27</v>
      </c>
      <c r="U836" s="111"/>
      <c r="V836" s="111">
        <v>9</v>
      </c>
      <c r="W836" s="111"/>
      <c r="X836" s="111">
        <v>0</v>
      </c>
      <c r="Y836" s="111"/>
      <c r="Z836" s="111"/>
      <c r="AA836" s="111"/>
      <c r="AB836" s="111"/>
      <c r="AC836" s="111"/>
      <c r="AD836" s="111"/>
      <c r="AE836" s="111"/>
      <c r="AG836" s="7">
        <f>IF(Q836&gt;0,RANK(Q836,(N836:P836,Q836:AE836)),0)</f>
        <v>0</v>
      </c>
      <c r="AH836" s="7">
        <f>IF(R836&gt;0,RANK(R836,(N836:P836,Q836:AE836)),0)</f>
        <v>0</v>
      </c>
      <c r="AI836" s="7">
        <f>IF(T836&gt;0,RANK(T836,(N836:P836,Q836:AE836)),0)</f>
        <v>3</v>
      </c>
      <c r="AJ836" s="7">
        <f>IF(S836&gt;0,RANK(S836,(N836:P836,Q836:AE836)),0)</f>
        <v>0</v>
      </c>
      <c r="AK836" s="2">
        <f t="shared" si="319"/>
        <v>0</v>
      </c>
      <c r="AL836" s="2">
        <f t="shared" si="320"/>
        <v>0</v>
      </c>
      <c r="AM836" s="2">
        <f t="shared" si="321"/>
        <v>6.9767441860465115E-3</v>
      </c>
      <c r="AN836" s="2">
        <f t="shared" si="322"/>
        <v>0</v>
      </c>
      <c r="AP836" t="s">
        <v>1277</v>
      </c>
      <c r="AQ836" t="s">
        <v>486</v>
      </c>
      <c r="AR836">
        <v>4</v>
      </c>
      <c r="AT836" s="95">
        <v>19</v>
      </c>
      <c r="AU836" s="97">
        <v>25</v>
      </c>
      <c r="AV836" s="101">
        <f t="shared" si="311"/>
        <v>19025</v>
      </c>
      <c r="AX836" s="7" t="s">
        <v>1006</v>
      </c>
    </row>
    <row r="837" spans="1:50" hidden="1" outlineLevel="1">
      <c r="A837" t="s">
        <v>1265</v>
      </c>
      <c r="B837" t="s">
        <v>486</v>
      </c>
      <c r="C837" s="1">
        <f t="shared" si="312"/>
        <v>7095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13"/>
        <v>3458</v>
      </c>
      <c r="H837" s="2">
        <f t="shared" si="314"/>
        <v>0.48738548273431992</v>
      </c>
      <c r="I837" s="2"/>
      <c r="J837" s="2">
        <f t="shared" si="315"/>
        <v>0.25158562367864695</v>
      </c>
      <c r="K837" s="2">
        <f t="shared" si="316"/>
        <v>0.73897110641296693</v>
      </c>
      <c r="L837" s="2">
        <f t="shared" si="317"/>
        <v>0</v>
      </c>
      <c r="M837" s="2">
        <f t="shared" si="318"/>
        <v>9.443269908386176E-3</v>
      </c>
      <c r="N837" s="111">
        <v>1785</v>
      </c>
      <c r="O837" s="111">
        <v>5243</v>
      </c>
      <c r="P837" s="111"/>
      <c r="Q837" s="111"/>
      <c r="R837" s="111"/>
      <c r="S837" s="111"/>
      <c r="T837" s="111">
        <v>50</v>
      </c>
      <c r="U837" s="111"/>
      <c r="V837" s="111">
        <v>16</v>
      </c>
      <c r="W837" s="111"/>
      <c r="X837" s="111">
        <v>1</v>
      </c>
      <c r="Y837" s="111"/>
      <c r="Z837" s="111"/>
      <c r="AA837" s="111"/>
      <c r="AB837" s="111"/>
      <c r="AC837" s="111"/>
      <c r="AD837" s="111"/>
      <c r="AE837" s="111"/>
      <c r="AG837" s="7">
        <f>IF(Q837&gt;0,RANK(Q837,(N837:P837,Q837:AE837)),0)</f>
        <v>0</v>
      </c>
      <c r="AH837" s="7">
        <f>IF(R837&gt;0,RANK(R837,(N837:P837,Q837:AE837)),0)</f>
        <v>0</v>
      </c>
      <c r="AI837" s="7">
        <f>IF(T837&gt;0,RANK(T837,(N837:P837,Q837:AE837)),0)</f>
        <v>3</v>
      </c>
      <c r="AJ837" s="7">
        <f>IF(S837&gt;0,RANK(S837,(N837:P837,Q837:AE837)),0)</f>
        <v>0</v>
      </c>
      <c r="AK837" s="2">
        <f t="shared" si="319"/>
        <v>0</v>
      </c>
      <c r="AL837" s="2">
        <f t="shared" si="320"/>
        <v>0</v>
      </c>
      <c r="AM837" s="2">
        <f t="shared" si="321"/>
        <v>7.0472163495419312E-3</v>
      </c>
      <c r="AN837" s="2">
        <f t="shared" si="322"/>
        <v>0</v>
      </c>
      <c r="AP837" t="s">
        <v>1265</v>
      </c>
      <c r="AQ837" t="s">
        <v>486</v>
      </c>
      <c r="AR837">
        <v>5</v>
      </c>
      <c r="AT837" s="95">
        <v>19</v>
      </c>
      <c r="AU837" s="97">
        <v>27</v>
      </c>
      <c r="AV837" s="101">
        <f t="shared" si="311"/>
        <v>19027</v>
      </c>
      <c r="AX837" s="7" t="s">
        <v>1006</v>
      </c>
    </row>
    <row r="838" spans="1:50" hidden="1" outlineLevel="1">
      <c r="A838" t="s">
        <v>937</v>
      </c>
      <c r="B838" t="s">
        <v>486</v>
      </c>
      <c r="C838" s="1">
        <f t="shared" si="312"/>
        <v>4973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13"/>
        <v>2928</v>
      </c>
      <c r="H838" s="2">
        <f t="shared" si="314"/>
        <v>0.58877940880756086</v>
      </c>
      <c r="I838" s="2"/>
      <c r="J838" s="2">
        <f t="shared" si="315"/>
        <v>0.20068369193645685</v>
      </c>
      <c r="K838" s="2">
        <f t="shared" si="316"/>
        <v>0.78946310074401771</v>
      </c>
      <c r="L838" s="2">
        <f t="shared" si="317"/>
        <v>0</v>
      </c>
      <c r="M838" s="2">
        <f t="shared" si="318"/>
        <v>9.8532073195254366E-3</v>
      </c>
      <c r="N838" s="111">
        <v>998</v>
      </c>
      <c r="O838" s="111">
        <v>3926</v>
      </c>
      <c r="P838" s="111"/>
      <c r="Q838" s="111"/>
      <c r="R838" s="111"/>
      <c r="S838" s="111"/>
      <c r="T838" s="111">
        <v>26</v>
      </c>
      <c r="U838" s="111"/>
      <c r="V838" s="111">
        <v>22</v>
      </c>
      <c r="W838" s="111"/>
      <c r="X838" s="111">
        <v>1</v>
      </c>
      <c r="Y838" s="111"/>
      <c r="Z838" s="111"/>
      <c r="AA838" s="111"/>
      <c r="AB838" s="111"/>
      <c r="AC838" s="111"/>
      <c r="AD838" s="111"/>
      <c r="AE838" s="111"/>
      <c r="AG838" s="7">
        <f>IF(Q838&gt;0,RANK(Q838,(N838:P838,Q838:AE838)),0)</f>
        <v>0</v>
      </c>
      <c r="AH838" s="7">
        <f>IF(R838&gt;0,RANK(R838,(N838:P838,Q838:AE838)),0)</f>
        <v>0</v>
      </c>
      <c r="AI838" s="7">
        <f>IF(T838&gt;0,RANK(T838,(N838:P838,Q838:AE838)),0)</f>
        <v>3</v>
      </c>
      <c r="AJ838" s="7">
        <f>IF(S838&gt;0,RANK(S838,(N838:P838,Q838:AE838)),0)</f>
        <v>0</v>
      </c>
      <c r="AK838" s="2">
        <f t="shared" si="319"/>
        <v>0</v>
      </c>
      <c r="AL838" s="2">
        <f t="shared" si="320"/>
        <v>0</v>
      </c>
      <c r="AM838" s="2">
        <f t="shared" si="321"/>
        <v>5.2282324552583954E-3</v>
      </c>
      <c r="AN838" s="2">
        <f t="shared" si="322"/>
        <v>0</v>
      </c>
      <c r="AP838" t="s">
        <v>937</v>
      </c>
      <c r="AQ838" t="s">
        <v>486</v>
      </c>
      <c r="AR838">
        <v>5</v>
      </c>
      <c r="AT838" s="95">
        <v>19</v>
      </c>
      <c r="AU838" s="97">
        <v>29</v>
      </c>
      <c r="AV838" s="101">
        <f t="shared" si="311"/>
        <v>19029</v>
      </c>
      <c r="AX838" s="7" t="s">
        <v>1006</v>
      </c>
    </row>
    <row r="839" spans="1:50" hidden="1" outlineLevel="1">
      <c r="A839" t="s">
        <v>279</v>
      </c>
      <c r="B839" t="s">
        <v>486</v>
      </c>
      <c r="C839" s="1">
        <f t="shared" si="312"/>
        <v>6125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13"/>
        <v>2442</v>
      </c>
      <c r="H839" s="2">
        <f t="shared" si="314"/>
        <v>0.39869387755102043</v>
      </c>
      <c r="I839" s="2"/>
      <c r="J839" s="2">
        <f t="shared" si="315"/>
        <v>0.29583673469387756</v>
      </c>
      <c r="K839" s="2">
        <f t="shared" si="316"/>
        <v>0.69453061224489798</v>
      </c>
      <c r="L839" s="2">
        <f t="shared" si="317"/>
        <v>0</v>
      </c>
      <c r="M839" s="2">
        <f t="shared" si="318"/>
        <v>9.6326530612245165E-3</v>
      </c>
      <c r="N839" s="111">
        <v>1812</v>
      </c>
      <c r="O839" s="111">
        <v>4254</v>
      </c>
      <c r="P839" s="111"/>
      <c r="Q839" s="111"/>
      <c r="R839" s="111"/>
      <c r="S839" s="111"/>
      <c r="T839" s="111">
        <v>34</v>
      </c>
      <c r="U839" s="111"/>
      <c r="V839" s="111">
        <v>25</v>
      </c>
      <c r="W839" s="111"/>
      <c r="X839" s="111">
        <v>0</v>
      </c>
      <c r="Y839" s="111"/>
      <c r="Z839" s="111"/>
      <c r="AA839" s="111"/>
      <c r="AB839" s="111"/>
      <c r="AC839" s="111"/>
      <c r="AD839" s="111"/>
      <c r="AE839" s="111"/>
      <c r="AG839" s="7">
        <f>IF(Q839&gt;0,RANK(Q839,(N839:P839,Q839:AE839)),0)</f>
        <v>0</v>
      </c>
      <c r="AH839" s="7">
        <f>IF(R839&gt;0,RANK(R839,(N839:P839,Q839:AE839)),0)</f>
        <v>0</v>
      </c>
      <c r="AI839" s="7">
        <f>IF(T839&gt;0,RANK(T839,(N839:P839,Q839:AE839)),0)</f>
        <v>3</v>
      </c>
      <c r="AJ839" s="7">
        <f>IF(S839&gt;0,RANK(S839,(N839:P839,Q839:AE839)),0)</f>
        <v>0</v>
      </c>
      <c r="AK839" s="2">
        <f t="shared" si="319"/>
        <v>0</v>
      </c>
      <c r="AL839" s="2">
        <f t="shared" si="320"/>
        <v>0</v>
      </c>
      <c r="AM839" s="2">
        <f t="shared" si="321"/>
        <v>5.5510204081632656E-3</v>
      </c>
      <c r="AN839" s="2">
        <f t="shared" si="322"/>
        <v>0</v>
      </c>
      <c r="AP839" t="s">
        <v>279</v>
      </c>
      <c r="AQ839" t="s">
        <v>486</v>
      </c>
      <c r="AR839">
        <v>2</v>
      </c>
      <c r="AT839" s="95">
        <v>19</v>
      </c>
      <c r="AU839" s="97">
        <v>31</v>
      </c>
      <c r="AV839" s="101">
        <f t="shared" si="311"/>
        <v>19031</v>
      </c>
      <c r="AX839" s="7" t="s">
        <v>1006</v>
      </c>
    </row>
    <row r="840" spans="1:50" hidden="1" outlineLevel="1">
      <c r="A840" t="s">
        <v>2013</v>
      </c>
      <c r="B840" t="s">
        <v>486</v>
      </c>
      <c r="C840" s="1">
        <f t="shared" si="312"/>
        <v>16306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0</v>
      </c>
      <c r="G840" s="1">
        <f t="shared" si="313"/>
        <v>5938</v>
      </c>
      <c r="H840" s="2">
        <f t="shared" si="314"/>
        <v>0.36416043174291673</v>
      </c>
      <c r="I840" s="2"/>
      <c r="J840" s="2">
        <f t="shared" si="315"/>
        <v>0.31442413835398014</v>
      </c>
      <c r="K840" s="2">
        <f t="shared" si="316"/>
        <v>0.67858457009689688</v>
      </c>
      <c r="L840" s="2">
        <f t="shared" si="317"/>
        <v>0</v>
      </c>
      <c r="M840" s="2">
        <f t="shared" si="318"/>
        <v>6.9912915491230354E-3</v>
      </c>
      <c r="N840" s="111">
        <v>5127</v>
      </c>
      <c r="O840" s="111">
        <v>11065</v>
      </c>
      <c r="P840" s="111"/>
      <c r="Q840" s="111"/>
      <c r="R840" s="111"/>
      <c r="S840" s="111"/>
      <c r="T840" s="111">
        <v>77</v>
      </c>
      <c r="U840" s="111"/>
      <c r="V840" s="111">
        <v>36</v>
      </c>
      <c r="W840" s="111"/>
      <c r="X840" s="111">
        <v>1</v>
      </c>
      <c r="Y840" s="111"/>
      <c r="Z840" s="111"/>
      <c r="AA840" s="111"/>
      <c r="AB840" s="111"/>
      <c r="AC840" s="111"/>
      <c r="AD840" s="111"/>
      <c r="AE840" s="111"/>
      <c r="AG840" s="7">
        <f>IF(Q840&gt;0,RANK(Q840,(N840:P840,Q840:AE840)),0)</f>
        <v>0</v>
      </c>
      <c r="AH840" s="7">
        <f>IF(R840&gt;0,RANK(R840,(N840:P840,Q840:AE840)),0)</f>
        <v>0</v>
      </c>
      <c r="AI840" s="7">
        <f>IF(T840&gt;0,RANK(T840,(N840:P840,Q840:AE840)),0)</f>
        <v>3</v>
      </c>
      <c r="AJ840" s="7">
        <f>IF(S840&gt;0,RANK(S840,(N840:P840,Q840:AE840)),0)</f>
        <v>0</v>
      </c>
      <c r="AK840" s="2">
        <f t="shared" si="319"/>
        <v>0</v>
      </c>
      <c r="AL840" s="2">
        <f t="shared" si="320"/>
        <v>0</v>
      </c>
      <c r="AM840" s="2">
        <f t="shared" si="321"/>
        <v>4.7221881516006379E-3</v>
      </c>
      <c r="AN840" s="2">
        <f t="shared" si="322"/>
        <v>0</v>
      </c>
      <c r="AP840" t="s">
        <v>2013</v>
      </c>
      <c r="AQ840" t="s">
        <v>486</v>
      </c>
      <c r="AR840">
        <v>4</v>
      </c>
      <c r="AT840" s="95">
        <v>19</v>
      </c>
      <c r="AU840" s="97">
        <v>33</v>
      </c>
      <c r="AV840" s="101">
        <f t="shared" si="311"/>
        <v>19033</v>
      </c>
      <c r="AX840" s="7" t="s">
        <v>1006</v>
      </c>
    </row>
    <row r="841" spans="1:50" hidden="1" outlineLevel="1">
      <c r="A841" t="s">
        <v>725</v>
      </c>
      <c r="B841" t="s">
        <v>486</v>
      </c>
      <c r="C841" s="1">
        <f t="shared" si="312"/>
        <v>4701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13"/>
        <v>2429</v>
      </c>
      <c r="H841" s="2">
        <f t="shared" si="314"/>
        <v>0.5166985747713253</v>
      </c>
      <c r="I841" s="2"/>
      <c r="J841" s="2">
        <f t="shared" si="315"/>
        <v>0.23675813656668793</v>
      </c>
      <c r="K841" s="2">
        <f t="shared" si="316"/>
        <v>0.75345671133801317</v>
      </c>
      <c r="L841" s="2">
        <f t="shared" si="317"/>
        <v>0</v>
      </c>
      <c r="M841" s="2">
        <f t="shared" si="318"/>
        <v>9.7851520952988436E-3</v>
      </c>
      <c r="N841" s="111">
        <v>1113</v>
      </c>
      <c r="O841" s="111">
        <v>3542</v>
      </c>
      <c r="P841" s="111"/>
      <c r="Q841" s="111"/>
      <c r="R841" s="111"/>
      <c r="S841" s="111"/>
      <c r="T841" s="111">
        <v>32</v>
      </c>
      <c r="U841" s="111"/>
      <c r="V841" s="111">
        <v>13</v>
      </c>
      <c r="W841" s="111"/>
      <c r="X841" s="111">
        <v>1</v>
      </c>
      <c r="Y841" s="111"/>
      <c r="Z841" s="111"/>
      <c r="AA841" s="111"/>
      <c r="AB841" s="111"/>
      <c r="AC841" s="111"/>
      <c r="AD841" s="111"/>
      <c r="AE841" s="111"/>
      <c r="AG841" s="7">
        <f>IF(Q841&gt;0,RANK(Q841,(N841:P841,Q841:AE841)),0)</f>
        <v>0</v>
      </c>
      <c r="AH841" s="7">
        <f>IF(R841&gt;0,RANK(R841,(N841:P841,Q841:AE841)),0)</f>
        <v>0</v>
      </c>
      <c r="AI841" s="7">
        <f>IF(T841&gt;0,RANK(T841,(N841:P841,Q841:AE841)),0)</f>
        <v>3</v>
      </c>
      <c r="AJ841" s="7">
        <f>IF(S841&gt;0,RANK(S841,(N841:P841,Q841:AE841)),0)</f>
        <v>0</v>
      </c>
      <c r="AK841" s="2">
        <f t="shared" si="319"/>
        <v>0</v>
      </c>
      <c r="AL841" s="2">
        <f t="shared" si="320"/>
        <v>0</v>
      </c>
      <c r="AM841" s="2">
        <f t="shared" si="321"/>
        <v>6.8070623271644327E-3</v>
      </c>
      <c r="AN841" s="2">
        <f t="shared" si="322"/>
        <v>0</v>
      </c>
      <c r="AP841" t="s">
        <v>725</v>
      </c>
      <c r="AQ841" t="s">
        <v>486</v>
      </c>
      <c r="AR841">
        <v>5</v>
      </c>
      <c r="AT841" s="95">
        <v>19</v>
      </c>
      <c r="AU841" s="97">
        <v>35</v>
      </c>
      <c r="AV841" s="101">
        <f t="shared" si="311"/>
        <v>19035</v>
      </c>
      <c r="AX841" s="7" t="s">
        <v>1006</v>
      </c>
    </row>
    <row r="842" spans="1:50" hidden="1" outlineLevel="1">
      <c r="A842" t="s">
        <v>839</v>
      </c>
      <c r="B842" t="s">
        <v>486</v>
      </c>
      <c r="C842" s="1">
        <f t="shared" si="312"/>
        <v>5380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13"/>
        <v>3016</v>
      </c>
      <c r="H842" s="2">
        <f t="shared" si="314"/>
        <v>0.56059479553903346</v>
      </c>
      <c r="I842" s="2"/>
      <c r="J842" s="2">
        <f t="shared" si="315"/>
        <v>0.21542750929368029</v>
      </c>
      <c r="K842" s="2">
        <f t="shared" si="316"/>
        <v>0.77602230483271373</v>
      </c>
      <c r="L842" s="2">
        <f t="shared" si="317"/>
        <v>0</v>
      </c>
      <c r="M842" s="2">
        <f t="shared" si="318"/>
        <v>8.5501858736060088E-3</v>
      </c>
      <c r="N842" s="111">
        <v>1159</v>
      </c>
      <c r="O842" s="111">
        <v>4175</v>
      </c>
      <c r="P842" s="111"/>
      <c r="Q842" s="111"/>
      <c r="R842" s="111"/>
      <c r="S842" s="111"/>
      <c r="T842" s="111">
        <v>29</v>
      </c>
      <c r="U842" s="111"/>
      <c r="V842" s="111">
        <v>13</v>
      </c>
      <c r="W842" s="111"/>
      <c r="X842" s="111">
        <v>4</v>
      </c>
      <c r="Y842" s="111"/>
      <c r="Z842" s="111"/>
      <c r="AA842" s="111"/>
      <c r="AB842" s="111"/>
      <c r="AC842" s="111"/>
      <c r="AD842" s="111"/>
      <c r="AE842" s="111"/>
      <c r="AG842" s="7">
        <f>IF(Q842&gt;0,RANK(Q842,(N842:P842,Q842:AE842)),0)</f>
        <v>0</v>
      </c>
      <c r="AH842" s="7">
        <f>IF(R842&gt;0,RANK(R842,(N842:P842,Q842:AE842)),0)</f>
        <v>0</v>
      </c>
      <c r="AI842" s="7">
        <f>IF(T842&gt;0,RANK(T842,(N842:P842,Q842:AE842)),0)</f>
        <v>3</v>
      </c>
      <c r="AJ842" s="7">
        <f>IF(S842&gt;0,RANK(S842,(N842:P842,Q842:AE842)),0)</f>
        <v>0</v>
      </c>
      <c r="AK842" s="2">
        <f t="shared" si="319"/>
        <v>0</v>
      </c>
      <c r="AL842" s="2">
        <f t="shared" si="320"/>
        <v>0</v>
      </c>
      <c r="AM842" s="2">
        <f t="shared" si="321"/>
        <v>5.390334572490706E-3</v>
      </c>
      <c r="AN842" s="2">
        <f t="shared" si="322"/>
        <v>0</v>
      </c>
      <c r="AP842" t="s">
        <v>839</v>
      </c>
      <c r="AQ842" t="s">
        <v>486</v>
      </c>
      <c r="AR842">
        <v>4</v>
      </c>
      <c r="AT842" s="95">
        <v>19</v>
      </c>
      <c r="AU842" s="97">
        <v>37</v>
      </c>
      <c r="AV842" s="101">
        <f t="shared" si="311"/>
        <v>19037</v>
      </c>
      <c r="AX842" s="7" t="s">
        <v>1006</v>
      </c>
    </row>
    <row r="843" spans="1:50" hidden="1" outlineLevel="1">
      <c r="A843" t="s">
        <v>1910</v>
      </c>
      <c r="B843" t="s">
        <v>486</v>
      </c>
      <c r="C843" s="1">
        <f t="shared" si="312"/>
        <v>3472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13"/>
        <v>1408</v>
      </c>
      <c r="H843" s="2">
        <f t="shared" si="314"/>
        <v>0.40552995391705071</v>
      </c>
      <c r="I843" s="2"/>
      <c r="J843" s="2">
        <f t="shared" si="315"/>
        <v>0.28917050691244239</v>
      </c>
      <c r="K843" s="2">
        <f t="shared" si="316"/>
        <v>0.6947004608294931</v>
      </c>
      <c r="L843" s="2">
        <f t="shared" si="317"/>
        <v>0</v>
      </c>
      <c r="M843" s="2">
        <f t="shared" si="318"/>
        <v>1.6129032258064502E-2</v>
      </c>
      <c r="N843" s="111">
        <v>1004</v>
      </c>
      <c r="O843" s="111">
        <v>2412</v>
      </c>
      <c r="P843" s="111"/>
      <c r="Q843" s="111"/>
      <c r="R843" s="111"/>
      <c r="S843" s="111"/>
      <c r="T843" s="111">
        <v>45</v>
      </c>
      <c r="U843" s="111"/>
      <c r="V843" s="111">
        <v>9</v>
      </c>
      <c r="W843" s="111"/>
      <c r="X843" s="111">
        <v>2</v>
      </c>
      <c r="Y843" s="111"/>
      <c r="Z843" s="111"/>
      <c r="AA843" s="111"/>
      <c r="AB843" s="111"/>
      <c r="AC843" s="111"/>
      <c r="AD843" s="111"/>
      <c r="AE843" s="111"/>
      <c r="AG843" s="7">
        <f>IF(Q843&gt;0,RANK(Q843,(N843:P843,Q843:AE843)),0)</f>
        <v>0</v>
      </c>
      <c r="AH843" s="7">
        <f>IF(R843&gt;0,RANK(R843,(N843:P843,Q843:AE843)),0)</f>
        <v>0</v>
      </c>
      <c r="AI843" s="7">
        <f>IF(T843&gt;0,RANK(T843,(N843:P843,Q843:AE843)),0)</f>
        <v>3</v>
      </c>
      <c r="AJ843" s="7">
        <f>IF(S843&gt;0,RANK(S843,(N843:P843,Q843:AE843)),0)</f>
        <v>0</v>
      </c>
      <c r="AK843" s="2">
        <f t="shared" si="319"/>
        <v>0</v>
      </c>
      <c r="AL843" s="2">
        <f t="shared" si="320"/>
        <v>0</v>
      </c>
      <c r="AM843" s="2">
        <f t="shared" si="321"/>
        <v>1.2960829493087557E-2</v>
      </c>
      <c r="AN843" s="2">
        <f t="shared" si="322"/>
        <v>0</v>
      </c>
      <c r="AP843" t="s">
        <v>1910</v>
      </c>
      <c r="AQ843" t="s">
        <v>486</v>
      </c>
      <c r="AR843">
        <v>5</v>
      </c>
      <c r="AT843" s="95">
        <v>19</v>
      </c>
      <c r="AU843" s="97">
        <v>39</v>
      </c>
      <c r="AV843" s="101">
        <f t="shared" si="311"/>
        <v>19039</v>
      </c>
      <c r="AX843" s="7" t="s">
        <v>1006</v>
      </c>
    </row>
    <row r="844" spans="1:50" hidden="1" outlineLevel="1">
      <c r="A844" t="s">
        <v>1911</v>
      </c>
      <c r="B844" t="s">
        <v>486</v>
      </c>
      <c r="C844" s="1">
        <f t="shared" si="312"/>
        <v>5829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13"/>
        <v>2816</v>
      </c>
      <c r="H844" s="2">
        <f t="shared" si="314"/>
        <v>0.4831017327157317</v>
      </c>
      <c r="I844" s="2"/>
      <c r="J844" s="2">
        <f t="shared" si="315"/>
        <v>0.2556184594270029</v>
      </c>
      <c r="K844" s="2">
        <f t="shared" si="316"/>
        <v>0.73872019214273466</v>
      </c>
      <c r="L844" s="2">
        <f t="shared" si="317"/>
        <v>0</v>
      </c>
      <c r="M844" s="2">
        <f t="shared" si="318"/>
        <v>5.6613484302624473E-3</v>
      </c>
      <c r="N844" s="111">
        <v>1490</v>
      </c>
      <c r="O844" s="111">
        <v>4306</v>
      </c>
      <c r="P844" s="111"/>
      <c r="Q844" s="111"/>
      <c r="R844" s="111"/>
      <c r="S844" s="111"/>
      <c r="T844" s="111">
        <v>25</v>
      </c>
      <c r="U844" s="111"/>
      <c r="V844" s="111">
        <v>8</v>
      </c>
      <c r="W844" s="111"/>
      <c r="X844" s="111">
        <v>0</v>
      </c>
      <c r="Y844" s="111"/>
      <c r="Z844" s="111"/>
      <c r="AA844" s="111"/>
      <c r="AB844" s="111"/>
      <c r="AC844" s="111"/>
      <c r="AD844" s="111"/>
      <c r="AE844" s="111"/>
      <c r="AG844" s="7">
        <f>IF(Q844&gt;0,RANK(Q844,(N844:P844,Q844:AE844)),0)</f>
        <v>0</v>
      </c>
      <c r="AH844" s="7">
        <f>IF(R844&gt;0,RANK(R844,(N844:P844,Q844:AE844)),0)</f>
        <v>0</v>
      </c>
      <c r="AI844" s="7">
        <f>IF(T844&gt;0,RANK(T844,(N844:P844,Q844:AE844)),0)</f>
        <v>3</v>
      </c>
      <c r="AJ844" s="7">
        <f>IF(S844&gt;0,RANK(S844,(N844:P844,Q844:AE844)),0)</f>
        <v>0</v>
      </c>
      <c r="AK844" s="2">
        <f t="shared" si="319"/>
        <v>0</v>
      </c>
      <c r="AL844" s="2">
        <f t="shared" si="320"/>
        <v>0</v>
      </c>
      <c r="AM844" s="2">
        <f t="shared" si="321"/>
        <v>4.288900325956425E-3</v>
      </c>
      <c r="AN844" s="2">
        <f t="shared" si="322"/>
        <v>0</v>
      </c>
      <c r="AP844" t="s">
        <v>1911</v>
      </c>
      <c r="AQ844" t="s">
        <v>486</v>
      </c>
      <c r="AR844">
        <v>5</v>
      </c>
      <c r="AT844" s="95">
        <v>19</v>
      </c>
      <c r="AU844" s="97">
        <v>41</v>
      </c>
      <c r="AV844" s="101">
        <f t="shared" si="311"/>
        <v>19041</v>
      </c>
      <c r="AX844" s="7" t="s">
        <v>1006</v>
      </c>
    </row>
    <row r="845" spans="1:50" hidden="1" outlineLevel="1">
      <c r="A845" t="s">
        <v>2020</v>
      </c>
      <c r="B845" t="s">
        <v>486</v>
      </c>
      <c r="C845" s="1">
        <f t="shared" si="312"/>
        <v>6421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13"/>
        <v>3066</v>
      </c>
      <c r="H845" s="2">
        <f t="shared" si="314"/>
        <v>0.47749571717800965</v>
      </c>
      <c r="I845" s="2"/>
      <c r="J845" s="2">
        <f t="shared" si="315"/>
        <v>0.25821523127238749</v>
      </c>
      <c r="K845" s="2">
        <f t="shared" si="316"/>
        <v>0.73571094845039708</v>
      </c>
      <c r="L845" s="2">
        <f t="shared" si="317"/>
        <v>0</v>
      </c>
      <c r="M845" s="2">
        <f t="shared" si="318"/>
        <v>6.0738202772153693E-3</v>
      </c>
      <c r="N845" s="111">
        <v>1658</v>
      </c>
      <c r="O845" s="111">
        <v>4724</v>
      </c>
      <c r="P845" s="111"/>
      <c r="Q845" s="111"/>
      <c r="R845" s="111"/>
      <c r="S845" s="111"/>
      <c r="T845" s="111">
        <v>24</v>
      </c>
      <c r="U845" s="111"/>
      <c r="V845" s="111">
        <v>15</v>
      </c>
      <c r="W845" s="111"/>
      <c r="X845" s="111">
        <v>0</v>
      </c>
      <c r="Y845" s="111"/>
      <c r="Z845" s="111"/>
      <c r="AA845" s="111"/>
      <c r="AB845" s="111"/>
      <c r="AC845" s="111"/>
      <c r="AD845" s="111"/>
      <c r="AE845" s="111"/>
      <c r="AG845" s="7">
        <f>IF(Q845&gt;0,RANK(Q845,(N845:P845,Q845:AE845)),0)</f>
        <v>0</v>
      </c>
      <c r="AH845" s="7">
        <f>IF(R845&gt;0,RANK(R845,(N845:P845,Q845:AE845)),0)</f>
        <v>0</v>
      </c>
      <c r="AI845" s="7">
        <f>IF(T845&gt;0,RANK(T845,(N845:P845,Q845:AE845)),0)</f>
        <v>3</v>
      </c>
      <c r="AJ845" s="7">
        <f>IF(S845&gt;0,RANK(S845,(N845:P845,Q845:AE845)),0)</f>
        <v>0</v>
      </c>
      <c r="AK845" s="2">
        <f t="shared" si="319"/>
        <v>0</v>
      </c>
      <c r="AL845" s="2">
        <f t="shared" si="320"/>
        <v>0</v>
      </c>
      <c r="AM845" s="2">
        <f t="shared" si="321"/>
        <v>3.737735555209469E-3</v>
      </c>
      <c r="AN845" s="2">
        <f t="shared" si="322"/>
        <v>0</v>
      </c>
      <c r="AP845" t="s">
        <v>2020</v>
      </c>
      <c r="AQ845" t="s">
        <v>486</v>
      </c>
      <c r="AR845">
        <v>1</v>
      </c>
      <c r="AT845" s="95">
        <v>19</v>
      </c>
      <c r="AU845" s="97">
        <v>43</v>
      </c>
      <c r="AV845" s="101">
        <f t="shared" si="311"/>
        <v>19043</v>
      </c>
      <c r="AX845" s="7" t="s">
        <v>1006</v>
      </c>
    </row>
    <row r="846" spans="1:50" hidden="1" outlineLevel="1">
      <c r="A846" t="s">
        <v>1688</v>
      </c>
      <c r="B846" t="s">
        <v>486</v>
      </c>
      <c r="C846" s="1">
        <f t="shared" si="312"/>
        <v>14988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13"/>
        <v>3835</v>
      </c>
      <c r="H846" s="2">
        <f t="shared" si="314"/>
        <v>0.25587136375767283</v>
      </c>
      <c r="I846" s="2"/>
      <c r="J846" s="2">
        <f t="shared" si="315"/>
        <v>0.36989591673338673</v>
      </c>
      <c r="K846" s="2">
        <f t="shared" si="316"/>
        <v>0.62576728049105956</v>
      </c>
      <c r="L846" s="2">
        <f t="shared" si="317"/>
        <v>0</v>
      </c>
      <c r="M846" s="2">
        <f t="shared" si="318"/>
        <v>4.3368027755537053E-3</v>
      </c>
      <c r="N846" s="111">
        <v>5544</v>
      </c>
      <c r="O846" s="111">
        <v>9379</v>
      </c>
      <c r="P846" s="111"/>
      <c r="Q846" s="111"/>
      <c r="R846" s="111"/>
      <c r="S846" s="111"/>
      <c r="T846" s="111">
        <v>39</v>
      </c>
      <c r="U846" s="111"/>
      <c r="V846" s="111">
        <v>25</v>
      </c>
      <c r="W846" s="111"/>
      <c r="X846" s="111">
        <v>1</v>
      </c>
      <c r="Y846" s="111"/>
      <c r="Z846" s="111"/>
      <c r="AA846" s="111"/>
      <c r="AB846" s="111"/>
      <c r="AC846" s="111"/>
      <c r="AD846" s="111"/>
      <c r="AE846" s="111"/>
      <c r="AG846" s="7">
        <f>IF(Q846&gt;0,RANK(Q846,(N846:P846,Q846:AE846)),0)</f>
        <v>0</v>
      </c>
      <c r="AH846" s="7">
        <f>IF(R846&gt;0,RANK(R846,(N846:P846,Q846:AE846)),0)</f>
        <v>0</v>
      </c>
      <c r="AI846" s="7">
        <f>IF(T846&gt;0,RANK(T846,(N846:P846,Q846:AE846)),0)</f>
        <v>3</v>
      </c>
      <c r="AJ846" s="7">
        <f>IF(S846&gt;0,RANK(S846,(N846:P846,Q846:AE846)),0)</f>
        <v>0</v>
      </c>
      <c r="AK846" s="2">
        <f t="shared" si="319"/>
        <v>0</v>
      </c>
      <c r="AL846" s="2">
        <f t="shared" si="320"/>
        <v>0</v>
      </c>
      <c r="AM846" s="2">
        <f t="shared" si="321"/>
        <v>2.6020816653322659E-3</v>
      </c>
      <c r="AN846" s="2">
        <f t="shared" si="322"/>
        <v>0</v>
      </c>
      <c r="AP846" t="s">
        <v>1688</v>
      </c>
      <c r="AQ846" t="s">
        <v>486</v>
      </c>
      <c r="AR846">
        <v>1</v>
      </c>
      <c r="AT846" s="95">
        <v>19</v>
      </c>
      <c r="AU846" s="97">
        <v>45</v>
      </c>
      <c r="AV846" s="101">
        <f t="shared" si="311"/>
        <v>19045</v>
      </c>
      <c r="AX846" s="7" t="s">
        <v>1006</v>
      </c>
    </row>
    <row r="847" spans="1:50" hidden="1" outlineLevel="1">
      <c r="A847" t="s">
        <v>1925</v>
      </c>
      <c r="B847" t="s">
        <v>486</v>
      </c>
      <c r="C847" s="1">
        <f t="shared" si="312"/>
        <v>4893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0</v>
      </c>
      <c r="G847" s="1">
        <f t="shared" si="313"/>
        <v>2580</v>
      </c>
      <c r="H847" s="2">
        <f t="shared" si="314"/>
        <v>0.52728387492335993</v>
      </c>
      <c r="I847" s="2"/>
      <c r="J847" s="2">
        <f t="shared" si="315"/>
        <v>0.23359901900674432</v>
      </c>
      <c r="K847" s="2">
        <f t="shared" si="316"/>
        <v>0.76088289393010422</v>
      </c>
      <c r="L847" s="2">
        <f t="shared" si="317"/>
        <v>0</v>
      </c>
      <c r="M847" s="2">
        <f t="shared" si="318"/>
        <v>5.5180870631514889E-3</v>
      </c>
      <c r="N847" s="111">
        <v>1143</v>
      </c>
      <c r="O847" s="111">
        <v>3723</v>
      </c>
      <c r="P847" s="111"/>
      <c r="Q847" s="111"/>
      <c r="R847" s="111"/>
      <c r="S847" s="111"/>
      <c r="T847" s="111">
        <v>20</v>
      </c>
      <c r="U847" s="111"/>
      <c r="V847" s="111">
        <v>7</v>
      </c>
      <c r="W847" s="111"/>
      <c r="X847" s="111">
        <v>0</v>
      </c>
      <c r="Y847" s="111"/>
      <c r="Z847" s="111"/>
      <c r="AA847" s="111"/>
      <c r="AB847" s="111"/>
      <c r="AC847" s="111"/>
      <c r="AD847" s="111"/>
      <c r="AE847" s="111"/>
      <c r="AG847" s="7">
        <f>IF(Q847&gt;0,RANK(Q847,(N847:P847,Q847:AE847)),0)</f>
        <v>0</v>
      </c>
      <c r="AH847" s="7">
        <f>IF(R847&gt;0,RANK(R847,(N847:P847,Q847:AE847)),0)</f>
        <v>0</v>
      </c>
      <c r="AI847" s="7">
        <f>IF(T847&gt;0,RANK(T847,(N847:P847,Q847:AE847)),0)</f>
        <v>3</v>
      </c>
      <c r="AJ847" s="7">
        <f>IF(S847&gt;0,RANK(S847,(N847:P847,Q847:AE847)),0)</f>
        <v>0</v>
      </c>
      <c r="AK847" s="2">
        <f t="shared" si="319"/>
        <v>0</v>
      </c>
      <c r="AL847" s="2">
        <f t="shared" si="320"/>
        <v>0</v>
      </c>
      <c r="AM847" s="2">
        <f t="shared" si="321"/>
        <v>4.0874718986306973E-3</v>
      </c>
      <c r="AN847" s="2">
        <f t="shared" si="322"/>
        <v>0</v>
      </c>
      <c r="AP847" t="s">
        <v>1925</v>
      </c>
      <c r="AQ847" t="s">
        <v>486</v>
      </c>
      <c r="AR847">
        <v>5</v>
      </c>
      <c r="AT847" s="95">
        <v>19</v>
      </c>
      <c r="AU847" s="97">
        <v>47</v>
      </c>
      <c r="AV847" s="101">
        <f t="shared" si="311"/>
        <v>19047</v>
      </c>
      <c r="AX847" s="7" t="s">
        <v>1006</v>
      </c>
    </row>
    <row r="848" spans="1:50" hidden="1" outlineLevel="1">
      <c r="A848" t="s">
        <v>203</v>
      </c>
      <c r="B848" t="s">
        <v>486</v>
      </c>
      <c r="C848" s="1">
        <f t="shared" si="312"/>
        <v>13681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13"/>
        <v>5425</v>
      </c>
      <c r="H848" s="2">
        <f t="shared" si="314"/>
        <v>0.39653534098384619</v>
      </c>
      <c r="I848" s="2"/>
      <c r="J848" s="2">
        <f t="shared" si="315"/>
        <v>0.29654265039105326</v>
      </c>
      <c r="K848" s="2">
        <f t="shared" si="316"/>
        <v>0.69307799137489945</v>
      </c>
      <c r="L848" s="2">
        <f t="shared" si="317"/>
        <v>0</v>
      </c>
      <c r="M848" s="2">
        <f t="shared" si="318"/>
        <v>1.0379358234047231E-2</v>
      </c>
      <c r="N848" s="111">
        <v>4057</v>
      </c>
      <c r="O848" s="111">
        <v>9482</v>
      </c>
      <c r="P848" s="111"/>
      <c r="Q848" s="111"/>
      <c r="R848" s="111"/>
      <c r="S848" s="111"/>
      <c r="T848" s="111">
        <v>109</v>
      </c>
      <c r="U848" s="111"/>
      <c r="V848" s="111">
        <v>28</v>
      </c>
      <c r="W848" s="111"/>
      <c r="X848" s="111">
        <v>5</v>
      </c>
      <c r="Y848" s="111"/>
      <c r="Z848" s="111"/>
      <c r="AA848" s="111"/>
      <c r="AB848" s="111"/>
      <c r="AC848" s="111"/>
      <c r="AD848" s="111"/>
      <c r="AE848" s="111"/>
      <c r="AG848" s="7">
        <f>IF(Q848&gt;0,RANK(Q848,(N848:P848,Q848:AE848)),0)</f>
        <v>0</v>
      </c>
      <c r="AH848" s="7">
        <f>IF(R848&gt;0,RANK(R848,(N848:P848,Q848:AE848)),0)</f>
        <v>0</v>
      </c>
      <c r="AI848" s="7">
        <f>IF(T848&gt;0,RANK(T848,(N848:P848,Q848:AE848)),0)</f>
        <v>3</v>
      </c>
      <c r="AJ848" s="7">
        <f>IF(S848&gt;0,RANK(S848,(N848:P848,Q848:AE848)),0)</f>
        <v>0</v>
      </c>
      <c r="AK848" s="2">
        <f t="shared" si="319"/>
        <v>0</v>
      </c>
      <c r="AL848" s="2">
        <f t="shared" si="320"/>
        <v>0</v>
      </c>
      <c r="AM848" s="2">
        <f t="shared" si="321"/>
        <v>7.9672538557123019E-3</v>
      </c>
      <c r="AN848" s="2">
        <f t="shared" si="322"/>
        <v>0</v>
      </c>
      <c r="AP848" t="s">
        <v>203</v>
      </c>
      <c r="AQ848" t="s">
        <v>486</v>
      </c>
      <c r="AR848">
        <v>4</v>
      </c>
      <c r="AT848" s="95">
        <v>19</v>
      </c>
      <c r="AU848" s="97">
        <v>49</v>
      </c>
      <c r="AV848" s="101">
        <f t="shared" si="311"/>
        <v>19049</v>
      </c>
      <c r="AX848" s="7" t="s">
        <v>1006</v>
      </c>
    </row>
    <row r="849" spans="1:50" hidden="1" outlineLevel="1">
      <c r="A849" t="s">
        <v>347</v>
      </c>
      <c r="B849" t="s">
        <v>486</v>
      </c>
      <c r="C849" s="1">
        <f t="shared" si="312"/>
        <v>2909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313"/>
        <v>1159</v>
      </c>
      <c r="H849" s="2">
        <f t="shared" si="314"/>
        <v>0.39841870058439327</v>
      </c>
      <c r="I849" s="2"/>
      <c r="J849" s="2">
        <f t="shared" si="315"/>
        <v>0.29391543485733929</v>
      </c>
      <c r="K849" s="2">
        <f t="shared" si="316"/>
        <v>0.6923341354417325</v>
      </c>
      <c r="L849" s="2">
        <f t="shared" si="317"/>
        <v>0</v>
      </c>
      <c r="M849" s="2">
        <f t="shared" si="318"/>
        <v>1.3750429700928213E-2</v>
      </c>
      <c r="N849" s="111">
        <v>855</v>
      </c>
      <c r="O849" s="111">
        <v>2014</v>
      </c>
      <c r="P849" s="111"/>
      <c r="Q849" s="111"/>
      <c r="R849" s="111"/>
      <c r="S849" s="111"/>
      <c r="T849" s="111">
        <v>35</v>
      </c>
      <c r="U849" s="111"/>
      <c r="V849" s="111">
        <v>5</v>
      </c>
      <c r="W849" s="111"/>
      <c r="X849" s="111">
        <v>0</v>
      </c>
      <c r="Y849" s="111"/>
      <c r="Z849" s="111"/>
      <c r="AA849" s="111"/>
      <c r="AB849" s="111"/>
      <c r="AC849" s="111"/>
      <c r="AD849" s="111"/>
      <c r="AE849" s="111"/>
      <c r="AG849" s="7">
        <f>IF(Q849&gt;0,RANK(Q849,(N849:P849,Q849:AE849)),0)</f>
        <v>0</v>
      </c>
      <c r="AH849" s="7">
        <f>IF(R849&gt;0,RANK(R849,(N849:P849,Q849:AE849)),0)</f>
        <v>0</v>
      </c>
      <c r="AI849" s="7">
        <f>IF(T849&gt;0,RANK(T849,(N849:P849,Q849:AE849)),0)</f>
        <v>3</v>
      </c>
      <c r="AJ849" s="7">
        <f>IF(S849&gt;0,RANK(S849,(N849:P849,Q849:AE849)),0)</f>
        <v>0</v>
      </c>
      <c r="AK849" s="2">
        <f t="shared" si="319"/>
        <v>0</v>
      </c>
      <c r="AL849" s="2">
        <f t="shared" si="320"/>
        <v>0</v>
      </c>
      <c r="AM849" s="2">
        <f t="shared" si="321"/>
        <v>1.2031625988312134E-2</v>
      </c>
      <c r="AN849" s="2">
        <f t="shared" si="322"/>
        <v>0</v>
      </c>
      <c r="AP849" t="s">
        <v>347</v>
      </c>
      <c r="AQ849" t="s">
        <v>486</v>
      </c>
      <c r="AR849">
        <v>2</v>
      </c>
      <c r="AT849" s="95">
        <v>19</v>
      </c>
      <c r="AU849" s="97">
        <v>51</v>
      </c>
      <c r="AV849" s="101">
        <f t="shared" si="311"/>
        <v>19051</v>
      </c>
      <c r="AX849" s="7" t="s">
        <v>1006</v>
      </c>
    </row>
    <row r="850" spans="1:50" hidden="1" outlineLevel="1">
      <c r="A850" t="s">
        <v>218</v>
      </c>
      <c r="B850" t="s">
        <v>486</v>
      </c>
      <c r="C850" s="1">
        <f t="shared" si="312"/>
        <v>3402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313"/>
        <v>1711</v>
      </c>
      <c r="H850" s="2">
        <f t="shared" si="314"/>
        <v>0.50293944738389185</v>
      </c>
      <c r="I850" s="2"/>
      <c r="J850" s="2">
        <f t="shared" si="315"/>
        <v>0.2430922986478542</v>
      </c>
      <c r="K850" s="2">
        <f t="shared" si="316"/>
        <v>0.74603174603174605</v>
      </c>
      <c r="L850" s="2">
        <f t="shared" si="317"/>
        <v>0</v>
      </c>
      <c r="M850" s="2">
        <f t="shared" si="318"/>
        <v>1.0875955320399755E-2</v>
      </c>
      <c r="N850" s="111">
        <v>827</v>
      </c>
      <c r="O850" s="111">
        <v>2538</v>
      </c>
      <c r="P850" s="111"/>
      <c r="Q850" s="111"/>
      <c r="R850" s="111"/>
      <c r="S850" s="111"/>
      <c r="T850" s="111">
        <v>29</v>
      </c>
      <c r="U850" s="111"/>
      <c r="V850" s="111">
        <v>7</v>
      </c>
      <c r="W850" s="111"/>
      <c r="X850" s="111">
        <v>1</v>
      </c>
      <c r="Y850" s="111"/>
      <c r="Z850" s="111"/>
      <c r="AA850" s="111"/>
      <c r="AB850" s="111"/>
      <c r="AC850" s="111"/>
      <c r="AD850" s="111"/>
      <c r="AE850" s="111"/>
      <c r="AG850" s="7">
        <f>IF(Q850&gt;0,RANK(Q850,(N850:P850,Q850:AE850)),0)</f>
        <v>0</v>
      </c>
      <c r="AH850" s="7">
        <f>IF(R850&gt;0,RANK(R850,(N850:P850,Q850:AE850)),0)</f>
        <v>0</v>
      </c>
      <c r="AI850" s="7">
        <f>IF(T850&gt;0,RANK(T850,(N850:P850,Q850:AE850)),0)</f>
        <v>3</v>
      </c>
      <c r="AJ850" s="7">
        <f>IF(S850&gt;0,RANK(S850,(N850:P850,Q850:AE850)),0)</f>
        <v>0</v>
      </c>
      <c r="AK850" s="2">
        <f t="shared" si="319"/>
        <v>0</v>
      </c>
      <c r="AL850" s="2">
        <f t="shared" si="320"/>
        <v>0</v>
      </c>
      <c r="AM850" s="2">
        <f t="shared" si="321"/>
        <v>8.5243974132863023E-3</v>
      </c>
      <c r="AN850" s="2">
        <f t="shared" si="322"/>
        <v>0</v>
      </c>
      <c r="AP850" t="s">
        <v>218</v>
      </c>
      <c r="AQ850" t="s">
        <v>486</v>
      </c>
      <c r="AR850">
        <v>5</v>
      </c>
      <c r="AT850" s="95">
        <v>19</v>
      </c>
      <c r="AU850" s="97">
        <v>53</v>
      </c>
      <c r="AV850" s="101">
        <f t="shared" si="311"/>
        <v>19053</v>
      </c>
      <c r="AX850" s="7" t="s">
        <v>1006</v>
      </c>
    </row>
    <row r="851" spans="1:50" hidden="1" outlineLevel="1">
      <c r="A851" t="s">
        <v>1873</v>
      </c>
      <c r="B851" t="s">
        <v>486</v>
      </c>
      <c r="C851" s="1">
        <f t="shared" si="312"/>
        <v>5944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13"/>
        <v>3160</v>
      </c>
      <c r="H851" s="2">
        <f t="shared" si="314"/>
        <v>0.53162853297442803</v>
      </c>
      <c r="I851" s="2"/>
      <c r="J851" s="2">
        <f t="shared" si="315"/>
        <v>0.23166218034993272</v>
      </c>
      <c r="K851" s="2">
        <f t="shared" si="316"/>
        <v>0.76329071332436071</v>
      </c>
      <c r="L851" s="2">
        <f t="shared" si="317"/>
        <v>0</v>
      </c>
      <c r="M851" s="2">
        <f t="shared" si="318"/>
        <v>5.0471063257065962E-3</v>
      </c>
      <c r="N851" s="111">
        <v>1377</v>
      </c>
      <c r="O851" s="111">
        <v>4537</v>
      </c>
      <c r="P851" s="111"/>
      <c r="Q851" s="111"/>
      <c r="R851" s="111"/>
      <c r="S851" s="111"/>
      <c r="T851" s="111">
        <v>21</v>
      </c>
      <c r="U851" s="111"/>
      <c r="V851" s="111">
        <v>9</v>
      </c>
      <c r="W851" s="111"/>
      <c r="X851" s="111">
        <v>0</v>
      </c>
      <c r="Y851" s="111"/>
      <c r="Z851" s="111"/>
      <c r="AA851" s="111"/>
      <c r="AB851" s="111"/>
      <c r="AC851" s="111"/>
      <c r="AD851" s="111"/>
      <c r="AE851" s="111"/>
      <c r="AG851" s="7">
        <f>IF(Q851&gt;0,RANK(Q851,(N851:P851,Q851:AE851)),0)</f>
        <v>0</v>
      </c>
      <c r="AH851" s="7">
        <f>IF(R851&gt;0,RANK(R851,(N851:P851,Q851:AE851)),0)</f>
        <v>0</v>
      </c>
      <c r="AI851" s="7">
        <f>IF(T851&gt;0,RANK(T851,(N851:P851,Q851:AE851)),0)</f>
        <v>3</v>
      </c>
      <c r="AJ851" s="7">
        <f>IF(S851&gt;0,RANK(S851,(N851:P851,Q851:AE851)),0)</f>
        <v>0</v>
      </c>
      <c r="AK851" s="2">
        <f t="shared" si="319"/>
        <v>0</v>
      </c>
      <c r="AL851" s="2">
        <f t="shared" si="320"/>
        <v>0</v>
      </c>
      <c r="AM851" s="2">
        <f t="shared" si="321"/>
        <v>3.5329744279946162E-3</v>
      </c>
      <c r="AN851" s="2">
        <f t="shared" si="322"/>
        <v>0</v>
      </c>
      <c r="AP851" t="s">
        <v>1873</v>
      </c>
      <c r="AQ851" t="s">
        <v>486</v>
      </c>
      <c r="AR851">
        <v>1</v>
      </c>
      <c r="AT851" s="95">
        <v>19</v>
      </c>
      <c r="AU851" s="97">
        <v>55</v>
      </c>
      <c r="AV851" s="101">
        <f t="shared" si="311"/>
        <v>19055</v>
      </c>
      <c r="AX851" s="7" t="s">
        <v>1006</v>
      </c>
    </row>
    <row r="852" spans="1:50" hidden="1" outlineLevel="1">
      <c r="A852" t="s">
        <v>1217</v>
      </c>
      <c r="B852" t="s">
        <v>486</v>
      </c>
      <c r="C852" s="1">
        <f t="shared" si="312"/>
        <v>12760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313"/>
        <v>595</v>
      </c>
      <c r="H852" s="2">
        <f t="shared" si="314"/>
        <v>4.6630094043887148E-2</v>
      </c>
      <c r="I852" s="2"/>
      <c r="J852" s="2">
        <f t="shared" si="315"/>
        <v>0.47390282131661443</v>
      </c>
      <c r="K852" s="2">
        <f t="shared" si="316"/>
        <v>0.52053291536050161</v>
      </c>
      <c r="L852" s="2">
        <f t="shared" si="317"/>
        <v>0</v>
      </c>
      <c r="M852" s="2">
        <f t="shared" si="318"/>
        <v>5.5642633228839555E-3</v>
      </c>
      <c r="N852" s="111">
        <v>6047</v>
      </c>
      <c r="O852" s="111">
        <v>6642</v>
      </c>
      <c r="P852" s="111"/>
      <c r="Q852" s="111"/>
      <c r="R852" s="111"/>
      <c r="S852" s="111"/>
      <c r="T852" s="111">
        <v>63</v>
      </c>
      <c r="U852" s="111"/>
      <c r="V852" s="111">
        <v>8</v>
      </c>
      <c r="W852" s="111"/>
      <c r="X852" s="111">
        <v>0</v>
      </c>
      <c r="Y852" s="111"/>
      <c r="Z852" s="111"/>
      <c r="AA852" s="111"/>
      <c r="AB852" s="111"/>
      <c r="AC852" s="111"/>
      <c r="AD852" s="111"/>
      <c r="AE852" s="111"/>
      <c r="AG852" s="7">
        <f>IF(Q852&gt;0,RANK(Q852,(N852:P852,Q852:AE852)),0)</f>
        <v>0</v>
      </c>
      <c r="AH852" s="7">
        <f>IF(R852&gt;0,RANK(R852,(N852:P852,Q852:AE852)),0)</f>
        <v>0</v>
      </c>
      <c r="AI852" s="7">
        <f>IF(T852&gt;0,RANK(T852,(N852:P852,Q852:AE852)),0)</f>
        <v>3</v>
      </c>
      <c r="AJ852" s="7">
        <f>IF(S852&gt;0,RANK(S852,(N852:P852,Q852:AE852)),0)</f>
        <v>0</v>
      </c>
      <c r="AK852" s="2">
        <f t="shared" si="319"/>
        <v>0</v>
      </c>
      <c r="AL852" s="2">
        <f t="shared" si="320"/>
        <v>0</v>
      </c>
      <c r="AM852" s="2">
        <f t="shared" si="321"/>
        <v>4.9373040752351098E-3</v>
      </c>
      <c r="AN852" s="2">
        <f t="shared" si="322"/>
        <v>0</v>
      </c>
      <c r="AP852" t="s">
        <v>1217</v>
      </c>
      <c r="AQ852" t="s">
        <v>486</v>
      </c>
      <c r="AR852">
        <v>2</v>
      </c>
      <c r="AT852" s="95">
        <v>19</v>
      </c>
      <c r="AU852" s="97">
        <v>57</v>
      </c>
      <c r="AV852" s="101">
        <f t="shared" si="311"/>
        <v>19057</v>
      </c>
      <c r="AX852" s="7" t="s">
        <v>1006</v>
      </c>
    </row>
    <row r="853" spans="1:50" hidden="1" outlineLevel="1">
      <c r="A853" t="s">
        <v>665</v>
      </c>
      <c r="B853" t="s">
        <v>486</v>
      </c>
      <c r="C853" s="1">
        <f t="shared" si="312"/>
        <v>5962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si="313"/>
        <v>2545</v>
      </c>
      <c r="H853" s="2">
        <f t="shared" si="314"/>
        <v>0.42687017779268704</v>
      </c>
      <c r="I853" s="2"/>
      <c r="J853" s="2">
        <f t="shared" si="315"/>
        <v>0.28094599127809461</v>
      </c>
      <c r="K853" s="2">
        <f t="shared" si="316"/>
        <v>0.7078161690707816</v>
      </c>
      <c r="L853" s="2">
        <f t="shared" si="317"/>
        <v>0</v>
      </c>
      <c r="M853" s="2">
        <f t="shared" si="318"/>
        <v>1.1237839651123793E-2</v>
      </c>
      <c r="N853" s="111">
        <v>1675</v>
      </c>
      <c r="O853" s="111">
        <v>4220</v>
      </c>
      <c r="P853" s="111"/>
      <c r="Q853" s="111"/>
      <c r="R853" s="111"/>
      <c r="S853" s="111"/>
      <c r="T853" s="111">
        <v>39</v>
      </c>
      <c r="U853" s="111"/>
      <c r="V853" s="111">
        <v>25</v>
      </c>
      <c r="W853" s="111"/>
      <c r="X853" s="111">
        <v>3</v>
      </c>
      <c r="Y853" s="111"/>
      <c r="Z853" s="111"/>
      <c r="AA853" s="111"/>
      <c r="AB853" s="111"/>
      <c r="AC853" s="111"/>
      <c r="AD853" s="111"/>
      <c r="AE853" s="111"/>
      <c r="AG853" s="7">
        <f>IF(Q853&gt;0,RANK(Q853,(N853:P853,Q853:AE853)),0)</f>
        <v>0</v>
      </c>
      <c r="AH853" s="7">
        <f>IF(R853&gt;0,RANK(R853,(N853:P853,Q853:AE853)),0)</f>
        <v>0</v>
      </c>
      <c r="AI853" s="7">
        <f>IF(T853&gt;0,RANK(T853,(N853:P853,Q853:AE853)),0)</f>
        <v>3</v>
      </c>
      <c r="AJ853" s="7">
        <f>IF(S853&gt;0,RANK(S853,(N853:P853,Q853:AE853)),0)</f>
        <v>0</v>
      </c>
      <c r="AK853" s="2">
        <f t="shared" si="319"/>
        <v>0</v>
      </c>
      <c r="AL853" s="2">
        <f t="shared" si="320"/>
        <v>0</v>
      </c>
      <c r="AM853" s="2">
        <f t="shared" si="321"/>
        <v>6.5414290506541429E-3</v>
      </c>
      <c r="AN853" s="2">
        <f t="shared" si="322"/>
        <v>0</v>
      </c>
      <c r="AP853" t="s">
        <v>665</v>
      </c>
      <c r="AQ853" t="s">
        <v>486</v>
      </c>
      <c r="AR853">
        <v>5</v>
      </c>
      <c r="AT853" s="95">
        <v>19</v>
      </c>
      <c r="AU853" s="97">
        <v>59</v>
      </c>
      <c r="AV853" s="101">
        <f t="shared" si="311"/>
        <v>19059</v>
      </c>
      <c r="AX853" s="7" t="s">
        <v>1006</v>
      </c>
    </row>
    <row r="854" spans="1:50" hidden="1" outlineLevel="1">
      <c r="A854" t="s">
        <v>581</v>
      </c>
      <c r="B854" t="s">
        <v>486</v>
      </c>
      <c r="C854" s="1">
        <f t="shared" si="312"/>
        <v>27253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13"/>
        <v>7342</v>
      </c>
      <c r="H854" s="2">
        <f t="shared" si="314"/>
        <v>0.26940153377609805</v>
      </c>
      <c r="I854" s="2"/>
      <c r="J854" s="2">
        <f t="shared" si="315"/>
        <v>0.36047407624848643</v>
      </c>
      <c r="K854" s="2">
        <f t="shared" si="316"/>
        <v>0.62987561002458448</v>
      </c>
      <c r="L854" s="2">
        <f t="shared" si="317"/>
        <v>0</v>
      </c>
      <c r="M854" s="2">
        <f t="shared" si="318"/>
        <v>9.6503137269291495E-3</v>
      </c>
      <c r="N854" s="111">
        <v>9824</v>
      </c>
      <c r="O854" s="111">
        <v>17166</v>
      </c>
      <c r="P854" s="111"/>
      <c r="Q854" s="111"/>
      <c r="R854" s="111"/>
      <c r="S854" s="111"/>
      <c r="T854" s="111">
        <v>203</v>
      </c>
      <c r="U854" s="111"/>
      <c r="V854" s="111">
        <v>55</v>
      </c>
      <c r="W854" s="111"/>
      <c r="X854" s="111">
        <v>5</v>
      </c>
      <c r="Y854" s="111"/>
      <c r="Z854" s="111"/>
      <c r="AA854" s="111"/>
      <c r="AB854" s="111"/>
      <c r="AC854" s="111"/>
      <c r="AD854" s="111"/>
      <c r="AE854" s="111"/>
      <c r="AG854" s="7">
        <f>IF(Q854&gt;0,RANK(Q854,(N854:P854,Q854:AE854)),0)</f>
        <v>0</v>
      </c>
      <c r="AH854" s="7">
        <f>IF(R854&gt;0,RANK(R854,(N854:P854,Q854:AE854)),0)</f>
        <v>0</v>
      </c>
      <c r="AI854" s="7">
        <f>IF(T854&gt;0,RANK(T854,(N854:P854,Q854:AE854)),0)</f>
        <v>3</v>
      </c>
      <c r="AJ854" s="7">
        <f>IF(S854&gt;0,RANK(S854,(N854:P854,Q854:AE854)),0)</f>
        <v>0</v>
      </c>
      <c r="AK854" s="2">
        <f t="shared" si="319"/>
        <v>0</v>
      </c>
      <c r="AL854" s="2">
        <f t="shared" si="320"/>
        <v>0</v>
      </c>
      <c r="AM854" s="2">
        <f t="shared" si="321"/>
        <v>7.4487212416981616E-3</v>
      </c>
      <c r="AN854" s="2">
        <f t="shared" si="322"/>
        <v>0</v>
      </c>
      <c r="AP854" t="s">
        <v>581</v>
      </c>
      <c r="AQ854" t="s">
        <v>486</v>
      </c>
      <c r="AR854">
        <v>1</v>
      </c>
      <c r="AT854" s="95">
        <v>19</v>
      </c>
      <c r="AU854" s="97">
        <v>61</v>
      </c>
      <c r="AV854" s="101">
        <f t="shared" si="311"/>
        <v>19061</v>
      </c>
      <c r="AX854" s="7" t="s">
        <v>1006</v>
      </c>
    </row>
    <row r="855" spans="1:50" hidden="1" outlineLevel="1">
      <c r="A855" t="s">
        <v>387</v>
      </c>
      <c r="B855" t="s">
        <v>486</v>
      </c>
      <c r="C855" s="1">
        <f t="shared" si="312"/>
        <v>3438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313"/>
        <v>1172</v>
      </c>
      <c r="H855" s="2">
        <f t="shared" si="314"/>
        <v>0.34089586969168123</v>
      </c>
      <c r="I855" s="2"/>
      <c r="J855" s="2">
        <f t="shared" si="315"/>
        <v>0.3251890634089587</v>
      </c>
      <c r="K855" s="2">
        <f t="shared" si="316"/>
        <v>0.66608493310063988</v>
      </c>
      <c r="L855" s="2">
        <f t="shared" si="317"/>
        <v>0</v>
      </c>
      <c r="M855" s="2">
        <f t="shared" si="318"/>
        <v>8.7260034904014239E-3</v>
      </c>
      <c r="N855" s="111">
        <v>1118</v>
      </c>
      <c r="O855" s="111">
        <v>2290</v>
      </c>
      <c r="P855" s="111"/>
      <c r="Q855" s="111"/>
      <c r="R855" s="111"/>
      <c r="S855" s="111"/>
      <c r="T855" s="111">
        <v>25</v>
      </c>
      <c r="U855" s="111"/>
      <c r="V855" s="111">
        <v>5</v>
      </c>
      <c r="W855" s="111"/>
      <c r="X855" s="111">
        <v>0</v>
      </c>
      <c r="Y855" s="111"/>
      <c r="Z855" s="111"/>
      <c r="AA855" s="111"/>
      <c r="AB855" s="111"/>
      <c r="AC855" s="111"/>
      <c r="AD855" s="111"/>
      <c r="AE855" s="111"/>
      <c r="AG855" s="7">
        <f>IF(Q855&gt;0,RANK(Q855,(N855:P855,Q855:AE855)),0)</f>
        <v>0</v>
      </c>
      <c r="AH855" s="7">
        <f>IF(R855&gt;0,RANK(R855,(N855:P855,Q855:AE855)),0)</f>
        <v>0</v>
      </c>
      <c r="AI855" s="7">
        <f>IF(T855&gt;0,RANK(T855,(N855:P855,Q855:AE855)),0)</f>
        <v>3</v>
      </c>
      <c r="AJ855" s="7">
        <f>IF(S855&gt;0,RANK(S855,(N855:P855,Q855:AE855)),0)</f>
        <v>0</v>
      </c>
      <c r="AK855" s="2">
        <f t="shared" si="319"/>
        <v>0</v>
      </c>
      <c r="AL855" s="2">
        <f t="shared" si="320"/>
        <v>0</v>
      </c>
      <c r="AM855" s="2">
        <f t="shared" si="321"/>
        <v>7.2716695753344968E-3</v>
      </c>
      <c r="AN855" s="2">
        <f t="shared" si="322"/>
        <v>0</v>
      </c>
      <c r="AP855" t="s">
        <v>387</v>
      </c>
      <c r="AQ855" t="s">
        <v>486</v>
      </c>
      <c r="AR855">
        <v>4</v>
      </c>
      <c r="AT855" s="95">
        <v>19</v>
      </c>
      <c r="AU855" s="97">
        <v>63</v>
      </c>
      <c r="AV855" s="101">
        <f t="shared" si="311"/>
        <v>19063</v>
      </c>
      <c r="AX855" s="7" t="s">
        <v>1006</v>
      </c>
    </row>
    <row r="856" spans="1:50" hidden="1" outlineLevel="1">
      <c r="A856" t="s">
        <v>827</v>
      </c>
      <c r="B856" t="s">
        <v>486</v>
      </c>
      <c r="C856" s="1">
        <f t="shared" ref="C856:C887" si="323">SUM(N856:AE856)</f>
        <v>7479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ref="G856:G887" si="324">IF(C856&gt;0,MAX(N856:P856)-LARGE(N856:P856,2),0)</f>
        <v>3626</v>
      </c>
      <c r="H856" s="2">
        <f t="shared" ref="H856:H887" si="325">IF(C856&gt;0,G856/C856,0)</f>
        <v>0.48482417435486025</v>
      </c>
      <c r="I856" s="2"/>
      <c r="J856" s="2">
        <f t="shared" ref="J856:J887" si="326">IF($C856=0,"-",N856/$C856)</f>
        <v>0.2532424120871774</v>
      </c>
      <c r="K856" s="2">
        <f t="shared" ref="K856:K887" si="327">IF($C856=0,"-",O856/$C856)</f>
        <v>0.73806658644203771</v>
      </c>
      <c r="L856" s="2">
        <f t="shared" ref="L856:L887" si="328">IF($C856=0,"-",P856/$C856)</f>
        <v>0</v>
      </c>
      <c r="M856" s="2">
        <f t="shared" ref="M856:M887" si="329">IF(C856=0,"-",(1-J856-K856-L856))</f>
        <v>8.6910014707848315E-3</v>
      </c>
      <c r="N856" s="111">
        <v>1894</v>
      </c>
      <c r="O856" s="111">
        <v>5520</v>
      </c>
      <c r="P856" s="111"/>
      <c r="Q856" s="111"/>
      <c r="R856" s="111"/>
      <c r="S856" s="111"/>
      <c r="T856" s="111">
        <v>40</v>
      </c>
      <c r="U856" s="111"/>
      <c r="V856" s="111">
        <v>24</v>
      </c>
      <c r="W856" s="111"/>
      <c r="X856" s="111">
        <v>1</v>
      </c>
      <c r="Y856" s="111"/>
      <c r="Z856" s="111"/>
      <c r="AA856" s="111"/>
      <c r="AB856" s="111"/>
      <c r="AC856" s="111"/>
      <c r="AD856" s="111"/>
      <c r="AE856" s="111"/>
      <c r="AG856" s="7">
        <f>IF(Q856&gt;0,RANK(Q856,(N856:P856,Q856:AE856)),0)</f>
        <v>0</v>
      </c>
      <c r="AH856" s="7">
        <f>IF(R856&gt;0,RANK(R856,(N856:P856,Q856:AE856)),0)</f>
        <v>0</v>
      </c>
      <c r="AI856" s="7">
        <f>IF(T856&gt;0,RANK(T856,(N856:P856,Q856:AE856)),0)</f>
        <v>3</v>
      </c>
      <c r="AJ856" s="7">
        <f>IF(S856&gt;0,RANK(S856,(N856:P856,Q856:AE856)),0)</f>
        <v>0</v>
      </c>
      <c r="AK856" s="2">
        <f t="shared" ref="AK856:AK887" si="330">IF($C856=0,"-",Q856/$C856)</f>
        <v>0</v>
      </c>
      <c r="AL856" s="2">
        <f t="shared" ref="AL856:AL887" si="331">IF($C856=0,"-",R856/$C856)</f>
        <v>0</v>
      </c>
      <c r="AM856" s="2">
        <f t="shared" ref="AM856:AM887" si="332">IF($C856=0,"-",T856/$C856)</f>
        <v>5.3483085974060703E-3</v>
      </c>
      <c r="AN856" s="2">
        <f t="shared" ref="AN856:AN887" si="333">IF($C856=0,"-",S856/$C856)</f>
        <v>0</v>
      </c>
      <c r="AP856" t="s">
        <v>827</v>
      </c>
      <c r="AQ856" t="s">
        <v>486</v>
      </c>
      <c r="AR856">
        <v>1</v>
      </c>
      <c r="AT856" s="95">
        <v>19</v>
      </c>
      <c r="AU856" s="97">
        <v>65</v>
      </c>
      <c r="AV856" s="101">
        <f t="shared" si="311"/>
        <v>19065</v>
      </c>
      <c r="AX856" s="7" t="s">
        <v>1006</v>
      </c>
    </row>
    <row r="857" spans="1:50" hidden="1" outlineLevel="1">
      <c r="A857" t="s">
        <v>670</v>
      </c>
      <c r="B857" t="s">
        <v>486</v>
      </c>
      <c r="C857" s="1">
        <f t="shared" si="323"/>
        <v>5938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si="324"/>
        <v>3029</v>
      </c>
      <c r="H857" s="2">
        <f t="shared" si="325"/>
        <v>0.51010441226002023</v>
      </c>
      <c r="I857" s="2"/>
      <c r="J857" s="2">
        <f t="shared" si="326"/>
        <v>0.23964297743347929</v>
      </c>
      <c r="K857" s="2">
        <f t="shared" si="327"/>
        <v>0.74974738969349952</v>
      </c>
      <c r="L857" s="2">
        <f t="shared" si="328"/>
        <v>0</v>
      </c>
      <c r="M857" s="2">
        <f t="shared" si="329"/>
        <v>1.0609632873021191E-2</v>
      </c>
      <c r="N857" s="111">
        <v>1423</v>
      </c>
      <c r="O857" s="111">
        <v>4452</v>
      </c>
      <c r="P857" s="111"/>
      <c r="Q857" s="111"/>
      <c r="R857" s="111"/>
      <c r="S857" s="111"/>
      <c r="T857" s="111">
        <v>50</v>
      </c>
      <c r="U857" s="111"/>
      <c r="V857" s="111">
        <v>12</v>
      </c>
      <c r="W857" s="111"/>
      <c r="X857" s="111">
        <v>1</v>
      </c>
      <c r="Y857" s="111"/>
      <c r="Z857" s="111"/>
      <c r="AA857" s="111"/>
      <c r="AB857" s="111"/>
      <c r="AC857" s="111"/>
      <c r="AD857" s="111"/>
      <c r="AE857" s="111"/>
      <c r="AG857" s="7">
        <f>IF(Q857&gt;0,RANK(Q857,(N857:P857,Q857:AE857)),0)</f>
        <v>0</v>
      </c>
      <c r="AH857" s="7">
        <f>IF(R857&gt;0,RANK(R857,(N857:P857,Q857:AE857)),0)</f>
        <v>0</v>
      </c>
      <c r="AI857" s="7">
        <f>IF(T857&gt;0,RANK(T857,(N857:P857,Q857:AE857)),0)</f>
        <v>3</v>
      </c>
      <c r="AJ857" s="7">
        <f>IF(S857&gt;0,RANK(S857,(N857:P857,Q857:AE857)),0)</f>
        <v>0</v>
      </c>
      <c r="AK857" s="2">
        <f t="shared" si="330"/>
        <v>0</v>
      </c>
      <c r="AL857" s="2">
        <f t="shared" si="331"/>
        <v>0</v>
      </c>
      <c r="AM857" s="2">
        <f t="shared" si="332"/>
        <v>8.4203435500168414E-3</v>
      </c>
      <c r="AN857" s="2">
        <f t="shared" si="333"/>
        <v>0</v>
      </c>
      <c r="AP857" t="s">
        <v>670</v>
      </c>
      <c r="AQ857" t="s">
        <v>486</v>
      </c>
      <c r="AR857">
        <v>4</v>
      </c>
      <c r="AT857" s="95">
        <v>19</v>
      </c>
      <c r="AU857" s="97">
        <v>67</v>
      </c>
      <c r="AV857" s="101">
        <f t="shared" si="311"/>
        <v>19067</v>
      </c>
      <c r="AX857" s="7" t="s">
        <v>1006</v>
      </c>
    </row>
    <row r="858" spans="1:50" hidden="1" outlineLevel="1">
      <c r="A858" t="s">
        <v>522</v>
      </c>
      <c r="B858" t="s">
        <v>486</v>
      </c>
      <c r="C858" s="1">
        <f t="shared" si="323"/>
        <v>3877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0</v>
      </c>
      <c r="G858" s="1">
        <f t="shared" si="324"/>
        <v>2407</v>
      </c>
      <c r="H858" s="2">
        <f t="shared" si="325"/>
        <v>0.62084085633221564</v>
      </c>
      <c r="I858" s="2"/>
      <c r="J858" s="2">
        <f t="shared" si="326"/>
        <v>0.18622646376063967</v>
      </c>
      <c r="K858" s="2">
        <f t="shared" si="327"/>
        <v>0.80706732009285531</v>
      </c>
      <c r="L858" s="2">
        <f t="shared" si="328"/>
        <v>0</v>
      </c>
      <c r="M858" s="2">
        <f t="shared" si="329"/>
        <v>6.7062161465050174E-3</v>
      </c>
      <c r="N858" s="111">
        <v>722</v>
      </c>
      <c r="O858" s="111">
        <v>3129</v>
      </c>
      <c r="P858" s="111"/>
      <c r="Q858" s="111"/>
      <c r="R858" s="111"/>
      <c r="S858" s="111"/>
      <c r="T858" s="111">
        <v>16</v>
      </c>
      <c r="U858" s="111"/>
      <c r="V858" s="111">
        <v>6</v>
      </c>
      <c r="W858" s="111"/>
      <c r="X858" s="111">
        <v>4</v>
      </c>
      <c r="Y858" s="111"/>
      <c r="Z858" s="111"/>
      <c r="AA858" s="111"/>
      <c r="AB858" s="111"/>
      <c r="AC858" s="111"/>
      <c r="AD858" s="111"/>
      <c r="AE858" s="111"/>
      <c r="AG858" s="7">
        <f>IF(Q858&gt;0,RANK(Q858,(N858:P858,Q858:AE858)),0)</f>
        <v>0</v>
      </c>
      <c r="AH858" s="7">
        <f>IF(R858&gt;0,RANK(R858,(N858:P858,Q858:AE858)),0)</f>
        <v>0</v>
      </c>
      <c r="AI858" s="7">
        <f>IF(T858&gt;0,RANK(T858,(N858:P858,Q858:AE858)),0)</f>
        <v>3</v>
      </c>
      <c r="AJ858" s="7">
        <f>IF(S858&gt;0,RANK(S858,(N858:P858,Q858:AE858)),0)</f>
        <v>0</v>
      </c>
      <c r="AK858" s="2">
        <f t="shared" si="330"/>
        <v>0</v>
      </c>
      <c r="AL858" s="2">
        <f t="shared" si="331"/>
        <v>0</v>
      </c>
      <c r="AM858" s="2">
        <f t="shared" si="332"/>
        <v>4.1269022440030955E-3</v>
      </c>
      <c r="AN858" s="2">
        <f t="shared" si="333"/>
        <v>0</v>
      </c>
      <c r="AP858" t="s">
        <v>522</v>
      </c>
      <c r="AQ858" t="s">
        <v>486</v>
      </c>
      <c r="AR858">
        <v>4</v>
      </c>
      <c r="AT858" s="95">
        <v>19</v>
      </c>
      <c r="AU858" s="97">
        <v>69</v>
      </c>
      <c r="AV858" s="101">
        <f t="shared" si="311"/>
        <v>19069</v>
      </c>
      <c r="AX858" s="7" t="s">
        <v>1006</v>
      </c>
    </row>
    <row r="859" spans="1:50" hidden="1" outlineLevel="1">
      <c r="A859" t="s">
        <v>790</v>
      </c>
      <c r="B859" t="s">
        <v>486</v>
      </c>
      <c r="C859" s="1">
        <f t="shared" si="323"/>
        <v>2622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24"/>
        <v>1324</v>
      </c>
      <c r="H859" s="2">
        <f t="shared" si="325"/>
        <v>0.50495804729214344</v>
      </c>
      <c r="I859" s="2"/>
      <c r="J859" s="2">
        <f t="shared" si="326"/>
        <v>0.2414187643020595</v>
      </c>
      <c r="K859" s="2">
        <f t="shared" si="327"/>
        <v>0.74637681159420288</v>
      </c>
      <c r="L859" s="2">
        <f t="shared" si="328"/>
        <v>0</v>
      </c>
      <c r="M859" s="2">
        <f t="shared" si="329"/>
        <v>1.2204424103737566E-2</v>
      </c>
      <c r="N859" s="111">
        <v>633</v>
      </c>
      <c r="O859" s="111">
        <v>1957</v>
      </c>
      <c r="P859" s="111"/>
      <c r="Q859" s="111"/>
      <c r="R859" s="111"/>
      <c r="S859" s="111"/>
      <c r="T859" s="111">
        <v>25</v>
      </c>
      <c r="U859" s="111"/>
      <c r="V859" s="111">
        <v>6</v>
      </c>
      <c r="W859" s="111"/>
      <c r="X859" s="111">
        <v>1</v>
      </c>
      <c r="Y859" s="111"/>
      <c r="Z859" s="111"/>
      <c r="AA859" s="111"/>
      <c r="AB859" s="111"/>
      <c r="AC859" s="111"/>
      <c r="AD859" s="111"/>
      <c r="AE859" s="111"/>
      <c r="AG859" s="7">
        <f>IF(Q859&gt;0,RANK(Q859,(N859:P859,Q859:AE859)),0)</f>
        <v>0</v>
      </c>
      <c r="AH859" s="7">
        <f>IF(R859&gt;0,RANK(R859,(N859:P859,Q859:AE859)),0)</f>
        <v>0</v>
      </c>
      <c r="AI859" s="7">
        <f>IF(T859&gt;0,RANK(T859,(N859:P859,Q859:AE859)),0)</f>
        <v>3</v>
      </c>
      <c r="AJ859" s="7">
        <f>IF(S859&gt;0,RANK(S859,(N859:P859,Q859:AE859)),0)</f>
        <v>0</v>
      </c>
      <c r="AK859" s="2">
        <f t="shared" si="330"/>
        <v>0</v>
      </c>
      <c r="AL859" s="2">
        <f t="shared" si="331"/>
        <v>0</v>
      </c>
      <c r="AM859" s="2">
        <f t="shared" si="332"/>
        <v>9.5347063310450043E-3</v>
      </c>
      <c r="AN859" s="2">
        <f t="shared" si="333"/>
        <v>0</v>
      </c>
      <c r="AP859" t="s">
        <v>790</v>
      </c>
      <c r="AQ859" t="s">
        <v>486</v>
      </c>
      <c r="AR859">
        <v>5</v>
      </c>
      <c r="AT859" s="95">
        <v>19</v>
      </c>
      <c r="AU859" s="97">
        <v>71</v>
      </c>
      <c r="AV859" s="101">
        <f t="shared" si="311"/>
        <v>19071</v>
      </c>
      <c r="AX859" s="7" t="s">
        <v>1006</v>
      </c>
    </row>
    <row r="860" spans="1:50" hidden="1" outlineLevel="1">
      <c r="A860" t="s">
        <v>1047</v>
      </c>
      <c r="B860" t="s">
        <v>486</v>
      </c>
      <c r="C860" s="1">
        <f t="shared" si="323"/>
        <v>3866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24"/>
        <v>1718</v>
      </c>
      <c r="H860" s="2">
        <f t="shared" si="325"/>
        <v>0.44438696326952926</v>
      </c>
      <c r="I860" s="2"/>
      <c r="J860" s="2">
        <f t="shared" si="326"/>
        <v>0.27237454733574756</v>
      </c>
      <c r="K860" s="2">
        <f t="shared" si="327"/>
        <v>0.71676151060527682</v>
      </c>
      <c r="L860" s="2">
        <f t="shared" si="328"/>
        <v>0</v>
      </c>
      <c r="M860" s="2">
        <f t="shared" si="329"/>
        <v>1.0863942058975673E-2</v>
      </c>
      <c r="N860" s="111">
        <v>1053</v>
      </c>
      <c r="O860" s="111">
        <v>2771</v>
      </c>
      <c r="P860" s="111"/>
      <c r="Q860" s="111"/>
      <c r="R860" s="111"/>
      <c r="S860" s="111"/>
      <c r="T860" s="111">
        <v>35</v>
      </c>
      <c r="U860" s="111"/>
      <c r="V860" s="111">
        <v>6</v>
      </c>
      <c r="W860" s="111"/>
      <c r="X860" s="111">
        <v>1</v>
      </c>
      <c r="Y860" s="111"/>
      <c r="Z860" s="111"/>
      <c r="AA860" s="111"/>
      <c r="AB860" s="111"/>
      <c r="AC860" s="111"/>
      <c r="AD860" s="111"/>
      <c r="AE860" s="111"/>
      <c r="AG860" s="7">
        <f>IF(Q860&gt;0,RANK(Q860,(N860:P860,Q860:AE860)),0)</f>
        <v>0</v>
      </c>
      <c r="AH860" s="7">
        <f>IF(R860&gt;0,RANK(R860,(N860:P860,Q860:AE860)),0)</f>
        <v>0</v>
      </c>
      <c r="AI860" s="7">
        <f>IF(T860&gt;0,RANK(T860,(N860:P860,Q860:AE860)),0)</f>
        <v>3</v>
      </c>
      <c r="AJ860" s="7">
        <f>IF(S860&gt;0,RANK(S860,(N860:P860,Q860:AE860)),0)</f>
        <v>0</v>
      </c>
      <c r="AK860" s="2">
        <f t="shared" si="330"/>
        <v>0</v>
      </c>
      <c r="AL860" s="2">
        <f t="shared" si="331"/>
        <v>0</v>
      </c>
      <c r="AM860" s="2">
        <f t="shared" si="332"/>
        <v>9.0532850491464052E-3</v>
      </c>
      <c r="AN860" s="2">
        <f t="shared" si="333"/>
        <v>0</v>
      </c>
      <c r="AP860" t="s">
        <v>1047</v>
      </c>
      <c r="AQ860" t="s">
        <v>486</v>
      </c>
      <c r="AR860">
        <v>4</v>
      </c>
      <c r="AT860" s="95">
        <v>19</v>
      </c>
      <c r="AU860" s="97">
        <v>73</v>
      </c>
      <c r="AV860" s="101">
        <f t="shared" si="311"/>
        <v>19073</v>
      </c>
      <c r="AX860" s="7" t="s">
        <v>1006</v>
      </c>
    </row>
    <row r="861" spans="1:50" hidden="1" outlineLevel="1">
      <c r="A861" t="s">
        <v>976</v>
      </c>
      <c r="B861" t="s">
        <v>486</v>
      </c>
      <c r="C861" s="1">
        <f t="shared" si="323"/>
        <v>4792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24"/>
        <v>3221</v>
      </c>
      <c r="H861" s="2">
        <f t="shared" si="325"/>
        <v>0.67216193656093493</v>
      </c>
      <c r="I861" s="2"/>
      <c r="J861" s="2">
        <f t="shared" si="326"/>
        <v>0.1625626043405676</v>
      </c>
      <c r="K861" s="2">
        <f t="shared" si="327"/>
        <v>0.8347245409015025</v>
      </c>
      <c r="L861" s="2">
        <f t="shared" si="328"/>
        <v>0</v>
      </c>
      <c r="M861" s="2">
        <f t="shared" si="329"/>
        <v>2.7128547579299278E-3</v>
      </c>
      <c r="N861" s="111">
        <v>779</v>
      </c>
      <c r="O861" s="111">
        <v>4000</v>
      </c>
      <c r="P861" s="111"/>
      <c r="Q861" s="111"/>
      <c r="R861" s="111"/>
      <c r="S861" s="111"/>
      <c r="T861" s="111">
        <v>8</v>
      </c>
      <c r="U861" s="111"/>
      <c r="V861" s="111">
        <v>4</v>
      </c>
      <c r="W861" s="111"/>
      <c r="X861" s="111">
        <v>1</v>
      </c>
      <c r="Y861" s="111"/>
      <c r="Z861" s="111"/>
      <c r="AA861" s="111"/>
      <c r="AB861" s="111"/>
      <c r="AC861" s="111"/>
      <c r="AD861" s="111"/>
      <c r="AE861" s="111"/>
      <c r="AG861" s="7">
        <f>IF(Q861&gt;0,RANK(Q861,(N861:P861,Q861:AE861)),0)</f>
        <v>0</v>
      </c>
      <c r="AH861" s="7">
        <f>IF(R861&gt;0,RANK(R861,(N861:P861,Q861:AE861)),0)</f>
        <v>0</v>
      </c>
      <c r="AI861" s="7">
        <f>IF(T861&gt;0,RANK(T861,(N861:P861,Q861:AE861)),0)</f>
        <v>3</v>
      </c>
      <c r="AJ861" s="7">
        <f>IF(S861&gt;0,RANK(S861,(N861:P861,Q861:AE861)),0)</f>
        <v>0</v>
      </c>
      <c r="AK861" s="2">
        <f t="shared" si="330"/>
        <v>0</v>
      </c>
      <c r="AL861" s="2">
        <f t="shared" si="331"/>
        <v>0</v>
      </c>
      <c r="AM861" s="2">
        <f t="shared" si="332"/>
        <v>1.6694490818030051E-3</v>
      </c>
      <c r="AN861" s="2">
        <f t="shared" si="333"/>
        <v>0</v>
      </c>
      <c r="AP861" t="s">
        <v>976</v>
      </c>
      <c r="AQ861" t="s">
        <v>486</v>
      </c>
      <c r="AR861">
        <v>3</v>
      </c>
      <c r="AT861" s="95">
        <v>19</v>
      </c>
      <c r="AU861" s="97">
        <v>75</v>
      </c>
      <c r="AV861" s="101">
        <f t="shared" si="311"/>
        <v>19075</v>
      </c>
      <c r="AX861" s="7" t="s">
        <v>1006</v>
      </c>
    </row>
    <row r="862" spans="1:50" hidden="1" outlineLevel="1">
      <c r="A862" t="s">
        <v>450</v>
      </c>
      <c r="B862" t="s">
        <v>486</v>
      </c>
      <c r="C862" s="1">
        <f t="shared" si="323"/>
        <v>4309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24"/>
        <v>1961</v>
      </c>
      <c r="H862" s="2">
        <f t="shared" si="325"/>
        <v>0.45509398932466932</v>
      </c>
      <c r="I862" s="2"/>
      <c r="J862" s="2">
        <f t="shared" si="326"/>
        <v>0.26734741239266652</v>
      </c>
      <c r="K862" s="2">
        <f t="shared" si="327"/>
        <v>0.72244140171733584</v>
      </c>
      <c r="L862" s="2">
        <f t="shared" si="328"/>
        <v>0</v>
      </c>
      <c r="M862" s="2">
        <f t="shared" si="329"/>
        <v>1.0211185889997698E-2</v>
      </c>
      <c r="N862" s="111">
        <v>1152</v>
      </c>
      <c r="O862" s="111">
        <v>3113</v>
      </c>
      <c r="P862" s="111"/>
      <c r="Q862" s="111"/>
      <c r="R862" s="111"/>
      <c r="S862" s="111"/>
      <c r="T862" s="111">
        <v>37</v>
      </c>
      <c r="U862" s="111"/>
      <c r="V862" s="111">
        <v>6</v>
      </c>
      <c r="W862" s="111"/>
      <c r="X862" s="111">
        <v>1</v>
      </c>
      <c r="Y862" s="111"/>
      <c r="Z862" s="111"/>
      <c r="AA862" s="111"/>
      <c r="AB862" s="111"/>
      <c r="AC862" s="111"/>
      <c r="AD862" s="111"/>
      <c r="AE862" s="111"/>
      <c r="AG862" s="7">
        <f>IF(Q862&gt;0,RANK(Q862,(N862:P862,Q862:AE862)),0)</f>
        <v>0</v>
      </c>
      <c r="AH862" s="7">
        <f>IF(R862&gt;0,RANK(R862,(N862:P862,Q862:AE862)),0)</f>
        <v>0</v>
      </c>
      <c r="AI862" s="7">
        <f>IF(T862&gt;0,RANK(T862,(N862:P862,Q862:AE862)),0)</f>
        <v>3</v>
      </c>
      <c r="AJ862" s="7">
        <f>IF(S862&gt;0,RANK(S862,(N862:P862,Q862:AE862)),0)</f>
        <v>0</v>
      </c>
      <c r="AK862" s="2">
        <f t="shared" si="330"/>
        <v>0</v>
      </c>
      <c r="AL862" s="2">
        <f t="shared" si="331"/>
        <v>0</v>
      </c>
      <c r="AM862" s="2">
        <f t="shared" si="332"/>
        <v>8.586679043861685E-3</v>
      </c>
      <c r="AN862" s="2">
        <f t="shared" si="333"/>
        <v>0</v>
      </c>
      <c r="AP862" t="s">
        <v>450</v>
      </c>
      <c r="AQ862" t="s">
        <v>486</v>
      </c>
      <c r="AR862">
        <v>5</v>
      </c>
      <c r="AT862" s="95">
        <v>19</v>
      </c>
      <c r="AU862" s="97">
        <v>77</v>
      </c>
      <c r="AV862" s="101">
        <f t="shared" si="311"/>
        <v>19077</v>
      </c>
      <c r="AX862" s="7" t="s">
        <v>1006</v>
      </c>
    </row>
    <row r="863" spans="1:50" hidden="1" outlineLevel="1">
      <c r="A863" t="s">
        <v>322</v>
      </c>
      <c r="B863" t="s">
        <v>486</v>
      </c>
      <c r="C863" s="1">
        <f t="shared" si="323"/>
        <v>5728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24"/>
        <v>2649</v>
      </c>
      <c r="H863" s="2">
        <f t="shared" si="325"/>
        <v>0.46246508379888268</v>
      </c>
      <c r="I863" s="2"/>
      <c r="J863" s="2">
        <f t="shared" si="326"/>
        <v>0.26466480446927376</v>
      </c>
      <c r="K863" s="2">
        <f t="shared" si="327"/>
        <v>0.72712988826815639</v>
      </c>
      <c r="L863" s="2">
        <f t="shared" si="328"/>
        <v>0</v>
      </c>
      <c r="M863" s="2">
        <f t="shared" si="329"/>
        <v>8.2053072625698498E-3</v>
      </c>
      <c r="N863" s="111">
        <v>1516</v>
      </c>
      <c r="O863" s="111">
        <v>4165</v>
      </c>
      <c r="P863" s="111"/>
      <c r="Q863" s="111"/>
      <c r="R863" s="111"/>
      <c r="S863" s="111"/>
      <c r="T863" s="111">
        <v>41</v>
      </c>
      <c r="U863" s="111"/>
      <c r="V863" s="111">
        <v>6</v>
      </c>
      <c r="W863" s="111"/>
      <c r="X863" s="111">
        <v>0</v>
      </c>
      <c r="Y863" s="111"/>
      <c r="Z863" s="111"/>
      <c r="AA863" s="111"/>
      <c r="AB863" s="111"/>
      <c r="AC863" s="111"/>
      <c r="AD863" s="111"/>
      <c r="AE863" s="111"/>
      <c r="AG863" s="7">
        <f>IF(Q863&gt;0,RANK(Q863,(N863:P863,Q863:AE863)),0)</f>
        <v>0</v>
      </c>
      <c r="AH863" s="7">
        <f>IF(R863&gt;0,RANK(R863,(N863:P863,Q863:AE863)),0)</f>
        <v>0</v>
      </c>
      <c r="AI863" s="7">
        <f>IF(T863&gt;0,RANK(T863,(N863:P863,Q863:AE863)),0)</f>
        <v>3</v>
      </c>
      <c r="AJ863" s="7">
        <f>IF(S863&gt;0,RANK(S863,(N863:P863,Q863:AE863)),0)</f>
        <v>0</v>
      </c>
      <c r="AK863" s="2">
        <f t="shared" si="330"/>
        <v>0</v>
      </c>
      <c r="AL863" s="2">
        <f t="shared" si="331"/>
        <v>0</v>
      </c>
      <c r="AM863" s="2">
        <f t="shared" si="332"/>
        <v>7.1578212290502796E-3</v>
      </c>
      <c r="AN863" s="2">
        <f t="shared" si="333"/>
        <v>0</v>
      </c>
      <c r="AP863" t="s">
        <v>322</v>
      </c>
      <c r="AQ863" t="s">
        <v>486</v>
      </c>
      <c r="AR863">
        <v>4</v>
      </c>
      <c r="AT863" s="95">
        <v>19</v>
      </c>
      <c r="AU863" s="97">
        <v>79</v>
      </c>
      <c r="AV863" s="101">
        <f t="shared" ref="AV863:AV926" si="334">1000*AT863+AU863</f>
        <v>19079</v>
      </c>
      <c r="AX863" s="7" t="s">
        <v>1006</v>
      </c>
    </row>
    <row r="864" spans="1:50" hidden="1" outlineLevel="1">
      <c r="A864" t="s">
        <v>847</v>
      </c>
      <c r="B864" t="s">
        <v>486</v>
      </c>
      <c r="C864" s="1">
        <f t="shared" si="323"/>
        <v>4162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24"/>
        <v>2341</v>
      </c>
      <c r="H864" s="2">
        <f t="shared" si="325"/>
        <v>0.56246996636232582</v>
      </c>
      <c r="I864" s="2"/>
      <c r="J864" s="2">
        <f t="shared" si="326"/>
        <v>0.21528111484863047</v>
      </c>
      <c r="K864" s="2">
        <f t="shared" si="327"/>
        <v>0.77775108121095626</v>
      </c>
      <c r="L864" s="2">
        <f t="shared" si="328"/>
        <v>0</v>
      </c>
      <c r="M864" s="2">
        <f t="shared" si="329"/>
        <v>6.9678039404132974E-3</v>
      </c>
      <c r="N864" s="111">
        <v>896</v>
      </c>
      <c r="O864" s="111">
        <v>3237</v>
      </c>
      <c r="P864" s="111"/>
      <c r="Q864" s="111"/>
      <c r="R864" s="111"/>
      <c r="S864" s="111"/>
      <c r="T864" s="111">
        <v>13</v>
      </c>
      <c r="U864" s="111"/>
      <c r="V864" s="111">
        <v>16</v>
      </c>
      <c r="W864" s="111"/>
      <c r="X864" s="111">
        <v>0</v>
      </c>
      <c r="Y864" s="111"/>
      <c r="Z864" s="111"/>
      <c r="AA864" s="111"/>
      <c r="AB864" s="111"/>
      <c r="AC864" s="111"/>
      <c r="AD864" s="111"/>
      <c r="AE864" s="111"/>
      <c r="AG864" s="7">
        <f>IF(Q864&gt;0,RANK(Q864,(N864:P864,Q864:AE864)),0)</f>
        <v>0</v>
      </c>
      <c r="AH864" s="7">
        <f>IF(R864&gt;0,RANK(R864,(N864:P864,Q864:AE864)),0)</f>
        <v>0</v>
      </c>
      <c r="AI864" s="7">
        <f>IF(T864&gt;0,RANK(T864,(N864:P864,Q864:AE864)),0)</f>
        <v>4</v>
      </c>
      <c r="AJ864" s="7">
        <f>IF(S864&gt;0,RANK(S864,(N864:P864,Q864:AE864)),0)</f>
        <v>0</v>
      </c>
      <c r="AK864" s="2">
        <f t="shared" si="330"/>
        <v>0</v>
      </c>
      <c r="AL864" s="2">
        <f t="shared" si="331"/>
        <v>0</v>
      </c>
      <c r="AM864" s="2">
        <f t="shared" si="332"/>
        <v>3.1234983181162904E-3</v>
      </c>
      <c r="AN864" s="2">
        <f t="shared" si="333"/>
        <v>0</v>
      </c>
      <c r="AP864" t="s">
        <v>847</v>
      </c>
      <c r="AQ864" t="s">
        <v>486</v>
      </c>
      <c r="AR864">
        <v>4</v>
      </c>
      <c r="AT864" s="95">
        <v>19</v>
      </c>
      <c r="AU864" s="97">
        <v>81</v>
      </c>
      <c r="AV864" s="101">
        <f t="shared" si="334"/>
        <v>19081</v>
      </c>
      <c r="AX864" s="7" t="s">
        <v>1006</v>
      </c>
    </row>
    <row r="865" spans="1:50" hidden="1" outlineLevel="1">
      <c r="A865" t="s">
        <v>2056</v>
      </c>
      <c r="B865" t="s">
        <v>486</v>
      </c>
      <c r="C865" s="1">
        <f t="shared" si="323"/>
        <v>6814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24"/>
        <v>3530</v>
      </c>
      <c r="H865" s="2">
        <f t="shared" si="325"/>
        <v>0.51805107132374528</v>
      </c>
      <c r="I865" s="2"/>
      <c r="J865" s="2">
        <f t="shared" si="326"/>
        <v>0.23789257411212211</v>
      </c>
      <c r="K865" s="2">
        <f t="shared" si="327"/>
        <v>0.75594364543586734</v>
      </c>
      <c r="L865" s="2">
        <f t="shared" si="328"/>
        <v>0</v>
      </c>
      <c r="M865" s="2">
        <f t="shared" si="329"/>
        <v>6.1637804520106032E-3</v>
      </c>
      <c r="N865" s="111">
        <v>1621</v>
      </c>
      <c r="O865" s="111">
        <v>5151</v>
      </c>
      <c r="P865" s="111"/>
      <c r="Q865" s="111"/>
      <c r="R865" s="111"/>
      <c r="S865" s="111"/>
      <c r="T865" s="111">
        <v>25</v>
      </c>
      <c r="U865" s="111"/>
      <c r="V865" s="111">
        <v>17</v>
      </c>
      <c r="W865" s="111"/>
      <c r="X865" s="111">
        <v>0</v>
      </c>
      <c r="Y865" s="111"/>
      <c r="Z865" s="111"/>
      <c r="AA865" s="111"/>
      <c r="AB865" s="111"/>
      <c r="AC865" s="111"/>
      <c r="AD865" s="111"/>
      <c r="AE865" s="111"/>
      <c r="AG865" s="7">
        <f>IF(Q865&gt;0,RANK(Q865,(N865:P865,Q865:AE865)),0)</f>
        <v>0</v>
      </c>
      <c r="AH865" s="7">
        <f>IF(R865&gt;0,RANK(R865,(N865:P865,Q865:AE865)),0)</f>
        <v>0</v>
      </c>
      <c r="AI865" s="7">
        <f>IF(T865&gt;0,RANK(T865,(N865:P865,Q865:AE865)),0)</f>
        <v>3</v>
      </c>
      <c r="AJ865" s="7">
        <f>IF(S865&gt;0,RANK(S865,(N865:P865,Q865:AE865)),0)</f>
        <v>0</v>
      </c>
      <c r="AK865" s="2">
        <f t="shared" si="330"/>
        <v>0</v>
      </c>
      <c r="AL865" s="2">
        <f t="shared" si="331"/>
        <v>0</v>
      </c>
      <c r="AM865" s="2">
        <f t="shared" si="332"/>
        <v>3.6689169357205752E-3</v>
      </c>
      <c r="AN865" s="2">
        <f t="shared" si="333"/>
        <v>0</v>
      </c>
      <c r="AP865" t="s">
        <v>2056</v>
      </c>
      <c r="AQ865" t="s">
        <v>486</v>
      </c>
      <c r="AR865">
        <v>4</v>
      </c>
      <c r="AT865" s="95">
        <v>19</v>
      </c>
      <c r="AU865" s="97">
        <v>83</v>
      </c>
      <c r="AV865" s="101">
        <f t="shared" si="334"/>
        <v>19083</v>
      </c>
      <c r="AX865" s="7" t="s">
        <v>1006</v>
      </c>
    </row>
    <row r="866" spans="1:50" hidden="1" outlineLevel="1">
      <c r="A866" t="s">
        <v>1603</v>
      </c>
      <c r="B866" t="s">
        <v>486</v>
      </c>
      <c r="C866" s="1">
        <f t="shared" si="323"/>
        <v>4425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24"/>
        <v>2025</v>
      </c>
      <c r="H866" s="2">
        <f t="shared" si="325"/>
        <v>0.4576271186440678</v>
      </c>
      <c r="I866" s="2"/>
      <c r="J866" s="2">
        <f t="shared" si="326"/>
        <v>0.26237288135593223</v>
      </c>
      <c r="K866" s="2">
        <f t="shared" si="327"/>
        <v>0.72</v>
      </c>
      <c r="L866" s="2">
        <f t="shared" si="328"/>
        <v>0</v>
      </c>
      <c r="M866" s="2">
        <f t="shared" si="329"/>
        <v>1.7627118644067741E-2</v>
      </c>
      <c r="N866" s="111">
        <v>1161</v>
      </c>
      <c r="O866" s="111">
        <v>3186</v>
      </c>
      <c r="P866" s="111"/>
      <c r="Q866" s="111"/>
      <c r="R866" s="111"/>
      <c r="S866" s="111"/>
      <c r="T866" s="111">
        <v>59</v>
      </c>
      <c r="U866" s="111"/>
      <c r="V866" s="111">
        <v>18</v>
      </c>
      <c r="W866" s="111"/>
      <c r="X866" s="111">
        <v>1</v>
      </c>
      <c r="Y866" s="111"/>
      <c r="Z866" s="111"/>
      <c r="AA866" s="111"/>
      <c r="AB866" s="111"/>
      <c r="AC866" s="111"/>
      <c r="AD866" s="111"/>
      <c r="AE866" s="111"/>
      <c r="AG866" s="7">
        <f>IF(Q866&gt;0,RANK(Q866,(N866:P866,Q866:AE866)),0)</f>
        <v>0</v>
      </c>
      <c r="AH866" s="7">
        <f>IF(R866&gt;0,RANK(R866,(N866:P866,Q866:AE866)),0)</f>
        <v>0</v>
      </c>
      <c r="AI866" s="7">
        <f>IF(T866&gt;0,RANK(T866,(N866:P866,Q866:AE866)),0)</f>
        <v>3</v>
      </c>
      <c r="AJ866" s="7">
        <f>IF(S866&gt;0,RANK(S866,(N866:P866,Q866:AE866)),0)</f>
        <v>0</v>
      </c>
      <c r="AK866" s="2">
        <f t="shared" si="330"/>
        <v>0</v>
      </c>
      <c r="AL866" s="2">
        <f t="shared" si="331"/>
        <v>0</v>
      </c>
      <c r="AM866" s="2">
        <f t="shared" si="332"/>
        <v>1.3333333333333334E-2</v>
      </c>
      <c r="AN866" s="2">
        <f t="shared" si="333"/>
        <v>0</v>
      </c>
      <c r="AP866" t="s">
        <v>1603</v>
      </c>
      <c r="AQ866" t="s">
        <v>486</v>
      </c>
      <c r="AR866">
        <v>5</v>
      </c>
      <c r="AT866" s="95">
        <v>19</v>
      </c>
      <c r="AU866" s="97">
        <v>85</v>
      </c>
      <c r="AV866" s="101">
        <f t="shared" si="334"/>
        <v>19085</v>
      </c>
      <c r="AX866" s="7" t="s">
        <v>1006</v>
      </c>
    </row>
    <row r="867" spans="1:50" hidden="1" outlineLevel="1">
      <c r="A867" t="s">
        <v>1433</v>
      </c>
      <c r="B867" t="s">
        <v>486</v>
      </c>
      <c r="C867" s="1">
        <f t="shared" si="323"/>
        <v>7084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0</v>
      </c>
      <c r="G867" s="1">
        <f t="shared" si="324"/>
        <v>2982</v>
      </c>
      <c r="H867" s="2">
        <f t="shared" si="325"/>
        <v>0.42094861660079053</v>
      </c>
      <c r="I867" s="2"/>
      <c r="J867" s="2">
        <f t="shared" si="326"/>
        <v>0.283596837944664</v>
      </c>
      <c r="K867" s="2">
        <f t="shared" si="327"/>
        <v>0.70454545454545459</v>
      </c>
      <c r="L867" s="2">
        <f t="shared" si="328"/>
        <v>0</v>
      </c>
      <c r="M867" s="2">
        <f t="shared" si="329"/>
        <v>1.1857707509881354E-2</v>
      </c>
      <c r="N867" s="111">
        <v>2009</v>
      </c>
      <c r="O867" s="111">
        <v>4991</v>
      </c>
      <c r="P867" s="111"/>
      <c r="Q867" s="111"/>
      <c r="R867" s="111"/>
      <c r="S867" s="111"/>
      <c r="T867" s="111">
        <v>58</v>
      </c>
      <c r="U867" s="111"/>
      <c r="V867" s="111">
        <v>24</v>
      </c>
      <c r="W867" s="111"/>
      <c r="X867" s="111">
        <v>2</v>
      </c>
      <c r="Y867" s="111"/>
      <c r="Z867" s="111"/>
      <c r="AA867" s="111"/>
      <c r="AB867" s="111"/>
      <c r="AC867" s="111"/>
      <c r="AD867" s="111"/>
      <c r="AE867" s="111"/>
      <c r="AG867" s="7">
        <f>IF(Q867&gt;0,RANK(Q867,(N867:P867,Q867:AE867)),0)</f>
        <v>0</v>
      </c>
      <c r="AH867" s="7">
        <f>IF(R867&gt;0,RANK(R867,(N867:P867,Q867:AE867)),0)</f>
        <v>0</v>
      </c>
      <c r="AI867" s="7">
        <f>IF(T867&gt;0,RANK(T867,(N867:P867,Q867:AE867)),0)</f>
        <v>3</v>
      </c>
      <c r="AJ867" s="7">
        <f>IF(S867&gt;0,RANK(S867,(N867:P867,Q867:AE867)),0)</f>
        <v>0</v>
      </c>
      <c r="AK867" s="2">
        <f t="shared" si="330"/>
        <v>0</v>
      </c>
      <c r="AL867" s="2">
        <f t="shared" si="331"/>
        <v>0</v>
      </c>
      <c r="AM867" s="2">
        <f t="shared" si="332"/>
        <v>8.18746470920384E-3</v>
      </c>
      <c r="AN867" s="2">
        <f t="shared" si="333"/>
        <v>0</v>
      </c>
      <c r="AP867" t="s">
        <v>1433</v>
      </c>
      <c r="AQ867" t="s">
        <v>486</v>
      </c>
      <c r="AR867">
        <v>2</v>
      </c>
      <c r="AT867" s="95">
        <v>19</v>
      </c>
      <c r="AU867" s="97">
        <v>87</v>
      </c>
      <c r="AV867" s="101">
        <f t="shared" si="334"/>
        <v>19087</v>
      </c>
      <c r="AX867" s="7" t="s">
        <v>1006</v>
      </c>
    </row>
    <row r="868" spans="1:50" hidden="1" outlineLevel="1">
      <c r="A868" t="s">
        <v>789</v>
      </c>
      <c r="B868" t="s">
        <v>486</v>
      </c>
      <c r="C868" s="1">
        <f t="shared" si="323"/>
        <v>3691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si="324"/>
        <v>1848</v>
      </c>
      <c r="H868" s="2">
        <f t="shared" si="325"/>
        <v>0.50067732321863989</v>
      </c>
      <c r="I868" s="2"/>
      <c r="J868" s="2">
        <f t="shared" si="326"/>
        <v>0.24410728799783257</v>
      </c>
      <c r="K868" s="2">
        <f t="shared" si="327"/>
        <v>0.74478461121647255</v>
      </c>
      <c r="L868" s="2">
        <f t="shared" si="328"/>
        <v>0</v>
      </c>
      <c r="M868" s="2">
        <f t="shared" si="329"/>
        <v>1.1108100785694908E-2</v>
      </c>
      <c r="N868" s="111">
        <v>901</v>
      </c>
      <c r="O868" s="111">
        <v>2749</v>
      </c>
      <c r="P868" s="111"/>
      <c r="Q868" s="111"/>
      <c r="R868" s="111"/>
      <c r="S868" s="111"/>
      <c r="T868" s="111">
        <v>37</v>
      </c>
      <c r="U868" s="111"/>
      <c r="V868" s="111">
        <v>4</v>
      </c>
      <c r="W868" s="111"/>
      <c r="X868" s="111">
        <v>0</v>
      </c>
      <c r="Y868" s="111"/>
      <c r="Z868" s="111"/>
      <c r="AA868" s="111"/>
      <c r="AB868" s="111"/>
      <c r="AC868" s="111"/>
      <c r="AD868" s="111"/>
      <c r="AE868" s="111"/>
      <c r="AG868" s="7">
        <f>IF(Q868&gt;0,RANK(Q868,(N868:P868,Q868:AE868)),0)</f>
        <v>0</v>
      </c>
      <c r="AH868" s="7">
        <f>IF(R868&gt;0,RANK(R868,(N868:P868,Q868:AE868)),0)</f>
        <v>0</v>
      </c>
      <c r="AI868" s="7">
        <f>IF(T868&gt;0,RANK(T868,(N868:P868,Q868:AE868)),0)</f>
        <v>3</v>
      </c>
      <c r="AJ868" s="7">
        <f>IF(S868&gt;0,RANK(S868,(N868:P868,Q868:AE868)),0)</f>
        <v>0</v>
      </c>
      <c r="AK868" s="2">
        <f t="shared" si="330"/>
        <v>0</v>
      </c>
      <c r="AL868" s="2">
        <f t="shared" si="331"/>
        <v>0</v>
      </c>
      <c r="AM868" s="2">
        <f t="shared" si="332"/>
        <v>1.0024383635871038E-2</v>
      </c>
      <c r="AN868" s="2">
        <f t="shared" si="333"/>
        <v>0</v>
      </c>
      <c r="AP868" t="s">
        <v>789</v>
      </c>
      <c r="AQ868" t="s">
        <v>486</v>
      </c>
      <c r="AR868">
        <v>4</v>
      </c>
      <c r="AT868" s="95">
        <v>19</v>
      </c>
      <c r="AU868" s="97">
        <v>89</v>
      </c>
      <c r="AV868" s="101">
        <f t="shared" si="334"/>
        <v>19089</v>
      </c>
      <c r="AX868" s="7" t="s">
        <v>1006</v>
      </c>
    </row>
    <row r="869" spans="1:50" hidden="1" outlineLevel="1">
      <c r="A869" t="s">
        <v>1748</v>
      </c>
      <c r="B869" t="s">
        <v>486</v>
      </c>
      <c r="C869" s="1">
        <f t="shared" si="323"/>
        <v>3816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0</v>
      </c>
      <c r="G869" s="1">
        <f t="shared" si="324"/>
        <v>2333</v>
      </c>
      <c r="H869" s="2">
        <f t="shared" si="325"/>
        <v>0.61137316561844868</v>
      </c>
      <c r="I869" s="2"/>
      <c r="J869" s="2">
        <f t="shared" si="326"/>
        <v>0.18972746331236898</v>
      </c>
      <c r="K869" s="2">
        <f t="shared" si="327"/>
        <v>0.80110062893081757</v>
      </c>
      <c r="L869" s="2">
        <f t="shared" si="328"/>
        <v>0</v>
      </c>
      <c r="M869" s="2">
        <f t="shared" si="329"/>
        <v>9.1719077568134244E-3</v>
      </c>
      <c r="N869" s="111">
        <v>724</v>
      </c>
      <c r="O869" s="111">
        <v>3057</v>
      </c>
      <c r="P869" s="111"/>
      <c r="Q869" s="111"/>
      <c r="R869" s="111"/>
      <c r="S869" s="111"/>
      <c r="T869" s="111">
        <v>28</v>
      </c>
      <c r="U869" s="111"/>
      <c r="V869" s="111">
        <v>7</v>
      </c>
      <c r="W869" s="111"/>
      <c r="X869" s="111">
        <v>0</v>
      </c>
      <c r="Y869" s="111"/>
      <c r="Z869" s="111"/>
      <c r="AA869" s="111"/>
      <c r="AB869" s="111"/>
      <c r="AC869" s="111"/>
      <c r="AD869" s="111"/>
      <c r="AE869" s="111"/>
      <c r="AG869" s="7">
        <f>IF(Q869&gt;0,RANK(Q869,(N869:P869,Q869:AE869)),0)</f>
        <v>0</v>
      </c>
      <c r="AH869" s="7">
        <f>IF(R869&gt;0,RANK(R869,(N869:P869,Q869:AE869)),0)</f>
        <v>0</v>
      </c>
      <c r="AI869" s="7">
        <f>IF(T869&gt;0,RANK(T869,(N869:P869,Q869:AE869)),0)</f>
        <v>3</v>
      </c>
      <c r="AJ869" s="7">
        <f>IF(S869&gt;0,RANK(S869,(N869:P869,Q869:AE869)),0)</f>
        <v>0</v>
      </c>
      <c r="AK869" s="2">
        <f t="shared" si="330"/>
        <v>0</v>
      </c>
      <c r="AL869" s="2">
        <f t="shared" si="331"/>
        <v>0</v>
      </c>
      <c r="AM869" s="2">
        <f t="shared" si="332"/>
        <v>7.3375262054507341E-3</v>
      </c>
      <c r="AN869" s="2">
        <f t="shared" si="333"/>
        <v>0</v>
      </c>
      <c r="AP869" t="s">
        <v>1748</v>
      </c>
      <c r="AQ869" t="s">
        <v>486</v>
      </c>
      <c r="AR869">
        <v>4</v>
      </c>
      <c r="AT869" s="95">
        <v>19</v>
      </c>
      <c r="AU869" s="97">
        <v>91</v>
      </c>
      <c r="AV869" s="101">
        <f t="shared" si="334"/>
        <v>19091</v>
      </c>
      <c r="AX869" s="7" t="s">
        <v>1006</v>
      </c>
    </row>
    <row r="870" spans="1:50" hidden="1" outlineLevel="1">
      <c r="A870" t="s">
        <v>686</v>
      </c>
      <c r="B870" t="s">
        <v>486</v>
      </c>
      <c r="C870" s="1">
        <f t="shared" si="323"/>
        <v>2882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24"/>
        <v>1834</v>
      </c>
      <c r="H870" s="2">
        <f t="shared" si="325"/>
        <v>0.63636363636363635</v>
      </c>
      <c r="I870" s="2"/>
      <c r="J870" s="2">
        <f t="shared" si="326"/>
        <v>0.17765440666204024</v>
      </c>
      <c r="K870" s="2">
        <f t="shared" si="327"/>
        <v>0.8140180430256766</v>
      </c>
      <c r="L870" s="2">
        <f t="shared" si="328"/>
        <v>0</v>
      </c>
      <c r="M870" s="2">
        <f t="shared" si="329"/>
        <v>8.3275503122831607E-3</v>
      </c>
      <c r="N870" s="111">
        <v>512</v>
      </c>
      <c r="O870" s="111">
        <v>2346</v>
      </c>
      <c r="P870" s="111"/>
      <c r="Q870" s="111"/>
      <c r="R870" s="111"/>
      <c r="S870" s="111"/>
      <c r="T870" s="111">
        <v>12</v>
      </c>
      <c r="U870" s="111"/>
      <c r="V870" s="111">
        <v>12</v>
      </c>
      <c r="W870" s="111"/>
      <c r="X870" s="111">
        <v>0</v>
      </c>
      <c r="Y870" s="111"/>
      <c r="Z870" s="111"/>
      <c r="AA870" s="111"/>
      <c r="AB870" s="111"/>
      <c r="AC870" s="111"/>
      <c r="AD870" s="111"/>
      <c r="AE870" s="111"/>
      <c r="AG870" s="7">
        <f>IF(Q870&gt;0,RANK(Q870,(N870:P870,Q870:AE870)),0)</f>
        <v>0</v>
      </c>
      <c r="AH870" s="7">
        <f>IF(R870&gt;0,RANK(R870,(N870:P870,Q870:AE870)),0)</f>
        <v>0</v>
      </c>
      <c r="AI870" s="7">
        <f>IF(T870&gt;0,RANK(T870,(N870:P870,Q870:AE870)),0)</f>
        <v>3</v>
      </c>
      <c r="AJ870" s="7">
        <f>IF(S870&gt;0,RANK(S870,(N870:P870,Q870:AE870)),0)</f>
        <v>0</v>
      </c>
      <c r="AK870" s="2">
        <f t="shared" si="330"/>
        <v>0</v>
      </c>
      <c r="AL870" s="2">
        <f t="shared" si="331"/>
        <v>0</v>
      </c>
      <c r="AM870" s="2">
        <f t="shared" si="332"/>
        <v>4.1637751561415682E-3</v>
      </c>
      <c r="AN870" s="2">
        <f t="shared" si="333"/>
        <v>0</v>
      </c>
      <c r="AP870" t="s">
        <v>686</v>
      </c>
      <c r="AQ870" t="s">
        <v>486</v>
      </c>
      <c r="AR870">
        <v>5</v>
      </c>
      <c r="AT870" s="95">
        <v>19</v>
      </c>
      <c r="AU870" s="97">
        <v>93</v>
      </c>
      <c r="AV870" s="101">
        <f t="shared" si="334"/>
        <v>19093</v>
      </c>
      <c r="AX870" s="7" t="s">
        <v>1006</v>
      </c>
    </row>
    <row r="871" spans="1:50" hidden="1" outlineLevel="1">
      <c r="A871" t="s">
        <v>485</v>
      </c>
      <c r="B871" t="s">
        <v>486</v>
      </c>
      <c r="C871" s="1">
        <f t="shared" si="323"/>
        <v>5764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24"/>
        <v>2976</v>
      </c>
      <c r="H871" s="2">
        <f t="shared" si="325"/>
        <v>0.51630811936155452</v>
      </c>
      <c r="I871" s="2"/>
      <c r="J871" s="2">
        <f t="shared" si="326"/>
        <v>0.23646773074253991</v>
      </c>
      <c r="K871" s="2">
        <f t="shared" si="327"/>
        <v>0.75277585010409442</v>
      </c>
      <c r="L871" s="2">
        <f t="shared" si="328"/>
        <v>0</v>
      </c>
      <c r="M871" s="2">
        <f t="shared" si="329"/>
        <v>1.0756419153365671E-2</v>
      </c>
      <c r="N871" s="111">
        <v>1363</v>
      </c>
      <c r="O871" s="111">
        <v>4339</v>
      </c>
      <c r="P871" s="111"/>
      <c r="Q871" s="111"/>
      <c r="R871" s="111"/>
      <c r="S871" s="111"/>
      <c r="T871" s="111">
        <v>53</v>
      </c>
      <c r="U871" s="111"/>
      <c r="V871" s="111">
        <v>8</v>
      </c>
      <c r="W871" s="111"/>
      <c r="X871" s="111">
        <v>1</v>
      </c>
      <c r="Y871" s="111"/>
      <c r="Z871" s="111"/>
      <c r="AA871" s="111"/>
      <c r="AB871" s="111"/>
      <c r="AC871" s="111"/>
      <c r="AD871" s="111"/>
      <c r="AE871" s="111"/>
      <c r="AG871" s="7">
        <f>IF(Q871&gt;0,RANK(Q871,(N871:P871,Q871:AE871)),0)</f>
        <v>0</v>
      </c>
      <c r="AH871" s="7">
        <f>IF(R871&gt;0,RANK(R871,(N871:P871,Q871:AE871)),0)</f>
        <v>0</v>
      </c>
      <c r="AI871" s="7">
        <f>IF(T871&gt;0,RANK(T871,(N871:P871,Q871:AE871)),0)</f>
        <v>3</v>
      </c>
      <c r="AJ871" s="7">
        <f>IF(S871&gt;0,RANK(S871,(N871:P871,Q871:AE871)),0)</f>
        <v>0</v>
      </c>
      <c r="AK871" s="2">
        <f t="shared" si="330"/>
        <v>0</v>
      </c>
      <c r="AL871" s="2">
        <f t="shared" si="331"/>
        <v>0</v>
      </c>
      <c r="AM871" s="2">
        <f t="shared" si="332"/>
        <v>9.19500346981263E-3</v>
      </c>
      <c r="AN871" s="2">
        <f t="shared" si="333"/>
        <v>0</v>
      </c>
      <c r="AP871" t="s">
        <v>485</v>
      </c>
      <c r="AQ871" t="s">
        <v>486</v>
      </c>
      <c r="AR871">
        <v>3</v>
      </c>
      <c r="AT871" s="95">
        <v>19</v>
      </c>
      <c r="AU871" s="97">
        <v>95</v>
      </c>
      <c r="AV871" s="101">
        <f t="shared" si="334"/>
        <v>19095</v>
      </c>
      <c r="AX871" s="7" t="s">
        <v>1006</v>
      </c>
    </row>
    <row r="872" spans="1:50" hidden="1" outlineLevel="1">
      <c r="A872" t="s">
        <v>799</v>
      </c>
      <c r="B872" t="s">
        <v>486</v>
      </c>
      <c r="C872" s="1">
        <f t="shared" si="323"/>
        <v>6325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24"/>
        <v>2384</v>
      </c>
      <c r="H872" s="2">
        <f t="shared" si="325"/>
        <v>0.37691699604743084</v>
      </c>
      <c r="I872" s="2"/>
      <c r="J872" s="2">
        <f t="shared" si="326"/>
        <v>0.3076679841897233</v>
      </c>
      <c r="K872" s="2">
        <f t="shared" si="327"/>
        <v>0.68458498023715419</v>
      </c>
      <c r="L872" s="2">
        <f t="shared" si="328"/>
        <v>0</v>
      </c>
      <c r="M872" s="2">
        <f t="shared" si="329"/>
        <v>7.7470355731225071E-3</v>
      </c>
      <c r="N872" s="111">
        <v>1946</v>
      </c>
      <c r="O872" s="111">
        <v>4330</v>
      </c>
      <c r="P872" s="111"/>
      <c r="Q872" s="111"/>
      <c r="R872" s="111"/>
      <c r="S872" s="111"/>
      <c r="T872" s="111">
        <v>38</v>
      </c>
      <c r="U872" s="111"/>
      <c r="V872" s="111">
        <v>11</v>
      </c>
      <c r="W872" s="111"/>
      <c r="X872" s="111">
        <v>0</v>
      </c>
      <c r="Y872" s="111"/>
      <c r="Z872" s="111"/>
      <c r="AA872" s="111"/>
      <c r="AB872" s="111"/>
      <c r="AC872" s="111"/>
      <c r="AD872" s="111"/>
      <c r="AE872" s="111"/>
      <c r="AG872" s="7">
        <f>IF(Q872&gt;0,RANK(Q872,(N872:P872,Q872:AE872)),0)</f>
        <v>0</v>
      </c>
      <c r="AH872" s="7">
        <f>IF(R872&gt;0,RANK(R872,(N872:P872,Q872:AE872)),0)</f>
        <v>0</v>
      </c>
      <c r="AI872" s="7">
        <f>IF(T872&gt;0,RANK(T872,(N872:P872,Q872:AE872)),0)</f>
        <v>3</v>
      </c>
      <c r="AJ872" s="7">
        <f>IF(S872&gt;0,RANK(S872,(N872:P872,Q872:AE872)),0)</f>
        <v>0</v>
      </c>
      <c r="AK872" s="2">
        <f t="shared" si="330"/>
        <v>0</v>
      </c>
      <c r="AL872" s="2">
        <f t="shared" si="331"/>
        <v>0</v>
      </c>
      <c r="AM872" s="2">
        <f t="shared" si="332"/>
        <v>6.0079051383399211E-3</v>
      </c>
      <c r="AN872" s="2">
        <f t="shared" si="333"/>
        <v>0</v>
      </c>
      <c r="AP872" t="s">
        <v>799</v>
      </c>
      <c r="AQ872" t="s">
        <v>486</v>
      </c>
      <c r="AR872">
        <v>1</v>
      </c>
      <c r="AT872" s="95">
        <v>19</v>
      </c>
      <c r="AU872" s="97">
        <v>97</v>
      </c>
      <c r="AV872" s="101">
        <f t="shared" si="334"/>
        <v>19097</v>
      </c>
      <c r="AX872" s="7" t="s">
        <v>1006</v>
      </c>
    </row>
    <row r="873" spans="1:50" hidden="1" outlineLevel="1">
      <c r="A873" t="s">
        <v>1973</v>
      </c>
      <c r="B873" t="s">
        <v>486</v>
      </c>
      <c r="C873" s="1">
        <f t="shared" si="323"/>
        <v>13893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24"/>
        <v>4497</v>
      </c>
      <c r="H873" s="2">
        <f t="shared" si="325"/>
        <v>0.32368818829626428</v>
      </c>
      <c r="I873" s="2"/>
      <c r="J873" s="2">
        <f t="shared" si="326"/>
        <v>0.33290146116749442</v>
      </c>
      <c r="K873" s="2">
        <f t="shared" si="327"/>
        <v>0.65658964946375875</v>
      </c>
      <c r="L873" s="2">
        <f t="shared" si="328"/>
        <v>0</v>
      </c>
      <c r="M873" s="2">
        <f t="shared" si="329"/>
        <v>1.0508889368746832E-2</v>
      </c>
      <c r="N873" s="111">
        <v>4625</v>
      </c>
      <c r="O873" s="111">
        <v>9122</v>
      </c>
      <c r="P873" s="111"/>
      <c r="Q873" s="111"/>
      <c r="R873" s="111"/>
      <c r="S873" s="111"/>
      <c r="T873" s="111">
        <v>110</v>
      </c>
      <c r="U873" s="111"/>
      <c r="V873" s="111">
        <v>34</v>
      </c>
      <c r="W873" s="111"/>
      <c r="X873" s="111">
        <v>2</v>
      </c>
      <c r="Y873" s="111"/>
      <c r="Z873" s="111"/>
      <c r="AA873" s="111"/>
      <c r="AB873" s="111"/>
      <c r="AC873" s="111"/>
      <c r="AD873" s="111"/>
      <c r="AE873" s="111"/>
      <c r="AG873" s="7">
        <f>IF(Q873&gt;0,RANK(Q873,(N873:P873,Q873:AE873)),0)</f>
        <v>0</v>
      </c>
      <c r="AH873" s="7">
        <f>IF(R873&gt;0,RANK(R873,(N873:P873,Q873:AE873)),0)</f>
        <v>0</v>
      </c>
      <c r="AI873" s="7">
        <f>IF(T873&gt;0,RANK(T873,(N873:P873,Q873:AE873)),0)</f>
        <v>3</v>
      </c>
      <c r="AJ873" s="7">
        <f>IF(S873&gt;0,RANK(S873,(N873:P873,Q873:AE873)),0)</f>
        <v>0</v>
      </c>
      <c r="AK873" s="2">
        <f t="shared" si="330"/>
        <v>0</v>
      </c>
      <c r="AL873" s="2">
        <f t="shared" si="331"/>
        <v>0</v>
      </c>
      <c r="AM873" s="2">
        <f t="shared" si="332"/>
        <v>7.91765637371338E-3</v>
      </c>
      <c r="AN873" s="2">
        <f t="shared" si="333"/>
        <v>0</v>
      </c>
      <c r="AP873" t="s">
        <v>1973</v>
      </c>
      <c r="AQ873" t="s">
        <v>486</v>
      </c>
      <c r="AR873">
        <v>3</v>
      </c>
      <c r="AT873" s="95">
        <v>19</v>
      </c>
      <c r="AU873" s="97">
        <v>99</v>
      </c>
      <c r="AV873" s="101">
        <f t="shared" si="334"/>
        <v>19099</v>
      </c>
      <c r="AX873" s="7" t="s">
        <v>1006</v>
      </c>
    </row>
    <row r="874" spans="1:50" hidden="1" outlineLevel="1">
      <c r="A874" t="s">
        <v>1349</v>
      </c>
      <c r="B874" t="s">
        <v>486</v>
      </c>
      <c r="C874" s="1">
        <f t="shared" si="323"/>
        <v>6373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24"/>
        <v>2409</v>
      </c>
      <c r="H874" s="2">
        <f t="shared" si="325"/>
        <v>0.37800094147183433</v>
      </c>
      <c r="I874" s="2"/>
      <c r="J874" s="2">
        <f t="shared" si="326"/>
        <v>0.21245881060724933</v>
      </c>
      <c r="K874" s="2">
        <f t="shared" si="327"/>
        <v>0.59045975207908363</v>
      </c>
      <c r="L874" s="2">
        <f t="shared" si="328"/>
        <v>0</v>
      </c>
      <c r="M874" s="2">
        <f t="shared" si="329"/>
        <v>0.19708143731366701</v>
      </c>
      <c r="N874" s="111">
        <v>1354</v>
      </c>
      <c r="O874" s="111">
        <v>3763</v>
      </c>
      <c r="P874" s="111"/>
      <c r="Q874" s="111"/>
      <c r="R874" s="111"/>
      <c r="S874" s="111"/>
      <c r="T874" s="111">
        <v>1234</v>
      </c>
      <c r="U874" s="111"/>
      <c r="V874" s="111">
        <v>13</v>
      </c>
      <c r="W874" s="111"/>
      <c r="X874" s="111">
        <v>9</v>
      </c>
      <c r="Y874" s="111"/>
      <c r="Z874" s="111"/>
      <c r="AA874" s="111"/>
      <c r="AB874" s="111"/>
      <c r="AC874" s="111"/>
      <c r="AD874" s="111"/>
      <c r="AE874" s="111"/>
      <c r="AG874" s="7">
        <f>IF(Q874&gt;0,RANK(Q874,(N874:P874,Q874:AE874)),0)</f>
        <v>0</v>
      </c>
      <c r="AH874" s="7">
        <f>IF(R874&gt;0,RANK(R874,(N874:P874,Q874:AE874)),0)</f>
        <v>0</v>
      </c>
      <c r="AI874" s="7">
        <f>IF(T874&gt;0,RANK(T874,(N874:P874,Q874:AE874)),0)</f>
        <v>3</v>
      </c>
      <c r="AJ874" s="7">
        <f>IF(S874&gt;0,RANK(S874,(N874:P874,Q874:AE874)),0)</f>
        <v>0</v>
      </c>
      <c r="AK874" s="2">
        <f t="shared" si="330"/>
        <v>0</v>
      </c>
      <c r="AL874" s="2">
        <f t="shared" si="331"/>
        <v>0</v>
      </c>
      <c r="AM874" s="2">
        <f t="shared" si="332"/>
        <v>0.1936293739212302</v>
      </c>
      <c r="AN874" s="2">
        <f t="shared" si="333"/>
        <v>0</v>
      </c>
      <c r="AP874" t="s">
        <v>1349</v>
      </c>
      <c r="AQ874" t="s">
        <v>486</v>
      </c>
      <c r="AR874">
        <v>2</v>
      </c>
      <c r="AT874" s="95">
        <v>19</v>
      </c>
      <c r="AU874" s="97">
        <v>101</v>
      </c>
      <c r="AV874" s="101">
        <f t="shared" si="334"/>
        <v>19101</v>
      </c>
      <c r="AX874" s="7" t="s">
        <v>1006</v>
      </c>
    </row>
    <row r="875" spans="1:50" hidden="1" outlineLevel="1">
      <c r="A875" t="s">
        <v>531</v>
      </c>
      <c r="B875" t="s">
        <v>486</v>
      </c>
      <c r="C875" s="1">
        <f t="shared" si="323"/>
        <v>33569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24"/>
        <v>2763</v>
      </c>
      <c r="H875" s="2">
        <f t="shared" si="325"/>
        <v>8.2308081861241028E-2</v>
      </c>
      <c r="I875" s="2"/>
      <c r="J875" s="2">
        <f t="shared" si="326"/>
        <v>0.45095177097917721</v>
      </c>
      <c r="K875" s="2">
        <f t="shared" si="327"/>
        <v>0.53325985284041821</v>
      </c>
      <c r="L875" s="2">
        <f t="shared" si="328"/>
        <v>0</v>
      </c>
      <c r="M875" s="2">
        <f t="shared" si="329"/>
        <v>1.5788376180404518E-2</v>
      </c>
      <c r="N875" s="111">
        <v>15138</v>
      </c>
      <c r="O875" s="111">
        <v>17901</v>
      </c>
      <c r="P875" s="111"/>
      <c r="Q875" s="111"/>
      <c r="R875" s="111"/>
      <c r="S875" s="111"/>
      <c r="T875" s="111">
        <v>342</v>
      </c>
      <c r="U875" s="111"/>
      <c r="V875" s="111">
        <v>173</v>
      </c>
      <c r="W875" s="111"/>
      <c r="X875" s="111">
        <v>15</v>
      </c>
      <c r="Y875" s="111"/>
      <c r="Z875" s="111"/>
      <c r="AA875" s="111"/>
      <c r="AB875" s="111"/>
      <c r="AC875" s="111"/>
      <c r="AD875" s="111"/>
      <c r="AE875" s="111"/>
      <c r="AG875" s="7">
        <f>IF(Q875&gt;0,RANK(Q875,(N875:P875,Q875:AE875)),0)</f>
        <v>0</v>
      </c>
      <c r="AH875" s="7">
        <f>IF(R875&gt;0,RANK(R875,(N875:P875,Q875:AE875)),0)</f>
        <v>0</v>
      </c>
      <c r="AI875" s="7">
        <f>IF(T875&gt;0,RANK(T875,(N875:P875,Q875:AE875)),0)</f>
        <v>3</v>
      </c>
      <c r="AJ875" s="7">
        <f>IF(S875&gt;0,RANK(S875,(N875:P875,Q875:AE875)),0)</f>
        <v>0</v>
      </c>
      <c r="AK875" s="2">
        <f t="shared" si="330"/>
        <v>0</v>
      </c>
      <c r="AL875" s="2">
        <f t="shared" si="331"/>
        <v>0</v>
      </c>
      <c r="AM875" s="2">
        <f t="shared" si="332"/>
        <v>1.0187971044713874E-2</v>
      </c>
      <c r="AN875" s="2">
        <f t="shared" si="333"/>
        <v>0</v>
      </c>
      <c r="AP875" t="s">
        <v>531</v>
      </c>
      <c r="AQ875" t="s">
        <v>486</v>
      </c>
      <c r="AR875">
        <v>2</v>
      </c>
      <c r="AT875" s="95">
        <v>19</v>
      </c>
      <c r="AU875" s="97">
        <v>103</v>
      </c>
      <c r="AV875" s="101">
        <f t="shared" si="334"/>
        <v>19103</v>
      </c>
      <c r="AX875" s="7" t="s">
        <v>1006</v>
      </c>
    </row>
    <row r="876" spans="1:50" hidden="1" outlineLevel="1">
      <c r="A876" t="s">
        <v>1024</v>
      </c>
      <c r="B876" t="s">
        <v>486</v>
      </c>
      <c r="C876" s="1">
        <f t="shared" si="323"/>
        <v>6849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24"/>
        <v>3299</v>
      </c>
      <c r="H876" s="2">
        <f t="shared" si="325"/>
        <v>0.48167615710322675</v>
      </c>
      <c r="I876" s="2"/>
      <c r="J876" s="2">
        <f t="shared" si="326"/>
        <v>0.25390567966126443</v>
      </c>
      <c r="K876" s="2">
        <f t="shared" si="327"/>
        <v>0.73558183676449118</v>
      </c>
      <c r="L876" s="2">
        <f t="shared" si="328"/>
        <v>0</v>
      </c>
      <c r="M876" s="2">
        <f t="shared" si="329"/>
        <v>1.0512483574244391E-2</v>
      </c>
      <c r="N876" s="111">
        <v>1739</v>
      </c>
      <c r="O876" s="111">
        <v>5038</v>
      </c>
      <c r="P876" s="111"/>
      <c r="Q876" s="111"/>
      <c r="R876" s="111"/>
      <c r="S876" s="111"/>
      <c r="T876" s="111">
        <v>56</v>
      </c>
      <c r="U876" s="111"/>
      <c r="V876" s="111">
        <v>15</v>
      </c>
      <c r="W876" s="111"/>
      <c r="X876" s="111">
        <v>1</v>
      </c>
      <c r="Y876" s="111"/>
      <c r="Z876" s="111"/>
      <c r="AA876" s="111"/>
      <c r="AB876" s="111"/>
      <c r="AC876" s="111"/>
      <c r="AD876" s="111"/>
      <c r="AE876" s="111"/>
      <c r="AG876" s="7">
        <f>IF(Q876&gt;0,RANK(Q876,(N876:P876,Q876:AE876)),0)</f>
        <v>0</v>
      </c>
      <c r="AH876" s="7">
        <f>IF(R876&gt;0,RANK(R876,(N876:P876,Q876:AE876)),0)</f>
        <v>0</v>
      </c>
      <c r="AI876" s="7">
        <f>IF(T876&gt;0,RANK(T876,(N876:P876,Q876:AE876)),0)</f>
        <v>3</v>
      </c>
      <c r="AJ876" s="7">
        <f>IF(S876&gt;0,RANK(S876,(N876:P876,Q876:AE876)),0)</f>
        <v>0</v>
      </c>
      <c r="AK876" s="2">
        <f t="shared" si="330"/>
        <v>0</v>
      </c>
      <c r="AL876" s="2">
        <f t="shared" si="331"/>
        <v>0</v>
      </c>
      <c r="AM876" s="2">
        <f t="shared" si="332"/>
        <v>8.1763761133012113E-3</v>
      </c>
      <c r="AN876" s="2">
        <f t="shared" si="333"/>
        <v>0</v>
      </c>
      <c r="AP876" t="s">
        <v>1024</v>
      </c>
      <c r="AQ876" t="s">
        <v>486</v>
      </c>
      <c r="AR876">
        <v>1</v>
      </c>
      <c r="AT876" s="95">
        <v>19</v>
      </c>
      <c r="AU876" s="97">
        <v>105</v>
      </c>
      <c r="AV876" s="101">
        <f t="shared" si="334"/>
        <v>19105</v>
      </c>
      <c r="AX876" s="7" t="s">
        <v>1006</v>
      </c>
    </row>
    <row r="877" spans="1:50" hidden="1" outlineLevel="1">
      <c r="A877" t="s">
        <v>1357</v>
      </c>
      <c r="B877" t="s">
        <v>486</v>
      </c>
      <c r="C877" s="1">
        <f t="shared" si="323"/>
        <v>3765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24"/>
        <v>1917</v>
      </c>
      <c r="H877" s="2">
        <f t="shared" si="325"/>
        <v>0.50916334661354579</v>
      </c>
      <c r="I877" s="2"/>
      <c r="J877" s="2">
        <f t="shared" si="326"/>
        <v>0.2409030544488712</v>
      </c>
      <c r="K877" s="2">
        <f t="shared" si="327"/>
        <v>0.75006640106241695</v>
      </c>
      <c r="L877" s="2">
        <f t="shared" si="328"/>
        <v>0</v>
      </c>
      <c r="M877" s="2">
        <f t="shared" si="329"/>
        <v>9.030544488711878E-3</v>
      </c>
      <c r="N877" s="111">
        <v>907</v>
      </c>
      <c r="O877" s="111">
        <v>2824</v>
      </c>
      <c r="P877" s="111"/>
      <c r="Q877" s="111"/>
      <c r="R877" s="111"/>
      <c r="S877" s="111"/>
      <c r="T877" s="111">
        <v>28</v>
      </c>
      <c r="U877" s="111"/>
      <c r="V877" s="111">
        <v>6</v>
      </c>
      <c r="W877" s="111"/>
      <c r="X877" s="111">
        <v>0</v>
      </c>
      <c r="Y877" s="111"/>
      <c r="Z877" s="111"/>
      <c r="AA877" s="111"/>
      <c r="AB877" s="111"/>
      <c r="AC877" s="111"/>
      <c r="AD877" s="111"/>
      <c r="AE877" s="111"/>
      <c r="AG877" s="7">
        <f>IF(Q877&gt;0,RANK(Q877,(N877:P877,Q877:AE877)),0)</f>
        <v>0</v>
      </c>
      <c r="AH877" s="7">
        <f>IF(R877&gt;0,RANK(R877,(N877:P877,Q877:AE877)),0)</f>
        <v>0</v>
      </c>
      <c r="AI877" s="7">
        <f>IF(T877&gt;0,RANK(T877,(N877:P877,Q877:AE877)),0)</f>
        <v>3</v>
      </c>
      <c r="AJ877" s="7">
        <f>IF(S877&gt;0,RANK(S877,(N877:P877,Q877:AE877)),0)</f>
        <v>0</v>
      </c>
      <c r="AK877" s="2">
        <f t="shared" si="330"/>
        <v>0</v>
      </c>
      <c r="AL877" s="2">
        <f t="shared" si="331"/>
        <v>0</v>
      </c>
      <c r="AM877" s="2">
        <f t="shared" si="332"/>
        <v>7.4369189907038512E-3</v>
      </c>
      <c r="AN877" s="2">
        <f t="shared" si="333"/>
        <v>0</v>
      </c>
      <c r="AP877" t="s">
        <v>1357</v>
      </c>
      <c r="AQ877" t="s">
        <v>486</v>
      </c>
      <c r="AR877">
        <v>3</v>
      </c>
      <c r="AT877" s="95">
        <v>19</v>
      </c>
      <c r="AU877" s="97">
        <v>107</v>
      </c>
      <c r="AV877" s="101">
        <f t="shared" si="334"/>
        <v>19107</v>
      </c>
      <c r="AX877" s="7" t="s">
        <v>1006</v>
      </c>
    </row>
    <row r="878" spans="1:50" hidden="1" outlineLevel="1">
      <c r="A878" t="s">
        <v>1804</v>
      </c>
      <c r="B878" t="s">
        <v>486</v>
      </c>
      <c r="C878" s="1">
        <f t="shared" si="323"/>
        <v>6673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0</v>
      </c>
      <c r="G878" s="1">
        <f t="shared" si="324"/>
        <v>3181</v>
      </c>
      <c r="H878" s="2">
        <f t="shared" si="325"/>
        <v>0.47669713771916677</v>
      </c>
      <c r="I878" s="2"/>
      <c r="J878" s="2">
        <f t="shared" si="326"/>
        <v>0.25670612917728158</v>
      </c>
      <c r="K878" s="2">
        <f t="shared" si="327"/>
        <v>0.73340326689644841</v>
      </c>
      <c r="L878" s="2">
        <f t="shared" si="328"/>
        <v>0</v>
      </c>
      <c r="M878" s="2">
        <f t="shared" si="329"/>
        <v>9.8906039262699474E-3</v>
      </c>
      <c r="N878" s="111">
        <v>1713</v>
      </c>
      <c r="O878" s="111">
        <v>4894</v>
      </c>
      <c r="P878" s="111"/>
      <c r="Q878" s="111"/>
      <c r="R878" s="111"/>
      <c r="S878" s="111"/>
      <c r="T878" s="111">
        <v>50</v>
      </c>
      <c r="U878" s="111"/>
      <c r="V878" s="111">
        <v>14</v>
      </c>
      <c r="W878" s="111"/>
      <c r="X878" s="111">
        <v>2</v>
      </c>
      <c r="Y878" s="111"/>
      <c r="Z878" s="111"/>
      <c r="AA878" s="111"/>
      <c r="AB878" s="111"/>
      <c r="AC878" s="111"/>
      <c r="AD878" s="111"/>
      <c r="AE878" s="111"/>
      <c r="AG878" s="7">
        <f>IF(Q878&gt;0,RANK(Q878,(N878:P878,Q878:AE878)),0)</f>
        <v>0</v>
      </c>
      <c r="AH878" s="7">
        <f>IF(R878&gt;0,RANK(R878,(N878:P878,Q878:AE878)),0)</f>
        <v>0</v>
      </c>
      <c r="AI878" s="7">
        <f>IF(T878&gt;0,RANK(T878,(N878:P878,Q878:AE878)),0)</f>
        <v>3</v>
      </c>
      <c r="AJ878" s="7">
        <f>IF(S878&gt;0,RANK(S878,(N878:P878,Q878:AE878)),0)</f>
        <v>0</v>
      </c>
      <c r="AK878" s="2">
        <f t="shared" si="330"/>
        <v>0</v>
      </c>
      <c r="AL878" s="2">
        <f t="shared" si="331"/>
        <v>0</v>
      </c>
      <c r="AM878" s="2">
        <f t="shared" si="332"/>
        <v>7.4928817623257909E-3</v>
      </c>
      <c r="AN878" s="2">
        <f t="shared" si="333"/>
        <v>0</v>
      </c>
      <c r="AP878" t="s">
        <v>1804</v>
      </c>
      <c r="AQ878" t="s">
        <v>486</v>
      </c>
      <c r="AR878">
        <v>4</v>
      </c>
      <c r="AT878" s="95">
        <v>19</v>
      </c>
      <c r="AU878" s="97">
        <v>109</v>
      </c>
      <c r="AV878" s="101">
        <f t="shared" si="334"/>
        <v>19109</v>
      </c>
      <c r="AX878" s="7" t="s">
        <v>1006</v>
      </c>
    </row>
    <row r="879" spans="1:50" hidden="1" outlineLevel="1">
      <c r="A879" t="s">
        <v>1860</v>
      </c>
      <c r="B879" t="s">
        <v>486</v>
      </c>
      <c r="C879" s="1">
        <f t="shared" si="323"/>
        <v>11654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0</v>
      </c>
      <c r="G879" s="1">
        <f t="shared" si="324"/>
        <v>200</v>
      </c>
      <c r="H879" s="2">
        <f t="shared" si="325"/>
        <v>1.716148961729878E-2</v>
      </c>
      <c r="I879" s="2"/>
      <c r="J879" s="2">
        <f t="shared" si="326"/>
        <v>0.48361077741547964</v>
      </c>
      <c r="K879" s="2">
        <f t="shared" si="327"/>
        <v>0.50077226703277844</v>
      </c>
      <c r="L879" s="2">
        <f t="shared" si="328"/>
        <v>0</v>
      </c>
      <c r="M879" s="2">
        <f t="shared" si="329"/>
        <v>1.5616955551741918E-2</v>
      </c>
      <c r="N879" s="111">
        <v>5636</v>
      </c>
      <c r="O879" s="111">
        <v>5836</v>
      </c>
      <c r="P879" s="111"/>
      <c r="Q879" s="111"/>
      <c r="R879" s="111"/>
      <c r="S879" s="111"/>
      <c r="T879" s="111">
        <v>138</v>
      </c>
      <c r="U879" s="111"/>
      <c r="V879" s="111">
        <v>33</v>
      </c>
      <c r="W879" s="111"/>
      <c r="X879" s="111">
        <v>11</v>
      </c>
      <c r="Y879" s="111"/>
      <c r="Z879" s="111"/>
      <c r="AA879" s="111"/>
      <c r="AB879" s="111"/>
      <c r="AC879" s="111"/>
      <c r="AD879" s="111"/>
      <c r="AE879" s="111"/>
      <c r="AG879" s="7">
        <f>IF(Q879&gt;0,RANK(Q879,(N879:P879,Q879:AE879)),0)</f>
        <v>0</v>
      </c>
      <c r="AH879" s="7">
        <f>IF(R879&gt;0,RANK(R879,(N879:P879,Q879:AE879)),0)</f>
        <v>0</v>
      </c>
      <c r="AI879" s="7">
        <f>IF(T879&gt;0,RANK(T879,(N879:P879,Q879:AE879)),0)</f>
        <v>3</v>
      </c>
      <c r="AJ879" s="7">
        <f>IF(S879&gt;0,RANK(S879,(N879:P879,Q879:AE879)),0)</f>
        <v>0</v>
      </c>
      <c r="AK879" s="2">
        <f t="shared" si="330"/>
        <v>0</v>
      </c>
      <c r="AL879" s="2">
        <f t="shared" si="331"/>
        <v>0</v>
      </c>
      <c r="AM879" s="2">
        <f t="shared" si="332"/>
        <v>1.1841427835936159E-2</v>
      </c>
      <c r="AN879" s="2">
        <f t="shared" si="333"/>
        <v>0</v>
      </c>
      <c r="AP879" t="s">
        <v>1860</v>
      </c>
      <c r="AQ879" t="s">
        <v>486</v>
      </c>
      <c r="AR879">
        <v>2</v>
      </c>
      <c r="AT879" s="95">
        <v>19</v>
      </c>
      <c r="AU879" s="97">
        <v>111</v>
      </c>
      <c r="AV879" s="101">
        <f t="shared" si="334"/>
        <v>19111</v>
      </c>
      <c r="AX879" s="7" t="s">
        <v>1006</v>
      </c>
    </row>
    <row r="880" spans="1:50" hidden="1" outlineLevel="1">
      <c r="A880" t="s">
        <v>2118</v>
      </c>
      <c r="B880" t="s">
        <v>486</v>
      </c>
      <c r="C880" s="1">
        <f t="shared" si="323"/>
        <v>65700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24"/>
        <v>19628</v>
      </c>
      <c r="H880" s="2">
        <f t="shared" si="325"/>
        <v>0.29875190258751905</v>
      </c>
      <c r="I880" s="2"/>
      <c r="J880" s="2">
        <f t="shared" si="326"/>
        <v>0.34640791476407917</v>
      </c>
      <c r="K880" s="2">
        <f t="shared" si="327"/>
        <v>0.64515981735159822</v>
      </c>
      <c r="L880" s="2">
        <f t="shared" si="328"/>
        <v>0</v>
      </c>
      <c r="M880" s="2">
        <f t="shared" si="329"/>
        <v>8.4322678843226084E-3</v>
      </c>
      <c r="N880" s="111">
        <v>22759</v>
      </c>
      <c r="O880" s="111">
        <v>42387</v>
      </c>
      <c r="P880" s="111"/>
      <c r="Q880" s="111"/>
      <c r="R880" s="111"/>
      <c r="S880" s="111"/>
      <c r="T880" s="111">
        <v>433</v>
      </c>
      <c r="U880" s="111"/>
      <c r="V880" s="111">
        <v>104</v>
      </c>
      <c r="W880" s="111"/>
      <c r="X880" s="111">
        <v>17</v>
      </c>
      <c r="Y880" s="111"/>
      <c r="Z880" s="111"/>
      <c r="AA880" s="111"/>
      <c r="AB880" s="111"/>
      <c r="AC880" s="111"/>
      <c r="AD880" s="111"/>
      <c r="AE880" s="111"/>
      <c r="AG880" s="7">
        <f>IF(Q880&gt;0,RANK(Q880,(N880:P880,Q880:AE880)),0)</f>
        <v>0</v>
      </c>
      <c r="AH880" s="7">
        <f>IF(R880&gt;0,RANK(R880,(N880:P880,Q880:AE880)),0)</f>
        <v>0</v>
      </c>
      <c r="AI880" s="7">
        <f>IF(T880&gt;0,RANK(T880,(N880:P880,Q880:AE880)),0)</f>
        <v>3</v>
      </c>
      <c r="AJ880" s="7">
        <f>IF(S880&gt;0,RANK(S880,(N880:P880,Q880:AE880)),0)</f>
        <v>0</v>
      </c>
      <c r="AK880" s="2">
        <f t="shared" si="330"/>
        <v>0</v>
      </c>
      <c r="AL880" s="2">
        <f t="shared" si="331"/>
        <v>0</v>
      </c>
      <c r="AM880" s="2">
        <f t="shared" si="332"/>
        <v>6.5905631659056319E-3</v>
      </c>
      <c r="AN880" s="2">
        <f t="shared" si="333"/>
        <v>0</v>
      </c>
      <c r="AP880" t="s">
        <v>2118</v>
      </c>
      <c r="AQ880" t="s">
        <v>486</v>
      </c>
      <c r="AR880">
        <v>2</v>
      </c>
      <c r="AT880" s="95">
        <v>19</v>
      </c>
      <c r="AU880" s="97">
        <v>113</v>
      </c>
      <c r="AV880" s="101">
        <f t="shared" si="334"/>
        <v>19113</v>
      </c>
      <c r="AX880" s="7" t="s">
        <v>1006</v>
      </c>
    </row>
    <row r="881" spans="1:50" hidden="1" outlineLevel="1">
      <c r="A881" t="s">
        <v>1454</v>
      </c>
      <c r="B881" t="s">
        <v>486</v>
      </c>
      <c r="C881" s="1">
        <f t="shared" si="323"/>
        <v>3387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24"/>
        <v>1326</v>
      </c>
      <c r="H881" s="2">
        <f t="shared" si="325"/>
        <v>0.39149689991142606</v>
      </c>
      <c r="I881" s="2"/>
      <c r="J881" s="2">
        <f t="shared" si="326"/>
        <v>0.29819899616179507</v>
      </c>
      <c r="K881" s="2">
        <f t="shared" si="327"/>
        <v>0.68969589607322113</v>
      </c>
      <c r="L881" s="2">
        <f t="shared" si="328"/>
        <v>0</v>
      </c>
      <c r="M881" s="2">
        <f t="shared" si="329"/>
        <v>1.2105107764983858E-2</v>
      </c>
      <c r="N881" s="111">
        <v>1010</v>
      </c>
      <c r="O881" s="111">
        <v>2336</v>
      </c>
      <c r="P881" s="111"/>
      <c r="Q881" s="111"/>
      <c r="R881" s="111"/>
      <c r="S881" s="111"/>
      <c r="T881" s="111">
        <v>25</v>
      </c>
      <c r="U881" s="111"/>
      <c r="V881" s="111">
        <v>15</v>
      </c>
      <c r="W881" s="111"/>
      <c r="X881" s="111">
        <v>1</v>
      </c>
      <c r="Y881" s="111"/>
      <c r="Z881" s="111"/>
      <c r="AA881" s="111"/>
      <c r="AB881" s="111"/>
      <c r="AC881" s="111"/>
      <c r="AD881" s="111"/>
      <c r="AE881" s="111"/>
      <c r="AG881" s="7">
        <f>IF(Q881&gt;0,RANK(Q881,(N881:P881,Q881:AE881)),0)</f>
        <v>0</v>
      </c>
      <c r="AH881" s="7">
        <f>IF(R881&gt;0,RANK(R881,(N881:P881,Q881:AE881)),0)</f>
        <v>0</v>
      </c>
      <c r="AI881" s="7">
        <f>IF(T881&gt;0,RANK(T881,(N881:P881,Q881:AE881)),0)</f>
        <v>3</v>
      </c>
      <c r="AJ881" s="7">
        <f>IF(S881&gt;0,RANK(S881,(N881:P881,Q881:AE881)),0)</f>
        <v>0</v>
      </c>
      <c r="AK881" s="2">
        <f t="shared" si="330"/>
        <v>0</v>
      </c>
      <c r="AL881" s="2">
        <f t="shared" si="331"/>
        <v>0</v>
      </c>
      <c r="AM881" s="2">
        <f t="shared" si="332"/>
        <v>7.3811632713315619E-3</v>
      </c>
      <c r="AN881" s="2">
        <f t="shared" si="333"/>
        <v>0</v>
      </c>
      <c r="AP881" t="s">
        <v>1454</v>
      </c>
      <c r="AQ881" t="s">
        <v>486</v>
      </c>
      <c r="AR881">
        <v>2</v>
      </c>
      <c r="AT881" s="95">
        <v>19</v>
      </c>
      <c r="AU881" s="97">
        <v>115</v>
      </c>
      <c r="AV881" s="101">
        <f t="shared" si="334"/>
        <v>19115</v>
      </c>
      <c r="AX881" s="7" t="s">
        <v>1006</v>
      </c>
    </row>
    <row r="882" spans="1:50" hidden="1" outlineLevel="1">
      <c r="A882" t="s">
        <v>805</v>
      </c>
      <c r="B882" t="s">
        <v>486</v>
      </c>
      <c r="C882" s="1">
        <f t="shared" si="323"/>
        <v>3038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24"/>
        <v>1481</v>
      </c>
      <c r="H882" s="2">
        <f t="shared" si="325"/>
        <v>0.48749177090190915</v>
      </c>
      <c r="I882" s="2"/>
      <c r="J882" s="2">
        <f t="shared" si="326"/>
        <v>0.25312705727452273</v>
      </c>
      <c r="K882" s="2">
        <f t="shared" si="327"/>
        <v>0.74061882817643188</v>
      </c>
      <c r="L882" s="2">
        <f t="shared" si="328"/>
        <v>0</v>
      </c>
      <c r="M882" s="2">
        <f t="shared" si="329"/>
        <v>6.254114549045342E-3</v>
      </c>
      <c r="N882" s="111">
        <v>769</v>
      </c>
      <c r="O882" s="111">
        <v>2250</v>
      </c>
      <c r="P882" s="111"/>
      <c r="Q882" s="111"/>
      <c r="R882" s="111"/>
      <c r="S882" s="111"/>
      <c r="T882" s="111">
        <v>17</v>
      </c>
      <c r="U882" s="111"/>
      <c r="V882" s="111">
        <v>2</v>
      </c>
      <c r="W882" s="111"/>
      <c r="X882" s="111">
        <v>0</v>
      </c>
      <c r="Y882" s="111"/>
      <c r="Z882" s="111"/>
      <c r="AA882" s="111"/>
      <c r="AB882" s="111"/>
      <c r="AC882" s="111"/>
      <c r="AD882" s="111"/>
      <c r="AE882" s="111"/>
      <c r="AG882" s="7">
        <f>IF(Q882&gt;0,RANK(Q882,(N882:P882,Q882:AE882)),0)</f>
        <v>0</v>
      </c>
      <c r="AH882" s="7">
        <f>IF(R882&gt;0,RANK(R882,(N882:P882,Q882:AE882)),0)</f>
        <v>0</v>
      </c>
      <c r="AI882" s="7">
        <f>IF(T882&gt;0,RANK(T882,(N882:P882,Q882:AE882)),0)</f>
        <v>3</v>
      </c>
      <c r="AJ882" s="7">
        <f>IF(S882&gt;0,RANK(S882,(N882:P882,Q882:AE882)),0)</f>
        <v>0</v>
      </c>
      <c r="AK882" s="2">
        <f t="shared" si="330"/>
        <v>0</v>
      </c>
      <c r="AL882" s="2">
        <f t="shared" si="331"/>
        <v>0</v>
      </c>
      <c r="AM882" s="2">
        <f t="shared" si="332"/>
        <v>5.5957867017774852E-3</v>
      </c>
      <c r="AN882" s="2">
        <f t="shared" si="333"/>
        <v>0</v>
      </c>
      <c r="AP882" t="s">
        <v>805</v>
      </c>
      <c r="AQ882" t="s">
        <v>486</v>
      </c>
      <c r="AR882">
        <v>3</v>
      </c>
      <c r="AT882" s="95">
        <v>19</v>
      </c>
      <c r="AU882" s="97">
        <v>117</v>
      </c>
      <c r="AV882" s="101">
        <f t="shared" si="334"/>
        <v>19117</v>
      </c>
      <c r="AX882" s="7" t="s">
        <v>1006</v>
      </c>
    </row>
    <row r="883" spans="1:50" hidden="1" outlineLevel="1">
      <c r="A883" t="s">
        <v>411</v>
      </c>
      <c r="B883" t="s">
        <v>486</v>
      </c>
      <c r="C883" s="1">
        <f t="shared" si="323"/>
        <v>3896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0</v>
      </c>
      <c r="G883" s="1">
        <f t="shared" si="324"/>
        <v>2759</v>
      </c>
      <c r="H883" s="2">
        <f t="shared" si="325"/>
        <v>0.70816221765913756</v>
      </c>
      <c r="I883" s="2"/>
      <c r="J883" s="2">
        <f t="shared" si="326"/>
        <v>0.14219712525667352</v>
      </c>
      <c r="K883" s="2">
        <f t="shared" si="327"/>
        <v>0.85035934291581106</v>
      </c>
      <c r="L883" s="2">
        <f t="shared" si="328"/>
        <v>0</v>
      </c>
      <c r="M883" s="2">
        <f t="shared" si="329"/>
        <v>7.4435318275154483E-3</v>
      </c>
      <c r="N883" s="111">
        <v>554</v>
      </c>
      <c r="O883" s="111">
        <v>3313</v>
      </c>
      <c r="P883" s="111"/>
      <c r="Q883" s="111"/>
      <c r="R883" s="111"/>
      <c r="S883" s="111"/>
      <c r="T883" s="111">
        <v>18</v>
      </c>
      <c r="U883" s="111"/>
      <c r="V883" s="111">
        <v>11</v>
      </c>
      <c r="W883" s="111"/>
      <c r="X883" s="111">
        <v>0</v>
      </c>
      <c r="Y883" s="111"/>
      <c r="Z883" s="111"/>
      <c r="AA883" s="111"/>
      <c r="AB883" s="111"/>
      <c r="AC883" s="111"/>
      <c r="AD883" s="111"/>
      <c r="AE883" s="111"/>
      <c r="AG883" s="7">
        <f>IF(Q883&gt;0,RANK(Q883,(N883:P883,Q883:AE883)),0)</f>
        <v>0</v>
      </c>
      <c r="AH883" s="7">
        <f>IF(R883&gt;0,RANK(R883,(N883:P883,Q883:AE883)),0)</f>
        <v>0</v>
      </c>
      <c r="AI883" s="7">
        <f>IF(T883&gt;0,RANK(T883,(N883:P883,Q883:AE883)),0)</f>
        <v>3</v>
      </c>
      <c r="AJ883" s="7">
        <f>IF(S883&gt;0,RANK(S883,(N883:P883,Q883:AE883)),0)</f>
        <v>0</v>
      </c>
      <c r="AK883" s="2">
        <f t="shared" si="330"/>
        <v>0</v>
      </c>
      <c r="AL883" s="2">
        <f t="shared" si="331"/>
        <v>0</v>
      </c>
      <c r="AM883" s="2">
        <f t="shared" si="332"/>
        <v>4.6201232032854209E-3</v>
      </c>
      <c r="AN883" s="2">
        <f t="shared" si="333"/>
        <v>0</v>
      </c>
      <c r="AP883" t="s">
        <v>411</v>
      </c>
      <c r="AQ883" t="s">
        <v>486</v>
      </c>
      <c r="AR883">
        <v>5</v>
      </c>
      <c r="AT883" s="95">
        <v>19</v>
      </c>
      <c r="AU883" s="97">
        <v>119</v>
      </c>
      <c r="AV883" s="101">
        <f t="shared" si="334"/>
        <v>19119</v>
      </c>
      <c r="AX883" s="7" t="s">
        <v>1006</v>
      </c>
    </row>
    <row r="884" spans="1:50" hidden="1" outlineLevel="1">
      <c r="A884" t="s">
        <v>2058</v>
      </c>
      <c r="B884" t="s">
        <v>486</v>
      </c>
      <c r="C884" s="1">
        <f t="shared" si="323"/>
        <v>5374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24"/>
        <v>2296</v>
      </c>
      <c r="H884" s="2">
        <f t="shared" si="325"/>
        <v>0.42724227763304801</v>
      </c>
      <c r="I884" s="2"/>
      <c r="J884" s="2">
        <f t="shared" si="326"/>
        <v>0.27874953479717157</v>
      </c>
      <c r="K884" s="2">
        <f t="shared" si="327"/>
        <v>0.70599181243021958</v>
      </c>
      <c r="L884" s="2">
        <f t="shared" si="328"/>
        <v>0</v>
      </c>
      <c r="M884" s="2">
        <f t="shared" si="329"/>
        <v>1.5258652772608849E-2</v>
      </c>
      <c r="N884" s="111">
        <v>1498</v>
      </c>
      <c r="O884" s="111">
        <v>3794</v>
      </c>
      <c r="P884" s="111"/>
      <c r="Q884" s="111"/>
      <c r="R884" s="111"/>
      <c r="S884" s="111"/>
      <c r="T884" s="111">
        <v>67</v>
      </c>
      <c r="U884" s="111"/>
      <c r="V884" s="111">
        <v>15</v>
      </c>
      <c r="W884" s="111"/>
      <c r="X884" s="111">
        <v>0</v>
      </c>
      <c r="Y884" s="111"/>
      <c r="Z884" s="111"/>
      <c r="AA884" s="111"/>
      <c r="AB884" s="111"/>
      <c r="AC884" s="111"/>
      <c r="AD884" s="111"/>
      <c r="AE884" s="111"/>
      <c r="AG884" s="7">
        <f>IF(Q884&gt;0,RANK(Q884,(N884:P884,Q884:AE884)),0)</f>
        <v>0</v>
      </c>
      <c r="AH884" s="7">
        <f>IF(R884&gt;0,RANK(R884,(N884:P884,Q884:AE884)),0)</f>
        <v>0</v>
      </c>
      <c r="AI884" s="7">
        <f>IF(T884&gt;0,RANK(T884,(N884:P884,Q884:AE884)),0)</f>
        <v>3</v>
      </c>
      <c r="AJ884" s="7">
        <f>IF(S884&gt;0,RANK(S884,(N884:P884,Q884:AE884)),0)</f>
        <v>0</v>
      </c>
      <c r="AK884" s="2">
        <f t="shared" si="330"/>
        <v>0</v>
      </c>
      <c r="AL884" s="2">
        <f t="shared" si="331"/>
        <v>0</v>
      </c>
      <c r="AM884" s="2">
        <f t="shared" si="332"/>
        <v>1.2467435802009676E-2</v>
      </c>
      <c r="AN884" s="2">
        <f t="shared" si="333"/>
        <v>0</v>
      </c>
      <c r="AP884" t="s">
        <v>2058</v>
      </c>
      <c r="AQ884" t="s">
        <v>486</v>
      </c>
      <c r="AR884">
        <v>4</v>
      </c>
      <c r="AT884" s="95">
        <v>19</v>
      </c>
      <c r="AU884" s="97">
        <v>121</v>
      </c>
      <c r="AV884" s="101">
        <f t="shared" si="334"/>
        <v>19121</v>
      </c>
      <c r="AX884" s="7" t="s">
        <v>1006</v>
      </c>
    </row>
    <row r="885" spans="1:50" hidden="1" outlineLevel="1">
      <c r="A885" t="s">
        <v>119</v>
      </c>
      <c r="B885" t="s">
        <v>486</v>
      </c>
      <c r="C885" s="1">
        <f t="shared" si="323"/>
        <v>6947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24"/>
        <v>3994</v>
      </c>
      <c r="H885" s="2">
        <f t="shared" si="325"/>
        <v>0.57492442781056574</v>
      </c>
      <c r="I885" s="2"/>
      <c r="J885" s="2">
        <f t="shared" si="326"/>
        <v>0.20857924283863538</v>
      </c>
      <c r="K885" s="2">
        <f t="shared" si="327"/>
        <v>0.78350367064920112</v>
      </c>
      <c r="L885" s="2">
        <f t="shared" si="328"/>
        <v>0</v>
      </c>
      <c r="M885" s="2">
        <f t="shared" si="329"/>
        <v>7.9170865121634959E-3</v>
      </c>
      <c r="N885" s="111">
        <v>1449</v>
      </c>
      <c r="O885" s="111">
        <v>5443</v>
      </c>
      <c r="P885" s="111"/>
      <c r="Q885" s="111"/>
      <c r="R885" s="111"/>
      <c r="S885" s="111"/>
      <c r="T885" s="111">
        <v>36</v>
      </c>
      <c r="U885" s="111"/>
      <c r="V885" s="111">
        <v>15</v>
      </c>
      <c r="W885" s="111"/>
      <c r="X885" s="111">
        <v>4</v>
      </c>
      <c r="Y885" s="111"/>
      <c r="Z885" s="111"/>
      <c r="AA885" s="111"/>
      <c r="AB885" s="111"/>
      <c r="AC885" s="111"/>
      <c r="AD885" s="111"/>
      <c r="AE885" s="111"/>
      <c r="AG885" s="7">
        <f>IF(Q885&gt;0,RANK(Q885,(N885:P885,Q885:AE885)),0)</f>
        <v>0</v>
      </c>
      <c r="AH885" s="7">
        <f>IF(R885&gt;0,RANK(R885,(N885:P885,Q885:AE885)),0)</f>
        <v>0</v>
      </c>
      <c r="AI885" s="7">
        <f>IF(T885&gt;0,RANK(T885,(N885:P885,Q885:AE885)),0)</f>
        <v>3</v>
      </c>
      <c r="AJ885" s="7">
        <f>IF(S885&gt;0,RANK(S885,(N885:P885,Q885:AE885)),0)</f>
        <v>0</v>
      </c>
      <c r="AK885" s="2">
        <f t="shared" si="330"/>
        <v>0</v>
      </c>
      <c r="AL885" s="2">
        <f t="shared" si="331"/>
        <v>0</v>
      </c>
      <c r="AM885" s="2">
        <f t="shared" si="332"/>
        <v>5.1820929897797609E-3</v>
      </c>
      <c r="AN885" s="2">
        <f t="shared" si="333"/>
        <v>0</v>
      </c>
      <c r="AP885" t="s">
        <v>119</v>
      </c>
      <c r="AQ885" t="s">
        <v>486</v>
      </c>
      <c r="AR885">
        <v>3</v>
      </c>
      <c r="AT885" s="95">
        <v>19</v>
      </c>
      <c r="AU885" s="97">
        <v>123</v>
      </c>
      <c r="AV885" s="101">
        <f t="shared" si="334"/>
        <v>19123</v>
      </c>
      <c r="AX885" s="7" t="s">
        <v>1006</v>
      </c>
    </row>
    <row r="886" spans="1:50" hidden="1" outlineLevel="1">
      <c r="A886" t="s">
        <v>551</v>
      </c>
      <c r="B886" t="s">
        <v>486</v>
      </c>
      <c r="C886" s="1">
        <f t="shared" si="323"/>
        <v>9888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24"/>
        <v>4370</v>
      </c>
      <c r="H886" s="2">
        <f t="shared" si="325"/>
        <v>0.44194983818770228</v>
      </c>
      <c r="I886" s="2"/>
      <c r="J886" s="2">
        <f t="shared" si="326"/>
        <v>0.27680016181229772</v>
      </c>
      <c r="K886" s="2">
        <f t="shared" si="327"/>
        <v>0.71875</v>
      </c>
      <c r="L886" s="2">
        <f t="shared" si="328"/>
        <v>0</v>
      </c>
      <c r="M886" s="2">
        <f t="shared" si="329"/>
        <v>4.4498381877022819E-3</v>
      </c>
      <c r="N886" s="111">
        <v>2737</v>
      </c>
      <c r="O886" s="111">
        <v>7107</v>
      </c>
      <c r="P886" s="111"/>
      <c r="Q886" s="111"/>
      <c r="R886" s="111"/>
      <c r="S886" s="111"/>
      <c r="T886" s="111">
        <v>24</v>
      </c>
      <c r="U886" s="111"/>
      <c r="V886" s="111">
        <v>18</v>
      </c>
      <c r="W886" s="111"/>
      <c r="X886" s="111">
        <v>2</v>
      </c>
      <c r="Y886" s="111"/>
      <c r="Z886" s="111"/>
      <c r="AA886" s="111"/>
      <c r="AB886" s="111"/>
      <c r="AC886" s="111"/>
      <c r="AD886" s="111"/>
      <c r="AE886" s="111"/>
      <c r="AG886" s="7">
        <f>IF(Q886&gt;0,RANK(Q886,(N886:P886,Q886:AE886)),0)</f>
        <v>0</v>
      </c>
      <c r="AH886" s="7">
        <f>IF(R886&gt;0,RANK(R886,(N886:P886,Q886:AE886)),0)</f>
        <v>0</v>
      </c>
      <c r="AI886" s="7">
        <f>IF(T886&gt;0,RANK(T886,(N886:P886,Q886:AE886)),0)</f>
        <v>3</v>
      </c>
      <c r="AJ886" s="7">
        <f>IF(S886&gt;0,RANK(S886,(N886:P886,Q886:AE886)),0)</f>
        <v>0</v>
      </c>
      <c r="AK886" s="2">
        <f t="shared" si="330"/>
        <v>0</v>
      </c>
      <c r="AL886" s="2">
        <f t="shared" si="331"/>
        <v>0</v>
      </c>
      <c r="AM886" s="2">
        <f t="shared" si="332"/>
        <v>2.4271844660194173E-3</v>
      </c>
      <c r="AN886" s="2">
        <f t="shared" si="333"/>
        <v>0</v>
      </c>
      <c r="AP886" t="s">
        <v>551</v>
      </c>
      <c r="AQ886" t="s">
        <v>486</v>
      </c>
      <c r="AR886">
        <v>3</v>
      </c>
      <c r="AT886" s="95">
        <v>19</v>
      </c>
      <c r="AU886" s="97">
        <v>125</v>
      </c>
      <c r="AV886" s="101">
        <f t="shared" si="334"/>
        <v>19125</v>
      </c>
      <c r="AX886" s="7" t="s">
        <v>1006</v>
      </c>
    </row>
    <row r="887" spans="1:50" hidden="1" outlineLevel="1">
      <c r="A887" t="s">
        <v>900</v>
      </c>
      <c r="B887" t="s">
        <v>486</v>
      </c>
      <c r="C887" s="1">
        <f t="shared" si="323"/>
        <v>14010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24"/>
        <v>5476</v>
      </c>
      <c r="H887" s="2">
        <f t="shared" si="325"/>
        <v>0.39086366880799428</v>
      </c>
      <c r="I887" s="2"/>
      <c r="J887" s="2">
        <f t="shared" si="326"/>
        <v>0.3</v>
      </c>
      <c r="K887" s="2">
        <f t="shared" si="327"/>
        <v>0.69086366880799432</v>
      </c>
      <c r="L887" s="2">
        <f t="shared" si="328"/>
        <v>0</v>
      </c>
      <c r="M887" s="2">
        <f t="shared" si="329"/>
        <v>9.1363311920056312E-3</v>
      </c>
      <c r="N887" s="111">
        <v>4203</v>
      </c>
      <c r="O887" s="111">
        <v>9679</v>
      </c>
      <c r="P887" s="111"/>
      <c r="Q887" s="111"/>
      <c r="R887" s="111"/>
      <c r="S887" s="111"/>
      <c r="T887" s="111">
        <v>99</v>
      </c>
      <c r="U887" s="111"/>
      <c r="V887" s="111">
        <v>25</v>
      </c>
      <c r="W887" s="111"/>
      <c r="X887" s="111">
        <v>4</v>
      </c>
      <c r="Y887" s="111"/>
      <c r="Z887" s="111"/>
      <c r="AA887" s="111"/>
      <c r="AB887" s="111"/>
      <c r="AC887" s="111"/>
      <c r="AD887" s="111"/>
      <c r="AE887" s="111"/>
      <c r="AG887" s="7">
        <f>IF(Q887&gt;0,RANK(Q887,(N887:P887,Q887:AE887)),0)</f>
        <v>0</v>
      </c>
      <c r="AH887" s="7">
        <f>IF(R887&gt;0,RANK(R887,(N887:P887,Q887:AE887)),0)</f>
        <v>0</v>
      </c>
      <c r="AI887" s="7">
        <f>IF(T887&gt;0,RANK(T887,(N887:P887,Q887:AE887)),0)</f>
        <v>3</v>
      </c>
      <c r="AJ887" s="7">
        <f>IF(S887&gt;0,RANK(S887,(N887:P887,Q887:AE887)),0)</f>
        <v>0</v>
      </c>
      <c r="AK887" s="2">
        <f t="shared" si="330"/>
        <v>0</v>
      </c>
      <c r="AL887" s="2">
        <f t="shared" si="331"/>
        <v>0</v>
      </c>
      <c r="AM887" s="2">
        <f t="shared" si="332"/>
        <v>7.0663811563169161E-3</v>
      </c>
      <c r="AN887" s="2">
        <f t="shared" si="333"/>
        <v>0</v>
      </c>
      <c r="AP887" t="s">
        <v>900</v>
      </c>
      <c r="AQ887" t="s">
        <v>486</v>
      </c>
      <c r="AR887">
        <v>4</v>
      </c>
      <c r="AT887" s="95">
        <v>19</v>
      </c>
      <c r="AU887" s="97">
        <v>127</v>
      </c>
      <c r="AV887" s="101">
        <f t="shared" si="334"/>
        <v>19127</v>
      </c>
      <c r="AX887" s="7" t="s">
        <v>1006</v>
      </c>
    </row>
    <row r="888" spans="1:50" hidden="1" outlineLevel="1">
      <c r="A888" t="s">
        <v>1784</v>
      </c>
      <c r="B888" t="s">
        <v>486</v>
      </c>
      <c r="C888" s="1">
        <f t="shared" ref="C888:C923" si="335">SUM(N888:AE888)</f>
        <v>3766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ref="G888:G923" si="336">IF(C888&gt;0,MAX(N888:P888)-LARGE(N888:P888,2),0)</f>
        <v>2104</v>
      </c>
      <c r="H888" s="2">
        <f t="shared" ref="H888:H919" si="337">IF(C888&gt;0,G888/C888,0)</f>
        <v>0.55868295273499735</v>
      </c>
      <c r="I888" s="2"/>
      <c r="J888" s="2">
        <f t="shared" ref="J888:J923" si="338">IF($C888=0,"-",N888/$C888)</f>
        <v>0.21375464684014869</v>
      </c>
      <c r="K888" s="2">
        <f t="shared" ref="K888:K923" si="339">IF($C888=0,"-",O888/$C888)</f>
        <v>0.77243759957514602</v>
      </c>
      <c r="L888" s="2">
        <f t="shared" ref="L888:L923" si="340">IF($C888=0,"-",P888/$C888)</f>
        <v>0</v>
      </c>
      <c r="M888" s="2">
        <f t="shared" ref="M888:M919" si="341">IF(C888=0,"-",(1-J888-K888-L888))</f>
        <v>1.3807753584705318E-2</v>
      </c>
      <c r="N888" s="111">
        <v>805</v>
      </c>
      <c r="O888" s="111">
        <v>2909</v>
      </c>
      <c r="P888" s="111"/>
      <c r="Q888" s="111"/>
      <c r="R888" s="111"/>
      <c r="S888" s="111"/>
      <c r="T888" s="111">
        <v>39</v>
      </c>
      <c r="U888" s="111"/>
      <c r="V888" s="111">
        <v>11</v>
      </c>
      <c r="W888" s="111"/>
      <c r="X888" s="111">
        <v>2</v>
      </c>
      <c r="Y888" s="111"/>
      <c r="Z888" s="111"/>
      <c r="AA888" s="111"/>
      <c r="AB888" s="111"/>
      <c r="AC888" s="111"/>
      <c r="AD888" s="111"/>
      <c r="AE888" s="111"/>
      <c r="AG888" s="7">
        <f>IF(Q888&gt;0,RANK(Q888,(N888:P888,Q888:AE888)),0)</f>
        <v>0</v>
      </c>
      <c r="AH888" s="7">
        <f>IF(R888&gt;0,RANK(R888,(N888:P888,Q888:AE888)),0)</f>
        <v>0</v>
      </c>
      <c r="AI888" s="7">
        <f>IF(T888&gt;0,RANK(T888,(N888:P888,Q888:AE888)),0)</f>
        <v>3</v>
      </c>
      <c r="AJ888" s="7">
        <f>IF(S888&gt;0,RANK(S888,(N888:P888,Q888:AE888)),0)</f>
        <v>0</v>
      </c>
      <c r="AK888" s="2">
        <f t="shared" ref="AK888:AK923" si="342">IF($C888=0,"-",Q888/$C888)</f>
        <v>0</v>
      </c>
      <c r="AL888" s="2">
        <f t="shared" ref="AL888:AL923" si="343">IF($C888=0,"-",R888/$C888)</f>
        <v>0</v>
      </c>
      <c r="AM888" s="2">
        <f t="shared" ref="AM888:AM923" si="344">IF($C888=0,"-",T888/$C888)</f>
        <v>1.0355815188528943E-2</v>
      </c>
      <c r="AN888" s="2">
        <f t="shared" ref="AN888:AN923" si="345">IF($C888=0,"-",S888/$C888)</f>
        <v>0</v>
      </c>
      <c r="AP888" t="s">
        <v>1784</v>
      </c>
      <c r="AQ888" t="s">
        <v>486</v>
      </c>
      <c r="AR888">
        <v>5</v>
      </c>
      <c r="AT888" s="95">
        <v>19</v>
      </c>
      <c r="AU888" s="97">
        <v>129</v>
      </c>
      <c r="AV888" s="101">
        <f t="shared" si="334"/>
        <v>19129</v>
      </c>
      <c r="AX888" s="7" t="s">
        <v>1006</v>
      </c>
    </row>
    <row r="889" spans="1:50" hidden="1" outlineLevel="1">
      <c r="A889" t="s">
        <v>288</v>
      </c>
      <c r="B889" t="s">
        <v>486</v>
      </c>
      <c r="C889" s="1">
        <f t="shared" si="335"/>
        <v>4277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36"/>
        <v>2154</v>
      </c>
      <c r="H889" s="2">
        <f t="shared" si="337"/>
        <v>0.5036240355389292</v>
      </c>
      <c r="I889" s="2"/>
      <c r="J889" s="2">
        <f t="shared" si="338"/>
        <v>0.24409632920271218</v>
      </c>
      <c r="K889" s="2">
        <f t="shared" si="339"/>
        <v>0.74772036474164139</v>
      </c>
      <c r="L889" s="2">
        <f t="shared" si="340"/>
        <v>0</v>
      </c>
      <c r="M889" s="2">
        <f t="shared" si="341"/>
        <v>8.1833060556464332E-3</v>
      </c>
      <c r="N889" s="111">
        <v>1044</v>
      </c>
      <c r="O889" s="111">
        <v>3198</v>
      </c>
      <c r="P889" s="111"/>
      <c r="Q889" s="111"/>
      <c r="R889" s="111"/>
      <c r="S889" s="111"/>
      <c r="T889" s="111">
        <v>18</v>
      </c>
      <c r="U889" s="111"/>
      <c r="V889" s="111">
        <v>17</v>
      </c>
      <c r="W889" s="111"/>
      <c r="X889" s="111">
        <v>0</v>
      </c>
      <c r="Y889" s="111"/>
      <c r="Z889" s="111"/>
      <c r="AA889" s="111"/>
      <c r="AB889" s="111"/>
      <c r="AC889" s="111"/>
      <c r="AD889" s="111"/>
      <c r="AE889" s="111"/>
      <c r="AG889" s="7">
        <f>IF(Q889&gt;0,RANK(Q889,(N889:P889,Q889:AE889)),0)</f>
        <v>0</v>
      </c>
      <c r="AH889" s="7">
        <f>IF(R889&gt;0,RANK(R889,(N889:P889,Q889:AE889)),0)</f>
        <v>0</v>
      </c>
      <c r="AI889" s="7">
        <f>IF(T889&gt;0,RANK(T889,(N889:P889,Q889:AE889)),0)</f>
        <v>3</v>
      </c>
      <c r="AJ889" s="7">
        <f>IF(S889&gt;0,RANK(S889,(N889:P889,Q889:AE889)),0)</f>
        <v>0</v>
      </c>
      <c r="AK889" s="2">
        <f t="shared" si="342"/>
        <v>0</v>
      </c>
      <c r="AL889" s="2">
        <f t="shared" si="343"/>
        <v>0</v>
      </c>
      <c r="AM889" s="2">
        <f t="shared" si="344"/>
        <v>4.2085574000467621E-3</v>
      </c>
      <c r="AN889" s="2">
        <f t="shared" si="345"/>
        <v>0</v>
      </c>
      <c r="AP889" t="s">
        <v>288</v>
      </c>
      <c r="AQ889" t="s">
        <v>486</v>
      </c>
      <c r="AR889">
        <v>4</v>
      </c>
      <c r="AT889" s="95">
        <v>19</v>
      </c>
      <c r="AU889" s="97">
        <v>131</v>
      </c>
      <c r="AV889" s="101">
        <f t="shared" si="334"/>
        <v>19131</v>
      </c>
      <c r="AX889" s="7" t="s">
        <v>1006</v>
      </c>
    </row>
    <row r="890" spans="1:50" hidden="1" outlineLevel="1">
      <c r="A890" t="s">
        <v>772</v>
      </c>
      <c r="B890" t="s">
        <v>486</v>
      </c>
      <c r="C890" s="1">
        <f t="shared" si="335"/>
        <v>3589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36"/>
        <v>1643</v>
      </c>
      <c r="H890" s="2">
        <f t="shared" si="337"/>
        <v>0.4577876845918083</v>
      </c>
      <c r="I890" s="2"/>
      <c r="J890" s="2">
        <f t="shared" si="338"/>
        <v>0.26386179994427417</v>
      </c>
      <c r="K890" s="2">
        <f t="shared" si="339"/>
        <v>0.72164948453608246</v>
      </c>
      <c r="L890" s="2">
        <f t="shared" si="340"/>
        <v>0</v>
      </c>
      <c r="M890" s="2">
        <f t="shared" si="341"/>
        <v>1.4488715519643369E-2</v>
      </c>
      <c r="N890" s="111">
        <v>947</v>
      </c>
      <c r="O890" s="111">
        <v>2590</v>
      </c>
      <c r="P890" s="111"/>
      <c r="Q890" s="111"/>
      <c r="R890" s="111"/>
      <c r="S890" s="111"/>
      <c r="T890" s="111">
        <v>34</v>
      </c>
      <c r="U890" s="111"/>
      <c r="V890" s="111">
        <v>18</v>
      </c>
      <c r="W890" s="111"/>
      <c r="X890" s="111">
        <v>0</v>
      </c>
      <c r="Y890" s="111"/>
      <c r="Z890" s="111"/>
      <c r="AA890" s="111"/>
      <c r="AB890" s="111"/>
      <c r="AC890" s="111"/>
      <c r="AD890" s="111"/>
      <c r="AE890" s="111"/>
      <c r="AG890" s="7">
        <f>IF(Q890&gt;0,RANK(Q890,(N890:P890,Q890:AE890)),0)</f>
        <v>0</v>
      </c>
      <c r="AH890" s="7">
        <f>IF(R890&gt;0,RANK(R890,(N890:P890,Q890:AE890)),0)</f>
        <v>0</v>
      </c>
      <c r="AI890" s="7">
        <f>IF(T890&gt;0,RANK(T890,(N890:P890,Q890:AE890)),0)</f>
        <v>3</v>
      </c>
      <c r="AJ890" s="7">
        <f>IF(S890&gt;0,RANK(S890,(N890:P890,Q890:AE890)),0)</f>
        <v>0</v>
      </c>
      <c r="AK890" s="2">
        <f t="shared" si="342"/>
        <v>0</v>
      </c>
      <c r="AL890" s="2">
        <f t="shared" si="343"/>
        <v>0</v>
      </c>
      <c r="AM890" s="2">
        <f t="shared" si="344"/>
        <v>9.4733909166898854E-3</v>
      </c>
      <c r="AN890" s="2">
        <f t="shared" si="345"/>
        <v>0</v>
      </c>
      <c r="AP890" t="s">
        <v>772</v>
      </c>
      <c r="AQ890" t="s">
        <v>486</v>
      </c>
      <c r="AR890">
        <v>5</v>
      </c>
      <c r="AT890" s="95">
        <v>19</v>
      </c>
      <c r="AU890" s="97">
        <v>133</v>
      </c>
      <c r="AV890" s="101">
        <f t="shared" si="334"/>
        <v>19133</v>
      </c>
      <c r="AX890" s="7" t="s">
        <v>1006</v>
      </c>
    </row>
    <row r="891" spans="1:50" hidden="1" outlineLevel="1">
      <c r="A891" t="s">
        <v>308</v>
      </c>
      <c r="B891" t="s">
        <v>486</v>
      </c>
      <c r="C891" s="1">
        <f t="shared" si="335"/>
        <v>2810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36"/>
        <v>1132</v>
      </c>
      <c r="H891" s="2">
        <f t="shared" si="337"/>
        <v>0.402846975088968</v>
      </c>
      <c r="I891" s="2"/>
      <c r="J891" s="2">
        <f t="shared" si="338"/>
        <v>0.29181494661921709</v>
      </c>
      <c r="K891" s="2">
        <f t="shared" si="339"/>
        <v>0.69466192170818508</v>
      </c>
      <c r="L891" s="2">
        <f t="shared" si="340"/>
        <v>0</v>
      </c>
      <c r="M891" s="2">
        <f t="shared" si="341"/>
        <v>1.3523131672597888E-2</v>
      </c>
      <c r="N891" s="111">
        <v>820</v>
      </c>
      <c r="O891" s="111">
        <v>1952</v>
      </c>
      <c r="P891" s="111"/>
      <c r="Q891" s="111"/>
      <c r="R891" s="111"/>
      <c r="S891" s="111"/>
      <c r="T891" s="111">
        <v>24</v>
      </c>
      <c r="U891" s="111"/>
      <c r="V891" s="111">
        <v>14</v>
      </c>
      <c r="W891" s="111"/>
      <c r="X891" s="111">
        <v>0</v>
      </c>
      <c r="Y891" s="111"/>
      <c r="Z891" s="111"/>
      <c r="AA891" s="111"/>
      <c r="AB891" s="111"/>
      <c r="AC891" s="111"/>
      <c r="AD891" s="111"/>
      <c r="AE891" s="111"/>
      <c r="AG891" s="7">
        <f>IF(Q891&gt;0,RANK(Q891,(N891:P891,Q891:AE891)),0)</f>
        <v>0</v>
      </c>
      <c r="AH891" s="7">
        <f>IF(R891&gt;0,RANK(R891,(N891:P891,Q891:AE891)),0)</f>
        <v>0</v>
      </c>
      <c r="AI891" s="7">
        <f>IF(T891&gt;0,RANK(T891,(N891:P891,Q891:AE891)),0)</f>
        <v>3</v>
      </c>
      <c r="AJ891" s="7">
        <f>IF(S891&gt;0,RANK(S891,(N891:P891,Q891:AE891)),0)</f>
        <v>0</v>
      </c>
      <c r="AK891" s="2">
        <f t="shared" si="342"/>
        <v>0</v>
      </c>
      <c r="AL891" s="2">
        <f t="shared" si="343"/>
        <v>0</v>
      </c>
      <c r="AM891" s="2">
        <f t="shared" si="344"/>
        <v>8.5409252669039152E-3</v>
      </c>
      <c r="AN891" s="2">
        <f t="shared" si="345"/>
        <v>0</v>
      </c>
      <c r="AP891" t="s">
        <v>308</v>
      </c>
      <c r="AQ891" t="s">
        <v>486</v>
      </c>
      <c r="AR891">
        <v>3</v>
      </c>
      <c r="AT891" s="95">
        <v>19</v>
      </c>
      <c r="AU891" s="97">
        <v>135</v>
      </c>
      <c r="AV891" s="101">
        <f t="shared" si="334"/>
        <v>19135</v>
      </c>
      <c r="AX891" s="7" t="s">
        <v>1006</v>
      </c>
    </row>
    <row r="892" spans="1:50" hidden="1" outlineLevel="1">
      <c r="A892" t="s">
        <v>1642</v>
      </c>
      <c r="B892" t="s">
        <v>486</v>
      </c>
      <c r="C892" s="1">
        <f t="shared" si="335"/>
        <v>4026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36"/>
        <v>2525</v>
      </c>
      <c r="H892" s="2">
        <f t="shared" si="337"/>
        <v>0.62717337307501242</v>
      </c>
      <c r="I892" s="2"/>
      <c r="J892" s="2">
        <f t="shared" si="338"/>
        <v>0.18032786885245902</v>
      </c>
      <c r="K892" s="2">
        <f t="shared" si="339"/>
        <v>0.80750124192747141</v>
      </c>
      <c r="L892" s="2">
        <f t="shared" si="340"/>
        <v>0</v>
      </c>
      <c r="M892" s="2">
        <f t="shared" si="341"/>
        <v>1.2170889220069592E-2</v>
      </c>
      <c r="N892" s="111">
        <v>726</v>
      </c>
      <c r="O892" s="111">
        <v>3251</v>
      </c>
      <c r="P892" s="111"/>
      <c r="Q892" s="111"/>
      <c r="R892" s="111"/>
      <c r="S892" s="111"/>
      <c r="T892" s="111">
        <v>36</v>
      </c>
      <c r="U892" s="111"/>
      <c r="V892" s="111">
        <v>12</v>
      </c>
      <c r="W892" s="111"/>
      <c r="X892" s="111">
        <v>1</v>
      </c>
      <c r="Y892" s="111"/>
      <c r="Z892" s="111"/>
      <c r="AA892" s="111"/>
      <c r="AB892" s="111"/>
      <c r="AC892" s="111"/>
      <c r="AD892" s="111"/>
      <c r="AE892" s="111"/>
      <c r="AG892" s="7">
        <f>IF(Q892&gt;0,RANK(Q892,(N892:P892,Q892:AE892)),0)</f>
        <v>0</v>
      </c>
      <c r="AH892" s="7">
        <f>IF(R892&gt;0,RANK(R892,(N892:P892,Q892:AE892)),0)</f>
        <v>0</v>
      </c>
      <c r="AI892" s="7">
        <f>IF(T892&gt;0,RANK(T892,(N892:P892,Q892:AE892)),0)</f>
        <v>3</v>
      </c>
      <c r="AJ892" s="7">
        <f>IF(S892&gt;0,RANK(S892,(N892:P892,Q892:AE892)),0)</f>
        <v>0</v>
      </c>
      <c r="AK892" s="2">
        <f t="shared" si="342"/>
        <v>0</v>
      </c>
      <c r="AL892" s="2">
        <f t="shared" si="343"/>
        <v>0</v>
      </c>
      <c r="AM892" s="2">
        <f t="shared" si="344"/>
        <v>8.9418777943368107E-3</v>
      </c>
      <c r="AN892" s="2">
        <f t="shared" si="345"/>
        <v>0</v>
      </c>
      <c r="AP892" t="s">
        <v>1642</v>
      </c>
      <c r="AQ892" t="s">
        <v>486</v>
      </c>
      <c r="AR892">
        <v>5</v>
      </c>
      <c r="AT892" s="95">
        <v>19</v>
      </c>
      <c r="AU892" s="97">
        <v>137</v>
      </c>
      <c r="AV892" s="101">
        <f t="shared" si="334"/>
        <v>19137</v>
      </c>
      <c r="AX892" s="7" t="s">
        <v>1006</v>
      </c>
    </row>
    <row r="893" spans="1:50" hidden="1" outlineLevel="1">
      <c r="A893" t="s">
        <v>463</v>
      </c>
      <c r="B893" t="s">
        <v>486</v>
      </c>
      <c r="C893" s="1">
        <f t="shared" si="335"/>
        <v>10658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0</v>
      </c>
      <c r="G893" s="1">
        <f t="shared" si="336"/>
        <v>3810</v>
      </c>
      <c r="H893" s="2">
        <f t="shared" si="337"/>
        <v>0.35747795083505346</v>
      </c>
      <c r="I893" s="2"/>
      <c r="J893" s="2">
        <f t="shared" si="338"/>
        <v>0.31572527678738976</v>
      </c>
      <c r="K893" s="2">
        <f t="shared" si="339"/>
        <v>0.67320322762244322</v>
      </c>
      <c r="L893" s="2">
        <f t="shared" si="340"/>
        <v>0</v>
      </c>
      <c r="M893" s="2">
        <f t="shared" si="341"/>
        <v>1.1071495590167069E-2</v>
      </c>
      <c r="N893" s="111">
        <v>3365</v>
      </c>
      <c r="O893" s="111">
        <v>7175</v>
      </c>
      <c r="P893" s="111"/>
      <c r="Q893" s="111"/>
      <c r="R893" s="111"/>
      <c r="S893" s="111"/>
      <c r="T893" s="111">
        <v>76</v>
      </c>
      <c r="U893" s="111"/>
      <c r="V893" s="111">
        <v>39</v>
      </c>
      <c r="W893" s="111"/>
      <c r="X893" s="111">
        <v>3</v>
      </c>
      <c r="Y893" s="111"/>
      <c r="Z893" s="111"/>
      <c r="AA893" s="111"/>
      <c r="AB893" s="111"/>
      <c r="AC893" s="111"/>
      <c r="AD893" s="111"/>
      <c r="AE893" s="111"/>
      <c r="AG893" s="7">
        <f>IF(Q893&gt;0,RANK(Q893,(N893:P893,Q893:AE893)),0)</f>
        <v>0</v>
      </c>
      <c r="AH893" s="7">
        <f>IF(R893&gt;0,RANK(R893,(N893:P893,Q893:AE893)),0)</f>
        <v>0</v>
      </c>
      <c r="AI893" s="7">
        <f>IF(T893&gt;0,RANK(T893,(N893:P893,Q893:AE893)),0)</f>
        <v>3</v>
      </c>
      <c r="AJ893" s="7">
        <f>IF(S893&gt;0,RANK(S893,(N893:P893,Q893:AE893)),0)</f>
        <v>0</v>
      </c>
      <c r="AK893" s="2">
        <f t="shared" si="342"/>
        <v>0</v>
      </c>
      <c r="AL893" s="2">
        <f t="shared" si="343"/>
        <v>0</v>
      </c>
      <c r="AM893" s="2">
        <f t="shared" si="344"/>
        <v>7.130793769938075E-3</v>
      </c>
      <c r="AN893" s="2">
        <f t="shared" si="345"/>
        <v>0</v>
      </c>
      <c r="AP893" t="s">
        <v>463</v>
      </c>
      <c r="AQ893" t="s">
        <v>486</v>
      </c>
      <c r="AR893">
        <v>2</v>
      </c>
      <c r="AT893" s="95">
        <v>19</v>
      </c>
      <c r="AU893" s="97">
        <v>139</v>
      </c>
      <c r="AV893" s="101">
        <f t="shared" si="334"/>
        <v>19139</v>
      </c>
      <c r="AX893" s="7" t="s">
        <v>1006</v>
      </c>
    </row>
    <row r="894" spans="1:50" hidden="1" outlineLevel="1">
      <c r="A894" t="s">
        <v>1887</v>
      </c>
      <c r="B894" t="s">
        <v>486</v>
      </c>
      <c r="C894" s="1">
        <f t="shared" si="335"/>
        <v>4853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36"/>
        <v>3170</v>
      </c>
      <c r="H894" s="2">
        <f t="shared" si="337"/>
        <v>0.65320420358541109</v>
      </c>
      <c r="I894" s="2"/>
      <c r="J894" s="2">
        <f t="shared" si="338"/>
        <v>0.17061611374407584</v>
      </c>
      <c r="K894" s="2">
        <f t="shared" si="339"/>
        <v>0.82382031732948691</v>
      </c>
      <c r="L894" s="2">
        <f t="shared" si="340"/>
        <v>0</v>
      </c>
      <c r="M894" s="2">
        <f t="shared" si="341"/>
        <v>5.563568926437279E-3</v>
      </c>
      <c r="N894" s="111">
        <v>828</v>
      </c>
      <c r="O894" s="111">
        <v>3998</v>
      </c>
      <c r="P894" s="111"/>
      <c r="Q894" s="111"/>
      <c r="R894" s="111"/>
      <c r="S894" s="111"/>
      <c r="T894" s="111">
        <v>18</v>
      </c>
      <c r="U894" s="111"/>
      <c r="V894" s="111">
        <v>8</v>
      </c>
      <c r="W894" s="111"/>
      <c r="X894" s="111">
        <v>1</v>
      </c>
      <c r="Y894" s="111"/>
      <c r="Z894" s="111"/>
      <c r="AA894" s="111"/>
      <c r="AB894" s="111"/>
      <c r="AC894" s="111"/>
      <c r="AD894" s="111"/>
      <c r="AE894" s="111"/>
      <c r="AG894" s="7">
        <f>IF(Q894&gt;0,RANK(Q894,(N894:P894,Q894:AE894)),0)</f>
        <v>0</v>
      </c>
      <c r="AH894" s="7">
        <f>IF(R894&gt;0,RANK(R894,(N894:P894,Q894:AE894)),0)</f>
        <v>0</v>
      </c>
      <c r="AI894" s="7">
        <f>IF(T894&gt;0,RANK(T894,(N894:P894,Q894:AE894)),0)</f>
        <v>3</v>
      </c>
      <c r="AJ894" s="7">
        <f>IF(S894&gt;0,RANK(S894,(N894:P894,Q894:AE894)),0)</f>
        <v>0</v>
      </c>
      <c r="AK894" s="2">
        <f t="shared" si="342"/>
        <v>0</v>
      </c>
      <c r="AL894" s="2">
        <f t="shared" si="343"/>
        <v>0</v>
      </c>
      <c r="AM894" s="2">
        <f t="shared" si="344"/>
        <v>3.7090459509581701E-3</v>
      </c>
      <c r="AN894" s="2">
        <f t="shared" si="345"/>
        <v>0</v>
      </c>
      <c r="AP894" t="s">
        <v>1887</v>
      </c>
      <c r="AQ894" t="s">
        <v>486</v>
      </c>
      <c r="AR894">
        <v>5</v>
      </c>
      <c r="AT894" s="95">
        <v>19</v>
      </c>
      <c r="AU894" s="97">
        <v>141</v>
      </c>
      <c r="AV894" s="101">
        <f t="shared" si="334"/>
        <v>19141</v>
      </c>
      <c r="AX894" s="7" t="s">
        <v>1006</v>
      </c>
    </row>
    <row r="895" spans="1:50" hidden="1" outlineLevel="1">
      <c r="A895" t="s">
        <v>2172</v>
      </c>
      <c r="B895" t="s">
        <v>486</v>
      </c>
      <c r="C895" s="1">
        <f t="shared" si="335"/>
        <v>2193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36"/>
        <v>1451</v>
      </c>
      <c r="H895" s="2">
        <f t="shared" si="337"/>
        <v>0.66165070679434568</v>
      </c>
      <c r="I895" s="2"/>
      <c r="J895" s="2">
        <f t="shared" si="338"/>
        <v>0.16370269037847698</v>
      </c>
      <c r="K895" s="2">
        <f t="shared" si="339"/>
        <v>0.82535339717282263</v>
      </c>
      <c r="L895" s="2">
        <f t="shared" si="340"/>
        <v>0</v>
      </c>
      <c r="M895" s="2">
        <f t="shared" si="341"/>
        <v>1.094391244870041E-2</v>
      </c>
      <c r="N895" s="111">
        <v>359</v>
      </c>
      <c r="O895" s="111">
        <v>1810</v>
      </c>
      <c r="P895" s="111"/>
      <c r="Q895" s="111"/>
      <c r="R895" s="111"/>
      <c r="S895" s="111"/>
      <c r="T895" s="111">
        <v>18</v>
      </c>
      <c r="U895" s="111"/>
      <c r="V895" s="111">
        <v>6</v>
      </c>
      <c r="W895" s="111"/>
      <c r="X895" s="111">
        <v>0</v>
      </c>
      <c r="Y895" s="111"/>
      <c r="Z895" s="111"/>
      <c r="AA895" s="111"/>
      <c r="AB895" s="111"/>
      <c r="AC895" s="111"/>
      <c r="AD895" s="111"/>
      <c r="AE895" s="111"/>
      <c r="AG895" s="7">
        <f>IF(Q895&gt;0,RANK(Q895,(N895:P895,Q895:AE895)),0)</f>
        <v>0</v>
      </c>
      <c r="AH895" s="7">
        <f>IF(R895&gt;0,RANK(R895,(N895:P895,Q895:AE895)),0)</f>
        <v>0</v>
      </c>
      <c r="AI895" s="7">
        <f>IF(T895&gt;0,RANK(T895,(N895:P895,Q895:AE895)),0)</f>
        <v>3</v>
      </c>
      <c r="AJ895" s="7">
        <f>IF(S895&gt;0,RANK(S895,(N895:P895,Q895:AE895)),0)</f>
        <v>0</v>
      </c>
      <c r="AK895" s="2">
        <f t="shared" si="342"/>
        <v>0</v>
      </c>
      <c r="AL895" s="2">
        <f t="shared" si="343"/>
        <v>0</v>
      </c>
      <c r="AM895" s="2">
        <f t="shared" si="344"/>
        <v>8.2079343365253077E-3</v>
      </c>
      <c r="AN895" s="2">
        <f t="shared" si="345"/>
        <v>0</v>
      </c>
      <c r="AP895" t="s">
        <v>2172</v>
      </c>
      <c r="AQ895" t="s">
        <v>486</v>
      </c>
      <c r="AR895">
        <v>5</v>
      </c>
      <c r="AT895" s="95">
        <v>19</v>
      </c>
      <c r="AU895" s="97">
        <v>143</v>
      </c>
      <c r="AV895" s="101">
        <f t="shared" si="334"/>
        <v>19143</v>
      </c>
      <c r="AX895" s="7" t="s">
        <v>1006</v>
      </c>
    </row>
    <row r="896" spans="1:50" hidden="1" outlineLevel="1">
      <c r="A896" t="s">
        <v>1318</v>
      </c>
      <c r="B896" t="s">
        <v>486</v>
      </c>
      <c r="C896" s="1">
        <f t="shared" si="335"/>
        <v>5393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36"/>
        <v>3500</v>
      </c>
      <c r="H896" s="2">
        <f t="shared" si="337"/>
        <v>0.64898943074355642</v>
      </c>
      <c r="I896" s="2"/>
      <c r="J896" s="2">
        <f t="shared" si="338"/>
        <v>0.17003523085481179</v>
      </c>
      <c r="K896" s="2">
        <f t="shared" si="339"/>
        <v>0.81902466159836829</v>
      </c>
      <c r="L896" s="2">
        <f t="shared" si="340"/>
        <v>0</v>
      </c>
      <c r="M896" s="2">
        <f t="shared" si="341"/>
        <v>1.0940107546819955E-2</v>
      </c>
      <c r="N896" s="111">
        <v>917</v>
      </c>
      <c r="O896" s="111">
        <v>4417</v>
      </c>
      <c r="P896" s="111"/>
      <c r="Q896" s="111"/>
      <c r="R896" s="111"/>
      <c r="S896" s="111"/>
      <c r="T896" s="111">
        <v>39</v>
      </c>
      <c r="U896" s="111"/>
      <c r="V896" s="111">
        <v>19</v>
      </c>
      <c r="W896" s="111"/>
      <c r="X896" s="111">
        <v>1</v>
      </c>
      <c r="Y896" s="111"/>
      <c r="Z896" s="111"/>
      <c r="AA896" s="111"/>
      <c r="AB896" s="111"/>
      <c r="AC896" s="111"/>
      <c r="AD896" s="111"/>
      <c r="AE896" s="111"/>
      <c r="AG896" s="7">
        <f>IF(Q896&gt;0,RANK(Q896,(N896:P896,Q896:AE896)),0)</f>
        <v>0</v>
      </c>
      <c r="AH896" s="7">
        <f>IF(R896&gt;0,RANK(R896,(N896:P896,Q896:AE896)),0)</f>
        <v>0</v>
      </c>
      <c r="AI896" s="7">
        <f>IF(T896&gt;0,RANK(T896,(N896:P896,Q896:AE896)),0)</f>
        <v>3</v>
      </c>
      <c r="AJ896" s="7">
        <f>IF(S896&gt;0,RANK(S896,(N896:P896,Q896:AE896)),0)</f>
        <v>0</v>
      </c>
      <c r="AK896" s="2">
        <f t="shared" si="342"/>
        <v>0</v>
      </c>
      <c r="AL896" s="2">
        <f t="shared" si="343"/>
        <v>0</v>
      </c>
      <c r="AM896" s="2">
        <f t="shared" si="344"/>
        <v>7.2315965139996292E-3</v>
      </c>
      <c r="AN896" s="2">
        <f t="shared" si="345"/>
        <v>0</v>
      </c>
      <c r="AP896" t="s">
        <v>1318</v>
      </c>
      <c r="AQ896" t="s">
        <v>486</v>
      </c>
      <c r="AR896">
        <v>5</v>
      </c>
      <c r="AT896" s="95">
        <v>19</v>
      </c>
      <c r="AU896" s="97">
        <v>145</v>
      </c>
      <c r="AV896" s="101">
        <f t="shared" si="334"/>
        <v>19145</v>
      </c>
      <c r="AX896" s="7" t="s">
        <v>1006</v>
      </c>
    </row>
    <row r="897" spans="1:50" hidden="1" outlineLevel="1">
      <c r="A897" t="s">
        <v>38</v>
      </c>
      <c r="B897" t="s">
        <v>486</v>
      </c>
      <c r="C897" s="1">
        <f t="shared" si="335"/>
        <v>3576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0</v>
      </c>
      <c r="G897" s="1">
        <f t="shared" si="336"/>
        <v>1278</v>
      </c>
      <c r="H897" s="2">
        <f t="shared" si="337"/>
        <v>0.35738255033557048</v>
      </c>
      <c r="I897" s="2"/>
      <c r="J897" s="2">
        <f t="shared" si="338"/>
        <v>0.31907158836689037</v>
      </c>
      <c r="K897" s="2">
        <f t="shared" si="339"/>
        <v>0.67645413870246085</v>
      </c>
      <c r="L897" s="2">
        <f t="shared" si="340"/>
        <v>0</v>
      </c>
      <c r="M897" s="2">
        <f t="shared" si="341"/>
        <v>4.4742729306487261E-3</v>
      </c>
      <c r="N897" s="111">
        <v>1141</v>
      </c>
      <c r="O897" s="111">
        <v>2419</v>
      </c>
      <c r="P897" s="111"/>
      <c r="Q897" s="111"/>
      <c r="R897" s="111"/>
      <c r="S897" s="111"/>
      <c r="T897" s="111">
        <v>11</v>
      </c>
      <c r="U897" s="111"/>
      <c r="V897" s="111">
        <v>5</v>
      </c>
      <c r="W897" s="111"/>
      <c r="X897" s="111">
        <v>0</v>
      </c>
      <c r="Y897" s="111"/>
      <c r="Z897" s="111"/>
      <c r="AA897" s="111"/>
      <c r="AB897" s="111"/>
      <c r="AC897" s="111"/>
      <c r="AD897" s="111"/>
      <c r="AE897" s="111"/>
      <c r="AG897" s="7">
        <f>IF(Q897&gt;0,RANK(Q897,(N897:P897,Q897:AE897)),0)</f>
        <v>0</v>
      </c>
      <c r="AH897" s="7">
        <f>IF(R897&gt;0,RANK(R897,(N897:P897,Q897:AE897)),0)</f>
        <v>0</v>
      </c>
      <c r="AI897" s="7">
        <f>IF(T897&gt;0,RANK(T897,(N897:P897,Q897:AE897)),0)</f>
        <v>3</v>
      </c>
      <c r="AJ897" s="7">
        <f>IF(S897&gt;0,RANK(S897,(N897:P897,Q897:AE897)),0)</f>
        <v>0</v>
      </c>
      <c r="AK897" s="2">
        <f t="shared" si="342"/>
        <v>0</v>
      </c>
      <c r="AL897" s="2">
        <f t="shared" si="343"/>
        <v>0</v>
      </c>
      <c r="AM897" s="2">
        <f t="shared" si="344"/>
        <v>3.0760626398210291E-3</v>
      </c>
      <c r="AN897" s="2">
        <f t="shared" si="345"/>
        <v>0</v>
      </c>
      <c r="AP897" t="s">
        <v>38</v>
      </c>
      <c r="AQ897" t="s">
        <v>486</v>
      </c>
      <c r="AR897">
        <v>4</v>
      </c>
      <c r="AT897" s="95">
        <v>19</v>
      </c>
      <c r="AU897" s="97">
        <v>147</v>
      </c>
      <c r="AV897" s="101">
        <f t="shared" si="334"/>
        <v>19147</v>
      </c>
      <c r="AX897" s="7" t="s">
        <v>1006</v>
      </c>
    </row>
    <row r="898" spans="1:50" hidden="1" outlineLevel="1">
      <c r="A898" t="s">
        <v>1363</v>
      </c>
      <c r="B898" t="s">
        <v>486</v>
      </c>
      <c r="C898" s="1">
        <f t="shared" si="335"/>
        <v>6726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36"/>
        <v>4216</v>
      </c>
      <c r="H898" s="2">
        <f t="shared" si="337"/>
        <v>0.62682129051442159</v>
      </c>
      <c r="I898" s="2"/>
      <c r="J898" s="2">
        <f t="shared" si="338"/>
        <v>0.18510258697591436</v>
      </c>
      <c r="K898" s="2">
        <f t="shared" si="339"/>
        <v>0.81192387749033601</v>
      </c>
      <c r="L898" s="2">
        <f t="shared" si="340"/>
        <v>0</v>
      </c>
      <c r="M898" s="2">
        <f t="shared" si="341"/>
        <v>2.9735355337495717E-3</v>
      </c>
      <c r="N898" s="111">
        <v>1245</v>
      </c>
      <c r="O898" s="111">
        <v>5461</v>
      </c>
      <c r="P898" s="111"/>
      <c r="Q898" s="111"/>
      <c r="R898" s="111"/>
      <c r="S898" s="111"/>
      <c r="T898" s="111">
        <v>10</v>
      </c>
      <c r="U898" s="111"/>
      <c r="V898" s="111">
        <v>10</v>
      </c>
      <c r="W898" s="111"/>
      <c r="X898" s="111">
        <v>0</v>
      </c>
      <c r="Y898" s="111"/>
      <c r="Z898" s="111"/>
      <c r="AA898" s="111"/>
      <c r="AB898" s="111"/>
      <c r="AC898" s="111"/>
      <c r="AD898" s="111"/>
      <c r="AE898" s="111"/>
      <c r="AG898" s="7">
        <f>IF(Q898&gt;0,RANK(Q898,(N898:P898,Q898:AE898)),0)</f>
        <v>0</v>
      </c>
      <c r="AH898" s="7">
        <f>IF(R898&gt;0,RANK(R898,(N898:P898,Q898:AE898)),0)</f>
        <v>0</v>
      </c>
      <c r="AI898" s="7">
        <f>IF(T898&gt;0,RANK(T898,(N898:P898,Q898:AE898)),0)</f>
        <v>3</v>
      </c>
      <c r="AJ898" s="7">
        <f>IF(S898&gt;0,RANK(S898,(N898:P898,Q898:AE898)),0)</f>
        <v>0</v>
      </c>
      <c r="AK898" s="2">
        <f t="shared" si="342"/>
        <v>0</v>
      </c>
      <c r="AL898" s="2">
        <f t="shared" si="343"/>
        <v>0</v>
      </c>
      <c r="AM898" s="2">
        <f t="shared" si="344"/>
        <v>1.4867677668748143E-3</v>
      </c>
      <c r="AN898" s="2">
        <f t="shared" si="345"/>
        <v>0</v>
      </c>
      <c r="AP898" t="s">
        <v>1363</v>
      </c>
      <c r="AQ898" t="s">
        <v>486</v>
      </c>
      <c r="AR898">
        <v>5</v>
      </c>
      <c r="AT898" s="95">
        <v>19</v>
      </c>
      <c r="AU898" s="97">
        <v>149</v>
      </c>
      <c r="AV898" s="101">
        <f t="shared" si="334"/>
        <v>19149</v>
      </c>
      <c r="AX898" s="7" t="s">
        <v>1006</v>
      </c>
    </row>
    <row r="899" spans="1:50" hidden="1" outlineLevel="1">
      <c r="A899" t="s">
        <v>1625</v>
      </c>
      <c r="B899" t="s">
        <v>486</v>
      </c>
      <c r="C899" s="1">
        <f t="shared" si="335"/>
        <v>2928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0</v>
      </c>
      <c r="G899" s="1">
        <f t="shared" si="336"/>
        <v>1553</v>
      </c>
      <c r="H899" s="2">
        <f t="shared" si="337"/>
        <v>0.53039617486338797</v>
      </c>
      <c r="I899" s="2"/>
      <c r="J899" s="2">
        <f t="shared" si="338"/>
        <v>0.22950819672131148</v>
      </c>
      <c r="K899" s="2">
        <f t="shared" si="339"/>
        <v>0.75990437158469948</v>
      </c>
      <c r="L899" s="2">
        <f t="shared" si="340"/>
        <v>0</v>
      </c>
      <c r="M899" s="2">
        <f t="shared" si="341"/>
        <v>1.0587431693989013E-2</v>
      </c>
      <c r="N899" s="111">
        <v>672</v>
      </c>
      <c r="O899" s="111">
        <v>2225</v>
      </c>
      <c r="P899" s="111"/>
      <c r="Q899" s="111"/>
      <c r="R899" s="111"/>
      <c r="S899" s="111"/>
      <c r="T899" s="111">
        <v>20</v>
      </c>
      <c r="U899" s="111"/>
      <c r="V899" s="111">
        <v>5</v>
      </c>
      <c r="W899" s="111"/>
      <c r="X899" s="111">
        <v>6</v>
      </c>
      <c r="Y899" s="111"/>
      <c r="Z899" s="111"/>
      <c r="AA899" s="111"/>
      <c r="AB899" s="111"/>
      <c r="AC899" s="111"/>
      <c r="AD899" s="111"/>
      <c r="AE899" s="111"/>
      <c r="AG899" s="7">
        <f>IF(Q899&gt;0,RANK(Q899,(N899:P899,Q899:AE899)),0)</f>
        <v>0</v>
      </c>
      <c r="AH899" s="7">
        <f>IF(R899&gt;0,RANK(R899,(N899:P899,Q899:AE899)),0)</f>
        <v>0</v>
      </c>
      <c r="AI899" s="7">
        <f>IF(T899&gt;0,RANK(T899,(N899:P899,Q899:AE899)),0)</f>
        <v>3</v>
      </c>
      <c r="AJ899" s="7">
        <f>IF(S899&gt;0,RANK(S899,(N899:P899,Q899:AE899)),0)</f>
        <v>0</v>
      </c>
      <c r="AK899" s="2">
        <f t="shared" si="342"/>
        <v>0</v>
      </c>
      <c r="AL899" s="2">
        <f t="shared" si="343"/>
        <v>0</v>
      </c>
      <c r="AM899" s="2">
        <f t="shared" si="344"/>
        <v>6.8306010928961746E-3</v>
      </c>
      <c r="AN899" s="2">
        <f t="shared" si="345"/>
        <v>0</v>
      </c>
      <c r="AP899" t="s">
        <v>1625</v>
      </c>
      <c r="AQ899" t="s">
        <v>486</v>
      </c>
      <c r="AR899">
        <v>4</v>
      </c>
      <c r="AT899" s="95">
        <v>19</v>
      </c>
      <c r="AU899" s="97">
        <v>151</v>
      </c>
      <c r="AV899" s="101">
        <f t="shared" si="334"/>
        <v>19151</v>
      </c>
      <c r="AX899" s="7" t="s">
        <v>1006</v>
      </c>
    </row>
    <row r="900" spans="1:50" hidden="1" outlineLevel="1">
      <c r="A900" t="s">
        <v>106</v>
      </c>
      <c r="B900" t="s">
        <v>486</v>
      </c>
      <c r="C900" s="1">
        <f t="shared" si="335"/>
        <v>126780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36"/>
        <v>38474</v>
      </c>
      <c r="H900" s="2">
        <f t="shared" si="337"/>
        <v>0.30347057895567126</v>
      </c>
      <c r="I900" s="2"/>
      <c r="J900" s="2">
        <f t="shared" si="338"/>
        <v>0.34309828048588104</v>
      </c>
      <c r="K900" s="2">
        <f t="shared" si="339"/>
        <v>0.64656885944155229</v>
      </c>
      <c r="L900" s="2">
        <f t="shared" si="340"/>
        <v>0</v>
      </c>
      <c r="M900" s="2">
        <f t="shared" si="341"/>
        <v>1.0332860072566619E-2</v>
      </c>
      <c r="N900" s="111">
        <v>43498</v>
      </c>
      <c r="O900" s="111">
        <v>81972</v>
      </c>
      <c r="P900" s="111"/>
      <c r="Q900" s="111"/>
      <c r="R900" s="111"/>
      <c r="S900" s="111"/>
      <c r="T900" s="111">
        <v>810</v>
      </c>
      <c r="U900" s="111"/>
      <c r="V900" s="111">
        <v>445</v>
      </c>
      <c r="W900" s="111"/>
      <c r="X900" s="111">
        <v>55</v>
      </c>
      <c r="Y900" s="111"/>
      <c r="Z900" s="111"/>
      <c r="AA900" s="111"/>
      <c r="AB900" s="111"/>
      <c r="AC900" s="111"/>
      <c r="AD900" s="111"/>
      <c r="AE900" s="111"/>
      <c r="AG900" s="7">
        <f>IF(Q900&gt;0,RANK(Q900,(N900:P900,Q900:AE900)),0)</f>
        <v>0</v>
      </c>
      <c r="AH900" s="7">
        <f>IF(R900&gt;0,RANK(R900,(N900:P900,Q900:AE900)),0)</f>
        <v>0</v>
      </c>
      <c r="AI900" s="7">
        <f>IF(T900&gt;0,RANK(T900,(N900:P900,Q900:AE900)),0)</f>
        <v>3</v>
      </c>
      <c r="AJ900" s="7">
        <f>IF(S900&gt;0,RANK(S900,(N900:P900,Q900:AE900)),0)</f>
        <v>0</v>
      </c>
      <c r="AK900" s="2">
        <f t="shared" si="342"/>
        <v>0</v>
      </c>
      <c r="AL900" s="2">
        <f t="shared" si="343"/>
        <v>0</v>
      </c>
      <c r="AM900" s="2">
        <f t="shared" si="344"/>
        <v>6.3890203502129676E-3</v>
      </c>
      <c r="AN900" s="2">
        <f t="shared" si="345"/>
        <v>0</v>
      </c>
      <c r="AP900" t="s">
        <v>106</v>
      </c>
      <c r="AQ900" t="s">
        <v>486</v>
      </c>
      <c r="AR900">
        <v>3</v>
      </c>
      <c r="AT900" s="95">
        <v>19</v>
      </c>
      <c r="AU900" s="97">
        <v>153</v>
      </c>
      <c r="AV900" s="101">
        <f t="shared" si="334"/>
        <v>19153</v>
      </c>
      <c r="AX900" s="7" t="s">
        <v>1006</v>
      </c>
    </row>
    <row r="901" spans="1:50" hidden="1" outlineLevel="1">
      <c r="A901" t="s">
        <v>1888</v>
      </c>
      <c r="B901" t="s">
        <v>486</v>
      </c>
      <c r="C901" s="1">
        <f t="shared" si="335"/>
        <v>21291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36"/>
        <v>8246</v>
      </c>
      <c r="H901" s="2">
        <f t="shared" si="337"/>
        <v>0.38729979803672915</v>
      </c>
      <c r="I901" s="2"/>
      <c r="J901" s="2">
        <f t="shared" si="338"/>
        <v>0.29848292705838148</v>
      </c>
      <c r="K901" s="2">
        <f t="shared" si="339"/>
        <v>0.68578272509511062</v>
      </c>
      <c r="L901" s="2">
        <f t="shared" si="340"/>
        <v>0</v>
      </c>
      <c r="M901" s="2">
        <f t="shared" si="341"/>
        <v>1.5734347846507846E-2</v>
      </c>
      <c r="N901" s="111">
        <v>6355</v>
      </c>
      <c r="O901" s="111">
        <v>14601</v>
      </c>
      <c r="P901" s="111"/>
      <c r="Q901" s="111"/>
      <c r="R901" s="111"/>
      <c r="S901" s="111"/>
      <c r="T901" s="111">
        <v>212</v>
      </c>
      <c r="U901" s="111"/>
      <c r="V901" s="111">
        <v>106</v>
      </c>
      <c r="W901" s="111"/>
      <c r="X901" s="111">
        <v>17</v>
      </c>
      <c r="Y901" s="111"/>
      <c r="Z901" s="111"/>
      <c r="AA901" s="111"/>
      <c r="AB901" s="111"/>
      <c r="AC901" s="111"/>
      <c r="AD901" s="111"/>
      <c r="AE901" s="111"/>
      <c r="AG901" s="7">
        <f>IF(Q901&gt;0,RANK(Q901,(N901:P901,Q901:AE901)),0)</f>
        <v>0</v>
      </c>
      <c r="AH901" s="7">
        <f>IF(R901&gt;0,RANK(R901,(N901:P901,Q901:AE901)),0)</f>
        <v>0</v>
      </c>
      <c r="AI901" s="7">
        <f>IF(T901&gt;0,RANK(T901,(N901:P901,Q901:AE901)),0)</f>
        <v>3</v>
      </c>
      <c r="AJ901" s="7">
        <f>IF(S901&gt;0,RANK(S901,(N901:P901,Q901:AE901)),0)</f>
        <v>0</v>
      </c>
      <c r="AK901" s="2">
        <f t="shared" si="342"/>
        <v>0</v>
      </c>
      <c r="AL901" s="2">
        <f t="shared" si="343"/>
        <v>0</v>
      </c>
      <c r="AM901" s="2">
        <f t="shared" si="344"/>
        <v>9.957258935700531E-3</v>
      </c>
      <c r="AN901" s="2">
        <f t="shared" si="345"/>
        <v>0</v>
      </c>
      <c r="AP901" t="s">
        <v>1888</v>
      </c>
      <c r="AQ901" t="s">
        <v>486</v>
      </c>
      <c r="AR901">
        <v>5</v>
      </c>
      <c r="AT901" s="95">
        <v>19</v>
      </c>
      <c r="AU901" s="97">
        <v>155</v>
      </c>
      <c r="AV901" s="101">
        <f t="shared" si="334"/>
        <v>19155</v>
      </c>
      <c r="AX901" s="7" t="s">
        <v>1006</v>
      </c>
    </row>
    <row r="902" spans="1:50" hidden="1" outlineLevel="1">
      <c r="A902" t="s">
        <v>260</v>
      </c>
      <c r="B902" t="s">
        <v>486</v>
      </c>
      <c r="C902" s="1">
        <f t="shared" si="335"/>
        <v>6401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0</v>
      </c>
      <c r="G902" s="1">
        <f t="shared" si="336"/>
        <v>2341</v>
      </c>
      <c r="H902" s="2">
        <f t="shared" si="337"/>
        <v>0.36572410560849866</v>
      </c>
      <c r="I902" s="2"/>
      <c r="J902" s="2">
        <f t="shared" si="338"/>
        <v>0.30979534447742541</v>
      </c>
      <c r="K902" s="2">
        <f t="shared" si="339"/>
        <v>0.67551945008592407</v>
      </c>
      <c r="L902" s="2">
        <f t="shared" si="340"/>
        <v>0</v>
      </c>
      <c r="M902" s="2">
        <f t="shared" si="341"/>
        <v>1.4685205436650528E-2</v>
      </c>
      <c r="N902" s="111">
        <v>1983</v>
      </c>
      <c r="O902" s="111">
        <v>4324</v>
      </c>
      <c r="P902" s="111"/>
      <c r="Q902" s="111"/>
      <c r="R902" s="111"/>
      <c r="S902" s="111"/>
      <c r="T902" s="111">
        <v>58</v>
      </c>
      <c r="U902" s="111"/>
      <c r="V902" s="111">
        <v>34</v>
      </c>
      <c r="W902" s="111"/>
      <c r="X902" s="111">
        <v>2</v>
      </c>
      <c r="Y902" s="111"/>
      <c r="Z902" s="111"/>
      <c r="AA902" s="111"/>
      <c r="AB902" s="111"/>
      <c r="AC902" s="111"/>
      <c r="AD902" s="111"/>
      <c r="AE902" s="111"/>
      <c r="AG902" s="7">
        <f>IF(Q902&gt;0,RANK(Q902,(N902:P902,Q902:AE902)),0)</f>
        <v>0</v>
      </c>
      <c r="AH902" s="7">
        <f>IF(R902&gt;0,RANK(R902,(N902:P902,Q902:AE902)),0)</f>
        <v>0</v>
      </c>
      <c r="AI902" s="7">
        <f>IF(T902&gt;0,RANK(T902,(N902:P902,Q902:AE902)),0)</f>
        <v>3</v>
      </c>
      <c r="AJ902" s="7">
        <f>IF(S902&gt;0,RANK(S902,(N902:P902,Q902:AE902)),0)</f>
        <v>0</v>
      </c>
      <c r="AK902" s="2">
        <f t="shared" si="342"/>
        <v>0</v>
      </c>
      <c r="AL902" s="2">
        <f t="shared" si="343"/>
        <v>0</v>
      </c>
      <c r="AM902" s="2">
        <f t="shared" si="344"/>
        <v>9.0610842055928766E-3</v>
      </c>
      <c r="AN902" s="2">
        <f t="shared" si="345"/>
        <v>0</v>
      </c>
      <c r="AP902" t="s">
        <v>260</v>
      </c>
      <c r="AQ902" t="s">
        <v>486</v>
      </c>
      <c r="AR902">
        <v>3</v>
      </c>
      <c r="AT902" s="95">
        <v>19</v>
      </c>
      <c r="AU902" s="97">
        <v>157</v>
      </c>
      <c r="AV902" s="101">
        <f t="shared" si="334"/>
        <v>19157</v>
      </c>
      <c r="AX902" s="7" t="s">
        <v>1006</v>
      </c>
    </row>
    <row r="903" spans="1:50" hidden="1" outlineLevel="1">
      <c r="A903" t="s">
        <v>1832</v>
      </c>
      <c r="B903" t="s">
        <v>486</v>
      </c>
      <c r="C903" s="1">
        <f t="shared" si="335"/>
        <v>2320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0</v>
      </c>
      <c r="G903" s="1">
        <f t="shared" si="336"/>
        <v>1282</v>
      </c>
      <c r="H903" s="2">
        <f t="shared" si="337"/>
        <v>0.55258620689655169</v>
      </c>
      <c r="I903" s="2"/>
      <c r="J903" s="2">
        <f t="shared" si="338"/>
        <v>0.2185344827586207</v>
      </c>
      <c r="K903" s="2">
        <f t="shared" si="339"/>
        <v>0.77112068965517244</v>
      </c>
      <c r="L903" s="2">
        <f t="shared" si="340"/>
        <v>0</v>
      </c>
      <c r="M903" s="2">
        <f t="shared" si="341"/>
        <v>1.0344827586206917E-2</v>
      </c>
      <c r="N903" s="111">
        <v>507</v>
      </c>
      <c r="O903" s="111">
        <v>1789</v>
      </c>
      <c r="P903" s="111"/>
      <c r="Q903" s="111"/>
      <c r="R903" s="111"/>
      <c r="S903" s="111"/>
      <c r="T903" s="111">
        <v>13</v>
      </c>
      <c r="U903" s="111"/>
      <c r="V903" s="111">
        <v>10</v>
      </c>
      <c r="W903" s="111"/>
      <c r="X903" s="111">
        <v>1</v>
      </c>
      <c r="Y903" s="111"/>
      <c r="Z903" s="111"/>
      <c r="AA903" s="111"/>
      <c r="AB903" s="111"/>
      <c r="AC903" s="111"/>
      <c r="AD903" s="111"/>
      <c r="AE903" s="111"/>
      <c r="AG903" s="7">
        <f>IF(Q903&gt;0,RANK(Q903,(N903:P903,Q903:AE903)),0)</f>
        <v>0</v>
      </c>
      <c r="AH903" s="7">
        <f>IF(R903&gt;0,RANK(R903,(N903:P903,Q903:AE903)),0)</f>
        <v>0</v>
      </c>
      <c r="AI903" s="7">
        <f>IF(T903&gt;0,RANK(T903,(N903:P903,Q903:AE903)),0)</f>
        <v>3</v>
      </c>
      <c r="AJ903" s="7">
        <f>IF(S903&gt;0,RANK(S903,(N903:P903,Q903:AE903)),0)</f>
        <v>0</v>
      </c>
      <c r="AK903" s="2">
        <f t="shared" si="342"/>
        <v>0</v>
      </c>
      <c r="AL903" s="2">
        <f t="shared" si="343"/>
        <v>0</v>
      </c>
      <c r="AM903" s="2">
        <f t="shared" si="344"/>
        <v>5.6034482758620689E-3</v>
      </c>
      <c r="AN903" s="2">
        <f t="shared" si="345"/>
        <v>0</v>
      </c>
      <c r="AP903" t="s">
        <v>1832</v>
      </c>
      <c r="AQ903" t="s">
        <v>486</v>
      </c>
      <c r="AR903">
        <v>5</v>
      </c>
      <c r="AT903" s="95">
        <v>19</v>
      </c>
      <c r="AU903" s="97">
        <v>159</v>
      </c>
      <c r="AV903" s="101">
        <f t="shared" si="334"/>
        <v>19159</v>
      </c>
      <c r="AX903" s="7" t="s">
        <v>1006</v>
      </c>
    </row>
    <row r="904" spans="1:50" hidden="1" outlineLevel="1">
      <c r="A904" t="s">
        <v>592</v>
      </c>
      <c r="B904" t="s">
        <v>486</v>
      </c>
      <c r="C904" s="1">
        <f t="shared" si="335"/>
        <v>4347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0</v>
      </c>
      <c r="G904" s="1">
        <f t="shared" si="336"/>
        <v>2595</v>
      </c>
      <c r="H904" s="2">
        <f t="shared" si="337"/>
        <v>0.59696342305037953</v>
      </c>
      <c r="I904" s="2"/>
      <c r="J904" s="2">
        <f t="shared" si="338"/>
        <v>0.1976075454336324</v>
      </c>
      <c r="K904" s="2">
        <f t="shared" si="339"/>
        <v>0.79457096848401199</v>
      </c>
      <c r="L904" s="2">
        <f t="shared" si="340"/>
        <v>0</v>
      </c>
      <c r="M904" s="2">
        <f t="shared" si="341"/>
        <v>7.8214860823556664E-3</v>
      </c>
      <c r="N904" s="111">
        <v>859</v>
      </c>
      <c r="O904" s="111">
        <v>3454</v>
      </c>
      <c r="P904" s="111"/>
      <c r="Q904" s="111"/>
      <c r="R904" s="111"/>
      <c r="S904" s="111"/>
      <c r="T904" s="111">
        <v>30</v>
      </c>
      <c r="U904" s="111"/>
      <c r="V904" s="111">
        <v>4</v>
      </c>
      <c r="W904" s="111"/>
      <c r="X904" s="111">
        <v>0</v>
      </c>
      <c r="Y904" s="111"/>
      <c r="Z904" s="111"/>
      <c r="AA904" s="111"/>
      <c r="AB904" s="111"/>
      <c r="AC904" s="111"/>
      <c r="AD904" s="111"/>
      <c r="AE904" s="111"/>
      <c r="AG904" s="7">
        <f>IF(Q904&gt;0,RANK(Q904,(N904:P904,Q904:AE904)),0)</f>
        <v>0</v>
      </c>
      <c r="AH904" s="7">
        <f>IF(R904&gt;0,RANK(R904,(N904:P904,Q904:AE904)),0)</f>
        <v>0</v>
      </c>
      <c r="AI904" s="7">
        <f>IF(T904&gt;0,RANK(T904,(N904:P904,Q904:AE904)),0)</f>
        <v>3</v>
      </c>
      <c r="AJ904" s="7">
        <f>IF(S904&gt;0,RANK(S904,(N904:P904,Q904:AE904)),0)</f>
        <v>0</v>
      </c>
      <c r="AK904" s="2">
        <f t="shared" si="342"/>
        <v>0</v>
      </c>
      <c r="AL904" s="2">
        <f t="shared" si="343"/>
        <v>0</v>
      </c>
      <c r="AM904" s="2">
        <f t="shared" si="344"/>
        <v>6.901311249137336E-3</v>
      </c>
      <c r="AN904" s="2">
        <f t="shared" si="345"/>
        <v>0</v>
      </c>
      <c r="AP904" t="s">
        <v>592</v>
      </c>
      <c r="AQ904" t="s">
        <v>486</v>
      </c>
      <c r="AR904">
        <v>5</v>
      </c>
      <c r="AT904" s="95">
        <v>19</v>
      </c>
      <c r="AU904" s="97">
        <v>161</v>
      </c>
      <c r="AV904" s="101">
        <f t="shared" si="334"/>
        <v>19161</v>
      </c>
      <c r="AX904" s="7" t="s">
        <v>1006</v>
      </c>
    </row>
    <row r="905" spans="1:50" hidden="1" outlineLevel="1">
      <c r="A905" t="s">
        <v>544</v>
      </c>
      <c r="B905" t="s">
        <v>486</v>
      </c>
      <c r="C905" s="1">
        <f t="shared" si="335"/>
        <v>46574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36"/>
        <v>15611</v>
      </c>
      <c r="H905" s="2">
        <f t="shared" si="337"/>
        <v>0.33518701421393909</v>
      </c>
      <c r="I905" s="2"/>
      <c r="J905" s="2">
        <f t="shared" si="338"/>
        <v>0.32730708120410529</v>
      </c>
      <c r="K905" s="2">
        <f t="shared" si="339"/>
        <v>0.66249409541804438</v>
      </c>
      <c r="L905" s="2">
        <f t="shared" si="340"/>
        <v>0</v>
      </c>
      <c r="M905" s="2">
        <f t="shared" si="341"/>
        <v>1.0198823377850386E-2</v>
      </c>
      <c r="N905" s="111">
        <v>15244</v>
      </c>
      <c r="O905" s="111">
        <v>30855</v>
      </c>
      <c r="P905" s="111"/>
      <c r="Q905" s="111"/>
      <c r="R905" s="111"/>
      <c r="S905" s="111"/>
      <c r="T905" s="111">
        <v>356</v>
      </c>
      <c r="U905" s="111"/>
      <c r="V905" s="111">
        <v>103</v>
      </c>
      <c r="W905" s="111"/>
      <c r="X905" s="111">
        <v>16</v>
      </c>
      <c r="Y905" s="111"/>
      <c r="Z905" s="111"/>
      <c r="AA905" s="111"/>
      <c r="AB905" s="111"/>
      <c r="AC905" s="111"/>
      <c r="AD905" s="111"/>
      <c r="AE905" s="111"/>
      <c r="AG905" s="7">
        <f>IF(Q905&gt;0,RANK(Q905,(N905:P905,Q905:AE905)),0)</f>
        <v>0</v>
      </c>
      <c r="AH905" s="7">
        <f>IF(R905&gt;0,RANK(R905,(N905:P905,Q905:AE905)),0)</f>
        <v>0</v>
      </c>
      <c r="AI905" s="7">
        <f>IF(T905&gt;0,RANK(T905,(N905:P905,Q905:AE905)),0)</f>
        <v>3</v>
      </c>
      <c r="AJ905" s="7">
        <f>IF(S905&gt;0,RANK(S905,(N905:P905,Q905:AE905)),0)</f>
        <v>0</v>
      </c>
      <c r="AK905" s="2">
        <f t="shared" si="342"/>
        <v>0</v>
      </c>
      <c r="AL905" s="2">
        <f t="shared" si="343"/>
        <v>0</v>
      </c>
      <c r="AM905" s="2">
        <f t="shared" si="344"/>
        <v>7.6437497316099107E-3</v>
      </c>
      <c r="AN905" s="2">
        <f t="shared" si="345"/>
        <v>0</v>
      </c>
      <c r="AP905" t="s">
        <v>544</v>
      </c>
      <c r="AQ905" t="s">
        <v>486</v>
      </c>
      <c r="AR905">
        <v>1</v>
      </c>
      <c r="AT905" s="95">
        <v>19</v>
      </c>
      <c r="AU905" s="97">
        <v>163</v>
      </c>
      <c r="AV905" s="101">
        <f t="shared" si="334"/>
        <v>19163</v>
      </c>
      <c r="AX905" s="7" t="s">
        <v>1006</v>
      </c>
    </row>
    <row r="906" spans="1:50" hidden="1" outlineLevel="1">
      <c r="A906" t="s">
        <v>2144</v>
      </c>
      <c r="B906" t="s">
        <v>486</v>
      </c>
      <c r="C906" s="1">
        <f t="shared" si="335"/>
        <v>4239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0</v>
      </c>
      <c r="G906" s="1">
        <f t="shared" si="336"/>
        <v>2231</v>
      </c>
      <c r="H906" s="2">
        <f t="shared" si="337"/>
        <v>0.52630337343713141</v>
      </c>
      <c r="I906" s="2"/>
      <c r="J906" s="2">
        <f t="shared" si="338"/>
        <v>0.2344892663364001</v>
      </c>
      <c r="K906" s="2">
        <f t="shared" si="339"/>
        <v>0.76079263977353151</v>
      </c>
      <c r="L906" s="2">
        <f t="shared" si="340"/>
        <v>0</v>
      </c>
      <c r="M906" s="2">
        <f t="shared" si="341"/>
        <v>4.7180938900683866E-3</v>
      </c>
      <c r="N906" s="111">
        <v>994</v>
      </c>
      <c r="O906" s="111">
        <v>3225</v>
      </c>
      <c r="P906" s="111"/>
      <c r="Q906" s="111"/>
      <c r="R906" s="111"/>
      <c r="S906" s="111"/>
      <c r="T906" s="111">
        <v>13</v>
      </c>
      <c r="U906" s="111"/>
      <c r="V906" s="111">
        <v>7</v>
      </c>
      <c r="W906" s="111"/>
      <c r="X906" s="111">
        <v>0</v>
      </c>
      <c r="Y906" s="111"/>
      <c r="Z906" s="111"/>
      <c r="AA906" s="111"/>
      <c r="AB906" s="111"/>
      <c r="AC906" s="111"/>
      <c r="AD906" s="111"/>
      <c r="AE906" s="111"/>
      <c r="AG906" s="7">
        <f>IF(Q906&gt;0,RANK(Q906,(N906:P906,Q906:AE906)),0)</f>
        <v>0</v>
      </c>
      <c r="AH906" s="7">
        <f>IF(R906&gt;0,RANK(R906,(N906:P906,Q906:AE906)),0)</f>
        <v>0</v>
      </c>
      <c r="AI906" s="7">
        <f>IF(T906&gt;0,RANK(T906,(N906:P906,Q906:AE906)),0)</f>
        <v>3</v>
      </c>
      <c r="AJ906" s="7">
        <f>IF(S906&gt;0,RANK(S906,(N906:P906,Q906:AE906)),0)</f>
        <v>0</v>
      </c>
      <c r="AK906" s="2">
        <f t="shared" si="342"/>
        <v>0</v>
      </c>
      <c r="AL906" s="2">
        <f t="shared" si="343"/>
        <v>0</v>
      </c>
      <c r="AM906" s="2">
        <f t="shared" si="344"/>
        <v>3.0667610285444679E-3</v>
      </c>
      <c r="AN906" s="2">
        <f t="shared" si="345"/>
        <v>0</v>
      </c>
      <c r="AP906" t="s">
        <v>2144</v>
      </c>
      <c r="AQ906" t="s">
        <v>486</v>
      </c>
      <c r="AR906">
        <v>5</v>
      </c>
      <c r="AT906" s="95">
        <v>19</v>
      </c>
      <c r="AU906" s="97">
        <v>165</v>
      </c>
      <c r="AV906" s="101">
        <f t="shared" si="334"/>
        <v>19165</v>
      </c>
      <c r="AX906" s="7" t="s">
        <v>1006</v>
      </c>
    </row>
    <row r="907" spans="1:50" hidden="1" outlineLevel="1">
      <c r="A907" t="s">
        <v>301</v>
      </c>
      <c r="B907" t="s">
        <v>486</v>
      </c>
      <c r="C907" s="1">
        <f t="shared" si="335"/>
        <v>9923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0</v>
      </c>
      <c r="G907" s="1">
        <f t="shared" si="336"/>
        <v>8137</v>
      </c>
      <c r="H907" s="2">
        <f t="shared" si="337"/>
        <v>0.82001410863650104</v>
      </c>
      <c r="I907" s="2"/>
      <c r="J907" s="2">
        <f t="shared" si="338"/>
        <v>8.8682858006651211E-2</v>
      </c>
      <c r="K907" s="2">
        <f t="shared" si="339"/>
        <v>0.90869696664315225</v>
      </c>
      <c r="L907" s="2">
        <f t="shared" si="340"/>
        <v>0</v>
      </c>
      <c r="M907" s="2">
        <f t="shared" si="341"/>
        <v>2.6201753501965408E-3</v>
      </c>
      <c r="N907" s="111">
        <v>880</v>
      </c>
      <c r="O907" s="111">
        <v>9017</v>
      </c>
      <c r="P907" s="111"/>
      <c r="Q907" s="111"/>
      <c r="R907" s="111"/>
      <c r="S907" s="111"/>
      <c r="T907" s="111">
        <v>13</v>
      </c>
      <c r="U907" s="111"/>
      <c r="V907" s="111">
        <v>12</v>
      </c>
      <c r="W907" s="111"/>
      <c r="X907" s="111">
        <v>1</v>
      </c>
      <c r="Y907" s="111"/>
      <c r="Z907" s="111"/>
      <c r="AA907" s="111"/>
      <c r="AB907" s="111"/>
      <c r="AC907" s="111"/>
      <c r="AD907" s="111"/>
      <c r="AE907" s="111"/>
      <c r="AG907" s="7">
        <f>IF(Q907&gt;0,RANK(Q907,(N907:P907,Q907:AE907)),0)</f>
        <v>0</v>
      </c>
      <c r="AH907" s="7">
        <f>IF(R907&gt;0,RANK(R907,(N907:P907,Q907:AE907)),0)</f>
        <v>0</v>
      </c>
      <c r="AI907" s="7">
        <f>IF(T907&gt;0,RANK(T907,(N907:P907,Q907:AE907)),0)</f>
        <v>3</v>
      </c>
      <c r="AJ907" s="7">
        <f>IF(S907&gt;0,RANK(S907,(N907:P907,Q907:AE907)),0)</f>
        <v>0</v>
      </c>
      <c r="AK907" s="2">
        <f t="shared" si="342"/>
        <v>0</v>
      </c>
      <c r="AL907" s="2">
        <f t="shared" si="343"/>
        <v>0</v>
      </c>
      <c r="AM907" s="2">
        <f t="shared" si="344"/>
        <v>1.3100876750982565E-3</v>
      </c>
      <c r="AN907" s="2">
        <f t="shared" si="345"/>
        <v>0</v>
      </c>
      <c r="AP907" t="s">
        <v>301</v>
      </c>
      <c r="AQ907" t="s">
        <v>486</v>
      </c>
      <c r="AR907">
        <v>5</v>
      </c>
      <c r="AT907" s="95">
        <v>19</v>
      </c>
      <c r="AU907" s="97">
        <v>167</v>
      </c>
      <c r="AV907" s="101">
        <f t="shared" si="334"/>
        <v>19167</v>
      </c>
      <c r="AX907" s="7" t="s">
        <v>1006</v>
      </c>
    </row>
    <row r="908" spans="1:50" hidden="1" outlineLevel="1">
      <c r="A908" t="s">
        <v>1019</v>
      </c>
      <c r="B908" t="s">
        <v>486</v>
      </c>
      <c r="C908" s="1">
        <f t="shared" si="335"/>
        <v>24831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36"/>
        <v>7471</v>
      </c>
      <c r="H908" s="2">
        <f t="shared" si="337"/>
        <v>0.30087390761548066</v>
      </c>
      <c r="I908" s="2"/>
      <c r="J908" s="2">
        <f t="shared" si="338"/>
        <v>0.34360275462123957</v>
      </c>
      <c r="K908" s="2">
        <f t="shared" si="339"/>
        <v>0.64447666223672018</v>
      </c>
      <c r="L908" s="2">
        <f t="shared" si="340"/>
        <v>0</v>
      </c>
      <c r="M908" s="2">
        <f t="shared" si="341"/>
        <v>1.1920583142040253E-2</v>
      </c>
      <c r="N908" s="111">
        <v>8532</v>
      </c>
      <c r="O908" s="111">
        <v>16003</v>
      </c>
      <c r="P908" s="111"/>
      <c r="Q908" s="111"/>
      <c r="R908" s="111"/>
      <c r="S908" s="111"/>
      <c r="T908" s="111">
        <v>181</v>
      </c>
      <c r="U908" s="111"/>
      <c r="V908" s="111">
        <v>100</v>
      </c>
      <c r="W908" s="111"/>
      <c r="X908" s="111">
        <v>15</v>
      </c>
      <c r="Y908" s="111"/>
      <c r="Z908" s="111"/>
      <c r="AA908" s="111"/>
      <c r="AB908" s="111"/>
      <c r="AC908" s="111"/>
      <c r="AD908" s="111"/>
      <c r="AE908" s="111"/>
      <c r="AG908" s="7">
        <f>IF(Q908&gt;0,RANK(Q908,(N908:P908,Q908:AE908)),0)</f>
        <v>0</v>
      </c>
      <c r="AH908" s="7">
        <f>IF(R908&gt;0,RANK(R908,(N908:P908,Q908:AE908)),0)</f>
        <v>0</v>
      </c>
      <c r="AI908" s="7">
        <f>IF(T908&gt;0,RANK(T908,(N908:P908,Q908:AE908)),0)</f>
        <v>3</v>
      </c>
      <c r="AJ908" s="7">
        <f>IF(S908&gt;0,RANK(S908,(N908:P908,Q908:AE908)),0)</f>
        <v>0</v>
      </c>
      <c r="AK908" s="2">
        <f t="shared" si="342"/>
        <v>0</v>
      </c>
      <c r="AL908" s="2">
        <f t="shared" si="343"/>
        <v>0</v>
      </c>
      <c r="AM908" s="2">
        <f t="shared" si="344"/>
        <v>7.289275502396198E-3</v>
      </c>
      <c r="AN908" s="2">
        <f t="shared" si="345"/>
        <v>0</v>
      </c>
      <c r="AP908" t="s">
        <v>1019</v>
      </c>
      <c r="AQ908" t="s">
        <v>486</v>
      </c>
      <c r="AR908">
        <v>4</v>
      </c>
      <c r="AT908" s="95">
        <v>19</v>
      </c>
      <c r="AU908" s="97">
        <v>169</v>
      </c>
      <c r="AV908" s="101">
        <f t="shared" si="334"/>
        <v>19169</v>
      </c>
      <c r="AX908" s="7" t="s">
        <v>1006</v>
      </c>
    </row>
    <row r="909" spans="1:50" hidden="1" outlineLevel="1">
      <c r="A909" t="s">
        <v>121</v>
      </c>
      <c r="B909" t="s">
        <v>486</v>
      </c>
      <c r="C909" s="1">
        <f t="shared" si="335"/>
        <v>6444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0</v>
      </c>
      <c r="G909" s="1">
        <f t="shared" si="336"/>
        <v>3008</v>
      </c>
      <c r="H909" s="2">
        <f t="shared" si="337"/>
        <v>0.46679081315952825</v>
      </c>
      <c r="I909" s="2"/>
      <c r="J909" s="2">
        <f t="shared" si="338"/>
        <v>0.26210428305400374</v>
      </c>
      <c r="K909" s="2">
        <f t="shared" si="339"/>
        <v>0.72889509621353199</v>
      </c>
      <c r="L909" s="2">
        <f t="shared" si="340"/>
        <v>0</v>
      </c>
      <c r="M909" s="2">
        <f t="shared" si="341"/>
        <v>9.0006207324643261E-3</v>
      </c>
      <c r="N909" s="111">
        <v>1689</v>
      </c>
      <c r="O909" s="111">
        <v>4697</v>
      </c>
      <c r="P909" s="111"/>
      <c r="Q909" s="111"/>
      <c r="R909" s="111"/>
      <c r="S909" s="111"/>
      <c r="T909" s="111">
        <v>43</v>
      </c>
      <c r="U909" s="111"/>
      <c r="V909" s="111">
        <v>14</v>
      </c>
      <c r="W909" s="111"/>
      <c r="X909" s="111">
        <v>1</v>
      </c>
      <c r="Y909" s="111"/>
      <c r="Z909" s="111"/>
      <c r="AA909" s="111"/>
      <c r="AB909" s="111"/>
      <c r="AC909" s="111"/>
      <c r="AD909" s="111"/>
      <c r="AE909" s="111"/>
      <c r="AG909" s="7">
        <f>IF(Q909&gt;0,RANK(Q909,(N909:P909,Q909:AE909)),0)</f>
        <v>0</v>
      </c>
      <c r="AH909" s="7">
        <f>IF(R909&gt;0,RANK(R909,(N909:P909,Q909:AE909)),0)</f>
        <v>0</v>
      </c>
      <c r="AI909" s="7">
        <f>IF(T909&gt;0,RANK(T909,(N909:P909,Q909:AE909)),0)</f>
        <v>3</v>
      </c>
      <c r="AJ909" s="7">
        <f>IF(S909&gt;0,RANK(S909,(N909:P909,Q909:AE909)),0)</f>
        <v>0</v>
      </c>
      <c r="AK909" s="2">
        <f t="shared" si="342"/>
        <v>0</v>
      </c>
      <c r="AL909" s="2">
        <f t="shared" si="343"/>
        <v>0</v>
      </c>
      <c r="AM909" s="2">
        <f t="shared" si="344"/>
        <v>6.6728739913097454E-3</v>
      </c>
      <c r="AN909" s="2">
        <f t="shared" si="345"/>
        <v>0</v>
      </c>
      <c r="AP909" t="s">
        <v>121</v>
      </c>
      <c r="AQ909" t="s">
        <v>486</v>
      </c>
      <c r="AR909">
        <v>3</v>
      </c>
      <c r="AT909" s="95">
        <v>19</v>
      </c>
      <c r="AU909" s="97">
        <v>171</v>
      </c>
      <c r="AV909" s="101">
        <f t="shared" si="334"/>
        <v>19171</v>
      </c>
      <c r="AX909" s="7" t="s">
        <v>1006</v>
      </c>
    </row>
    <row r="910" spans="1:50" hidden="1" outlineLevel="1">
      <c r="A910" t="s">
        <v>1293</v>
      </c>
      <c r="B910" t="s">
        <v>486</v>
      </c>
      <c r="C910" s="1">
        <f t="shared" si="335"/>
        <v>2450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36"/>
        <v>1277</v>
      </c>
      <c r="H910" s="2">
        <f t="shared" si="337"/>
        <v>0.5212244897959184</v>
      </c>
      <c r="I910" s="2"/>
      <c r="J910" s="2">
        <f t="shared" si="338"/>
        <v>0.23265306122448978</v>
      </c>
      <c r="K910" s="2">
        <f t="shared" si="339"/>
        <v>0.75387755102040821</v>
      </c>
      <c r="L910" s="2">
        <f t="shared" si="340"/>
        <v>0</v>
      </c>
      <c r="M910" s="2">
        <f t="shared" si="341"/>
        <v>1.346938775510198E-2</v>
      </c>
      <c r="N910" s="111">
        <v>570</v>
      </c>
      <c r="O910" s="111">
        <v>1847</v>
      </c>
      <c r="P910" s="111"/>
      <c r="Q910" s="111"/>
      <c r="R910" s="111"/>
      <c r="S910" s="111"/>
      <c r="T910" s="111">
        <v>23</v>
      </c>
      <c r="U910" s="111"/>
      <c r="V910" s="111">
        <v>9</v>
      </c>
      <c r="W910" s="111"/>
      <c r="X910" s="111">
        <v>1</v>
      </c>
      <c r="Y910" s="111"/>
      <c r="Z910" s="111"/>
      <c r="AA910" s="111"/>
      <c r="AB910" s="111"/>
      <c r="AC910" s="111"/>
      <c r="AD910" s="111"/>
      <c r="AE910" s="111"/>
      <c r="AG910" s="7">
        <f>IF(Q910&gt;0,RANK(Q910,(N910:P910,Q910:AE910)),0)</f>
        <v>0</v>
      </c>
      <c r="AH910" s="7">
        <f>IF(R910&gt;0,RANK(R910,(N910:P910,Q910:AE910)),0)</f>
        <v>0</v>
      </c>
      <c r="AI910" s="7">
        <f>IF(T910&gt;0,RANK(T910,(N910:P910,Q910:AE910)),0)</f>
        <v>3</v>
      </c>
      <c r="AJ910" s="7">
        <f>IF(S910&gt;0,RANK(S910,(N910:P910,Q910:AE910)),0)</f>
        <v>0</v>
      </c>
      <c r="AK910" s="2">
        <f t="shared" si="342"/>
        <v>0</v>
      </c>
      <c r="AL910" s="2">
        <f t="shared" si="343"/>
        <v>0</v>
      </c>
      <c r="AM910" s="2">
        <f t="shared" si="344"/>
        <v>9.3877551020408161E-3</v>
      </c>
      <c r="AN910" s="2">
        <f t="shared" si="345"/>
        <v>0</v>
      </c>
      <c r="AP910" t="s">
        <v>1293</v>
      </c>
      <c r="AQ910" t="s">
        <v>486</v>
      </c>
      <c r="AR910">
        <v>5</v>
      </c>
      <c r="AT910" s="95">
        <v>19</v>
      </c>
      <c r="AU910" s="97">
        <v>173</v>
      </c>
      <c r="AV910" s="101">
        <f t="shared" si="334"/>
        <v>19173</v>
      </c>
      <c r="AX910" s="7" t="s">
        <v>1006</v>
      </c>
    </row>
    <row r="911" spans="1:50" hidden="1" outlineLevel="1">
      <c r="A911" t="s">
        <v>1368</v>
      </c>
      <c r="B911" t="s">
        <v>486</v>
      </c>
      <c r="C911" s="1">
        <f t="shared" si="335"/>
        <v>4380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0</v>
      </c>
      <c r="G911" s="1">
        <f t="shared" si="336"/>
        <v>2060</v>
      </c>
      <c r="H911" s="2">
        <f t="shared" si="337"/>
        <v>0.47031963470319632</v>
      </c>
      <c r="I911" s="2"/>
      <c r="J911" s="2">
        <f t="shared" si="338"/>
        <v>0.26118721461187216</v>
      </c>
      <c r="K911" s="2">
        <f t="shared" si="339"/>
        <v>0.73150684931506849</v>
      </c>
      <c r="L911" s="2">
        <f t="shared" si="340"/>
        <v>0</v>
      </c>
      <c r="M911" s="2">
        <f t="shared" si="341"/>
        <v>7.3059360730594047E-3</v>
      </c>
      <c r="N911" s="111">
        <v>1144</v>
      </c>
      <c r="O911" s="111">
        <v>3204</v>
      </c>
      <c r="P911" s="111"/>
      <c r="Q911" s="111"/>
      <c r="R911" s="111"/>
      <c r="S911" s="111"/>
      <c r="T911" s="111">
        <v>20</v>
      </c>
      <c r="U911" s="111"/>
      <c r="V911" s="111">
        <v>12</v>
      </c>
      <c r="W911" s="111"/>
      <c r="X911" s="111">
        <v>0</v>
      </c>
      <c r="Y911" s="111"/>
      <c r="Z911" s="111"/>
      <c r="AA911" s="111"/>
      <c r="AB911" s="111"/>
      <c r="AC911" s="111"/>
      <c r="AD911" s="111"/>
      <c r="AE911" s="111"/>
      <c r="AG911" s="7">
        <f>IF(Q911&gt;0,RANK(Q911,(N911:P911,Q911:AE911)),0)</f>
        <v>0</v>
      </c>
      <c r="AH911" s="7">
        <f>IF(R911&gt;0,RANK(R911,(N911:P911,Q911:AE911)),0)</f>
        <v>0</v>
      </c>
      <c r="AI911" s="7">
        <f>IF(T911&gt;0,RANK(T911,(N911:P911,Q911:AE911)),0)</f>
        <v>3</v>
      </c>
      <c r="AJ911" s="7">
        <f>IF(S911&gt;0,RANK(S911,(N911:P911,Q911:AE911)),0)</f>
        <v>0</v>
      </c>
      <c r="AK911" s="2">
        <f t="shared" si="342"/>
        <v>0</v>
      </c>
      <c r="AL911" s="2">
        <f t="shared" si="343"/>
        <v>0</v>
      </c>
      <c r="AM911" s="2">
        <f t="shared" si="344"/>
        <v>4.5662100456621002E-3</v>
      </c>
      <c r="AN911" s="2">
        <f t="shared" si="345"/>
        <v>0</v>
      </c>
      <c r="AP911" t="s">
        <v>1368</v>
      </c>
      <c r="AQ911" t="s">
        <v>486</v>
      </c>
      <c r="AR911">
        <v>5</v>
      </c>
      <c r="AT911" s="95">
        <v>19</v>
      </c>
      <c r="AU911" s="97">
        <v>175</v>
      </c>
      <c r="AV911" s="101">
        <f t="shared" si="334"/>
        <v>19175</v>
      </c>
      <c r="AX911" s="7" t="s">
        <v>1006</v>
      </c>
    </row>
    <row r="912" spans="1:50" hidden="1" outlineLevel="1">
      <c r="A912" t="s">
        <v>2200</v>
      </c>
      <c r="B912" t="s">
        <v>486</v>
      </c>
      <c r="C912" s="1">
        <f t="shared" si="335"/>
        <v>2837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0</v>
      </c>
      <c r="G912" s="1">
        <f t="shared" si="336"/>
        <v>1274</v>
      </c>
      <c r="H912" s="2">
        <f t="shared" si="337"/>
        <v>0.44906591469862533</v>
      </c>
      <c r="I912" s="2"/>
      <c r="J912" s="2">
        <f t="shared" si="338"/>
        <v>0.26859358477264716</v>
      </c>
      <c r="K912" s="2">
        <f t="shared" si="339"/>
        <v>0.7176594994712725</v>
      </c>
      <c r="L912" s="2">
        <f t="shared" si="340"/>
        <v>0</v>
      </c>
      <c r="M912" s="2">
        <f t="shared" si="341"/>
        <v>1.3746915756080336E-2</v>
      </c>
      <c r="N912" s="111">
        <v>762</v>
      </c>
      <c r="O912" s="111">
        <v>2036</v>
      </c>
      <c r="P912" s="111"/>
      <c r="Q912" s="111"/>
      <c r="R912" s="111"/>
      <c r="S912" s="111"/>
      <c r="T912" s="111">
        <v>33</v>
      </c>
      <c r="U912" s="111"/>
      <c r="V912" s="111">
        <v>6</v>
      </c>
      <c r="W912" s="111"/>
      <c r="X912" s="111">
        <v>0</v>
      </c>
      <c r="Y912" s="111"/>
      <c r="Z912" s="111"/>
      <c r="AA912" s="111"/>
      <c r="AB912" s="111"/>
      <c r="AC912" s="111"/>
      <c r="AD912" s="111"/>
      <c r="AE912" s="111"/>
      <c r="AG912" s="7">
        <f>IF(Q912&gt;0,RANK(Q912,(N912:P912,Q912:AE912)),0)</f>
        <v>0</v>
      </c>
      <c r="AH912" s="7">
        <f>IF(R912&gt;0,RANK(R912,(N912:P912,Q912:AE912)),0)</f>
        <v>0</v>
      </c>
      <c r="AI912" s="7">
        <f>IF(T912&gt;0,RANK(T912,(N912:P912,Q912:AE912)),0)</f>
        <v>3</v>
      </c>
      <c r="AJ912" s="7">
        <f>IF(S912&gt;0,RANK(S912,(N912:P912,Q912:AE912)),0)</f>
        <v>0</v>
      </c>
      <c r="AK912" s="2">
        <f t="shared" si="342"/>
        <v>0</v>
      </c>
      <c r="AL912" s="2">
        <f t="shared" si="343"/>
        <v>0</v>
      </c>
      <c r="AM912" s="2">
        <f t="shared" si="344"/>
        <v>1.163200563976031E-2</v>
      </c>
      <c r="AN912" s="2">
        <f t="shared" si="345"/>
        <v>0</v>
      </c>
      <c r="AP912" t="s">
        <v>2200</v>
      </c>
      <c r="AQ912" t="s">
        <v>486</v>
      </c>
      <c r="AR912">
        <v>2</v>
      </c>
      <c r="AT912" s="95">
        <v>19</v>
      </c>
      <c r="AU912" s="97">
        <v>177</v>
      </c>
      <c r="AV912" s="101">
        <f t="shared" si="334"/>
        <v>19177</v>
      </c>
      <c r="AX912" s="7" t="s">
        <v>1006</v>
      </c>
    </row>
    <row r="913" spans="1:50" hidden="1" outlineLevel="1">
      <c r="A913" t="s">
        <v>1735</v>
      </c>
      <c r="B913" t="s">
        <v>486</v>
      </c>
      <c r="C913" s="1">
        <f t="shared" si="335"/>
        <v>11719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0</v>
      </c>
      <c r="G913" s="1">
        <f t="shared" si="336"/>
        <v>2554</v>
      </c>
      <c r="H913" s="2">
        <f t="shared" si="337"/>
        <v>0.21793668401740762</v>
      </c>
      <c r="I913" s="2"/>
      <c r="J913" s="2">
        <f t="shared" si="338"/>
        <v>0.38330915607133714</v>
      </c>
      <c r="K913" s="2">
        <f t="shared" si="339"/>
        <v>0.60124584008874482</v>
      </c>
      <c r="L913" s="2">
        <f t="shared" si="340"/>
        <v>0</v>
      </c>
      <c r="M913" s="2">
        <f t="shared" si="341"/>
        <v>1.5445003839918092E-2</v>
      </c>
      <c r="N913" s="111">
        <v>4492</v>
      </c>
      <c r="O913" s="111">
        <v>7046</v>
      </c>
      <c r="P913" s="111"/>
      <c r="Q913" s="111"/>
      <c r="R913" s="111"/>
      <c r="S913" s="111"/>
      <c r="T913" s="111">
        <v>142</v>
      </c>
      <c r="U913" s="111"/>
      <c r="V913" s="111">
        <v>34</v>
      </c>
      <c r="W913" s="111"/>
      <c r="X913" s="111">
        <v>5</v>
      </c>
      <c r="Y913" s="111"/>
      <c r="Z913" s="111"/>
      <c r="AA913" s="111"/>
      <c r="AB913" s="111"/>
      <c r="AC913" s="111"/>
      <c r="AD913" s="111"/>
      <c r="AE913" s="111"/>
      <c r="AG913" s="7">
        <f>IF(Q913&gt;0,RANK(Q913,(N913:P913,Q913:AE913)),0)</f>
        <v>0</v>
      </c>
      <c r="AH913" s="7">
        <f>IF(R913&gt;0,RANK(R913,(N913:P913,Q913:AE913)),0)</f>
        <v>0</v>
      </c>
      <c r="AI913" s="7">
        <f>IF(T913&gt;0,RANK(T913,(N913:P913,Q913:AE913)),0)</f>
        <v>3</v>
      </c>
      <c r="AJ913" s="7">
        <f>IF(S913&gt;0,RANK(S913,(N913:P913,Q913:AE913)),0)</f>
        <v>0</v>
      </c>
      <c r="AK913" s="2">
        <f t="shared" si="342"/>
        <v>0</v>
      </c>
      <c r="AL913" s="2">
        <f t="shared" si="343"/>
        <v>0</v>
      </c>
      <c r="AM913" s="2">
        <f t="shared" si="344"/>
        <v>1.2117074835736838E-2</v>
      </c>
      <c r="AN913" s="2">
        <f t="shared" si="345"/>
        <v>0</v>
      </c>
      <c r="AP913" t="s">
        <v>1735</v>
      </c>
      <c r="AQ913" t="s">
        <v>486</v>
      </c>
      <c r="AR913">
        <v>2</v>
      </c>
      <c r="AT913" s="95">
        <v>19</v>
      </c>
      <c r="AU913" s="97">
        <v>179</v>
      </c>
      <c r="AV913" s="101">
        <f t="shared" si="334"/>
        <v>19179</v>
      </c>
      <c r="AX913" s="7" t="s">
        <v>1006</v>
      </c>
    </row>
    <row r="914" spans="1:50" hidden="1" outlineLevel="1">
      <c r="A914" t="s">
        <v>933</v>
      </c>
      <c r="B914" t="s">
        <v>486</v>
      </c>
      <c r="C914" s="1">
        <f t="shared" si="335"/>
        <v>14118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36"/>
        <v>4837</v>
      </c>
      <c r="H914" s="2">
        <f t="shared" si="337"/>
        <v>0.34261226802663269</v>
      </c>
      <c r="I914" s="2"/>
      <c r="J914" s="2">
        <f t="shared" si="338"/>
        <v>0.32419606176512256</v>
      </c>
      <c r="K914" s="2">
        <f t="shared" si="339"/>
        <v>0.66680832979175519</v>
      </c>
      <c r="L914" s="2">
        <f t="shared" si="340"/>
        <v>0</v>
      </c>
      <c r="M914" s="2">
        <f t="shared" si="341"/>
        <v>8.9956084431223049E-3</v>
      </c>
      <c r="N914" s="111">
        <v>4577</v>
      </c>
      <c r="O914" s="111">
        <v>9414</v>
      </c>
      <c r="P914" s="111"/>
      <c r="Q914" s="111"/>
      <c r="R914" s="111"/>
      <c r="S914" s="111"/>
      <c r="T914" s="111">
        <v>82</v>
      </c>
      <c r="U914" s="111"/>
      <c r="V914" s="111">
        <v>42</v>
      </c>
      <c r="W914" s="111"/>
      <c r="X914" s="111">
        <v>3</v>
      </c>
      <c r="Y914" s="111"/>
      <c r="Z914" s="111"/>
      <c r="AA914" s="111"/>
      <c r="AB914" s="111"/>
      <c r="AC914" s="111"/>
      <c r="AD914" s="111"/>
      <c r="AE914" s="111"/>
      <c r="AG914" s="7">
        <f>IF(Q914&gt;0,RANK(Q914,(N914:P914,Q914:AE914)),0)</f>
        <v>0</v>
      </c>
      <c r="AH914" s="7">
        <f>IF(R914&gt;0,RANK(R914,(N914:P914,Q914:AE914)),0)</f>
        <v>0</v>
      </c>
      <c r="AI914" s="7">
        <f>IF(T914&gt;0,RANK(T914,(N914:P914,Q914:AE914)),0)</f>
        <v>3</v>
      </c>
      <c r="AJ914" s="7">
        <f>IF(S914&gt;0,RANK(S914,(N914:P914,Q914:AE914)),0)</f>
        <v>0</v>
      </c>
      <c r="AK914" s="2">
        <f t="shared" si="342"/>
        <v>0</v>
      </c>
      <c r="AL914" s="2">
        <f t="shared" si="343"/>
        <v>0</v>
      </c>
      <c r="AM914" s="2">
        <f t="shared" si="344"/>
        <v>5.8081881286301176E-3</v>
      </c>
      <c r="AN914" s="2">
        <f t="shared" si="345"/>
        <v>0</v>
      </c>
      <c r="AP914" t="s">
        <v>933</v>
      </c>
      <c r="AQ914" t="s">
        <v>486</v>
      </c>
      <c r="AR914">
        <v>4</v>
      </c>
      <c r="AT914" s="95">
        <v>19</v>
      </c>
      <c r="AU914" s="97">
        <v>181</v>
      </c>
      <c r="AV914" s="101">
        <f t="shared" si="334"/>
        <v>19181</v>
      </c>
      <c r="AX914" s="7" t="s">
        <v>1006</v>
      </c>
    </row>
    <row r="915" spans="1:50" hidden="1" outlineLevel="1">
      <c r="A915" t="s">
        <v>404</v>
      </c>
      <c r="B915" t="s">
        <v>486</v>
      </c>
      <c r="C915" s="1">
        <f t="shared" si="335"/>
        <v>6785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36"/>
        <v>3192</v>
      </c>
      <c r="H915" s="2">
        <f t="shared" si="337"/>
        <v>0.47044952100221077</v>
      </c>
      <c r="I915" s="2"/>
      <c r="J915" s="2">
        <f t="shared" si="338"/>
        <v>0.2585114222549742</v>
      </c>
      <c r="K915" s="2">
        <f t="shared" si="339"/>
        <v>0.72896094325718497</v>
      </c>
      <c r="L915" s="2">
        <f t="shared" si="340"/>
        <v>0</v>
      </c>
      <c r="M915" s="2">
        <f t="shared" si="341"/>
        <v>1.2527634487840777E-2</v>
      </c>
      <c r="N915" s="111">
        <v>1754</v>
      </c>
      <c r="O915" s="111">
        <v>4946</v>
      </c>
      <c r="P915" s="111"/>
      <c r="Q915" s="111"/>
      <c r="R915" s="111"/>
      <c r="S915" s="111"/>
      <c r="T915" s="111">
        <v>71</v>
      </c>
      <c r="U915" s="111"/>
      <c r="V915" s="111">
        <v>13</v>
      </c>
      <c r="W915" s="111"/>
      <c r="X915" s="111">
        <v>1</v>
      </c>
      <c r="Y915" s="111"/>
      <c r="Z915" s="111"/>
      <c r="AA915" s="111"/>
      <c r="AB915" s="111"/>
      <c r="AC915" s="111"/>
      <c r="AD915" s="111"/>
      <c r="AE915" s="111"/>
      <c r="AG915" s="7">
        <f>IF(Q915&gt;0,RANK(Q915,(N915:P915,Q915:AE915)),0)</f>
        <v>0</v>
      </c>
      <c r="AH915" s="7">
        <f>IF(R915&gt;0,RANK(R915,(N915:P915,Q915:AE915)),0)</f>
        <v>0</v>
      </c>
      <c r="AI915" s="7">
        <f>IF(T915&gt;0,RANK(T915,(N915:P915,Q915:AE915)),0)</f>
        <v>3</v>
      </c>
      <c r="AJ915" s="7">
        <f>IF(S915&gt;0,RANK(S915,(N915:P915,Q915:AE915)),0)</f>
        <v>0</v>
      </c>
      <c r="AK915" s="2">
        <f t="shared" si="342"/>
        <v>0</v>
      </c>
      <c r="AL915" s="2">
        <f t="shared" si="343"/>
        <v>0</v>
      </c>
      <c r="AM915" s="2">
        <f t="shared" si="344"/>
        <v>1.0464259395725865E-2</v>
      </c>
      <c r="AN915" s="2">
        <f t="shared" si="345"/>
        <v>0</v>
      </c>
      <c r="AP915" t="s">
        <v>404</v>
      </c>
      <c r="AQ915" t="s">
        <v>486</v>
      </c>
      <c r="AR915">
        <v>2</v>
      </c>
      <c r="AT915" s="95">
        <v>19</v>
      </c>
      <c r="AU915" s="97">
        <v>183</v>
      </c>
      <c r="AV915" s="101">
        <f t="shared" si="334"/>
        <v>19183</v>
      </c>
      <c r="AX915" s="7" t="s">
        <v>1006</v>
      </c>
    </row>
    <row r="916" spans="1:50" hidden="1" outlineLevel="1">
      <c r="A916" t="s">
        <v>934</v>
      </c>
      <c r="B916" t="s">
        <v>486</v>
      </c>
      <c r="C916" s="1">
        <f t="shared" si="335"/>
        <v>2396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0</v>
      </c>
      <c r="G916" s="1">
        <f t="shared" si="336"/>
        <v>1000</v>
      </c>
      <c r="H916" s="2">
        <f t="shared" si="337"/>
        <v>0.41736227045075125</v>
      </c>
      <c r="I916" s="2"/>
      <c r="J916" s="2">
        <f t="shared" si="338"/>
        <v>0.29090150250417363</v>
      </c>
      <c r="K916" s="2">
        <f t="shared" si="339"/>
        <v>0.70826377295492482</v>
      </c>
      <c r="L916" s="2">
        <f t="shared" si="340"/>
        <v>0</v>
      </c>
      <c r="M916" s="2">
        <f t="shared" si="341"/>
        <v>8.3472454090149917E-4</v>
      </c>
      <c r="N916" s="111">
        <v>697</v>
      </c>
      <c r="O916" s="111">
        <v>1697</v>
      </c>
      <c r="P916" s="111"/>
      <c r="Q916" s="111"/>
      <c r="R916" s="111"/>
      <c r="S916" s="111"/>
      <c r="T916" s="111">
        <v>0</v>
      </c>
      <c r="U916" s="111"/>
      <c r="V916" s="111">
        <v>2</v>
      </c>
      <c r="W916" s="111"/>
      <c r="X916" s="111">
        <v>0</v>
      </c>
      <c r="Y916" s="111"/>
      <c r="Z916" s="111"/>
      <c r="AA916" s="111"/>
      <c r="AB916" s="111"/>
      <c r="AC916" s="111"/>
      <c r="AD916" s="111"/>
      <c r="AE916" s="111"/>
      <c r="AG916" s="7">
        <f>IF(Q916&gt;0,RANK(Q916,(N916:P916,Q916:AE916)),0)</f>
        <v>0</v>
      </c>
      <c r="AH916" s="7">
        <f>IF(R916&gt;0,RANK(R916,(N916:P916,Q916:AE916)),0)</f>
        <v>0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42"/>
        <v>0</v>
      </c>
      <c r="AL916" s="2">
        <f t="shared" si="343"/>
        <v>0</v>
      </c>
      <c r="AM916" s="2">
        <f t="shared" si="344"/>
        <v>0</v>
      </c>
      <c r="AN916" s="2">
        <f t="shared" si="345"/>
        <v>0</v>
      </c>
      <c r="AP916" t="s">
        <v>934</v>
      </c>
      <c r="AQ916" t="s">
        <v>486</v>
      </c>
      <c r="AR916">
        <v>2</v>
      </c>
      <c r="AT916" s="95">
        <v>19</v>
      </c>
      <c r="AU916" s="97">
        <v>185</v>
      </c>
      <c r="AV916" s="101">
        <f t="shared" si="334"/>
        <v>19185</v>
      </c>
      <c r="AX916" s="7" t="s">
        <v>1006</v>
      </c>
    </row>
    <row r="917" spans="1:50" hidden="1" outlineLevel="1">
      <c r="A917" t="s">
        <v>768</v>
      </c>
      <c r="B917" t="s">
        <v>486</v>
      </c>
      <c r="C917" s="1">
        <f t="shared" si="335"/>
        <v>12711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36"/>
        <v>4693</v>
      </c>
      <c r="H917" s="2">
        <f t="shared" si="337"/>
        <v>0.36920777279521672</v>
      </c>
      <c r="I917" s="2"/>
      <c r="J917" s="2">
        <f t="shared" si="338"/>
        <v>0.31036110455510973</v>
      </c>
      <c r="K917" s="2">
        <f t="shared" si="339"/>
        <v>0.67956887735032645</v>
      </c>
      <c r="L917" s="2">
        <f t="shared" si="340"/>
        <v>0</v>
      </c>
      <c r="M917" s="2">
        <f t="shared" si="341"/>
        <v>1.007001809456376E-2</v>
      </c>
      <c r="N917" s="111">
        <v>3945</v>
      </c>
      <c r="O917" s="111">
        <v>8638</v>
      </c>
      <c r="P917" s="111"/>
      <c r="Q917" s="111"/>
      <c r="R917" s="111"/>
      <c r="S917" s="111"/>
      <c r="T917" s="111">
        <v>101</v>
      </c>
      <c r="U917" s="111"/>
      <c r="V917" s="111">
        <v>24</v>
      </c>
      <c r="W917" s="111"/>
      <c r="X917" s="111">
        <v>3</v>
      </c>
      <c r="Y917" s="111"/>
      <c r="Z917" s="111"/>
      <c r="AA917" s="111"/>
      <c r="AB917" s="111"/>
      <c r="AC917" s="111"/>
      <c r="AD917" s="111"/>
      <c r="AE917" s="111"/>
      <c r="AG917" s="7">
        <f>IF(Q917&gt;0,RANK(Q917,(N917:P917,Q917:AE917)),0)</f>
        <v>0</v>
      </c>
      <c r="AH917" s="7">
        <f>IF(R917&gt;0,RANK(R917,(N917:P917,Q917:AE917)),0)</f>
        <v>0</v>
      </c>
      <c r="AI917" s="7">
        <f>IF(T917&gt;0,RANK(T917,(N917:P917,Q917:AE917)),0)</f>
        <v>3</v>
      </c>
      <c r="AJ917" s="7">
        <f>IF(S917&gt;0,RANK(S917,(N917:P917,Q917:AE917)),0)</f>
        <v>0</v>
      </c>
      <c r="AK917" s="2">
        <f t="shared" si="342"/>
        <v>0</v>
      </c>
      <c r="AL917" s="2">
        <f t="shared" si="343"/>
        <v>0</v>
      </c>
      <c r="AM917" s="2">
        <f t="shared" si="344"/>
        <v>7.9458736527417192E-3</v>
      </c>
      <c r="AN917" s="2">
        <f t="shared" si="345"/>
        <v>0</v>
      </c>
      <c r="AP917" t="s">
        <v>768</v>
      </c>
      <c r="AQ917" t="s">
        <v>486</v>
      </c>
      <c r="AR917">
        <v>4</v>
      </c>
      <c r="AT917" s="95">
        <v>19</v>
      </c>
      <c r="AU917" s="97">
        <v>187</v>
      </c>
      <c r="AV917" s="101">
        <f t="shared" si="334"/>
        <v>19187</v>
      </c>
      <c r="AX917" s="7" t="s">
        <v>1006</v>
      </c>
    </row>
    <row r="918" spans="1:50" hidden="1" outlineLevel="1">
      <c r="A918" t="s">
        <v>261</v>
      </c>
      <c r="B918" t="s">
        <v>486</v>
      </c>
      <c r="C918" s="1">
        <f t="shared" si="335"/>
        <v>4144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0</v>
      </c>
      <c r="G918" s="1">
        <f t="shared" si="336"/>
        <v>2102</v>
      </c>
      <c r="H918" s="2">
        <f t="shared" si="337"/>
        <v>0.50723938223938225</v>
      </c>
      <c r="I918" s="2"/>
      <c r="J918" s="2">
        <f t="shared" si="338"/>
        <v>0.24155405405405406</v>
      </c>
      <c r="K918" s="2">
        <f t="shared" si="339"/>
        <v>0.74879343629343631</v>
      </c>
      <c r="L918" s="2">
        <f t="shared" si="340"/>
        <v>0</v>
      </c>
      <c r="M918" s="2">
        <f t="shared" si="341"/>
        <v>9.6525096525096332E-3</v>
      </c>
      <c r="N918" s="111">
        <v>1001</v>
      </c>
      <c r="O918" s="111">
        <v>3103</v>
      </c>
      <c r="P918" s="111"/>
      <c r="Q918" s="111"/>
      <c r="R918" s="111"/>
      <c r="S918" s="111"/>
      <c r="T918" s="111">
        <v>24</v>
      </c>
      <c r="U918" s="111"/>
      <c r="V918" s="111">
        <v>16</v>
      </c>
      <c r="W918" s="111"/>
      <c r="X918" s="111">
        <v>0</v>
      </c>
      <c r="Y918" s="111"/>
      <c r="Z918" s="111"/>
      <c r="AA918" s="111"/>
      <c r="AB918" s="111"/>
      <c r="AC918" s="111"/>
      <c r="AD918" s="111"/>
      <c r="AE918" s="111"/>
      <c r="AG918" s="7">
        <f>IF(Q918&gt;0,RANK(Q918,(N918:P918,Q918:AE918)),0)</f>
        <v>0</v>
      </c>
      <c r="AH918" s="7">
        <f>IF(R918&gt;0,RANK(R918,(N918:P918,Q918:AE918)),0)</f>
        <v>0</v>
      </c>
      <c r="AI918" s="7">
        <f>IF(T918&gt;0,RANK(T918,(N918:P918,Q918:AE918)),0)</f>
        <v>3</v>
      </c>
      <c r="AJ918" s="7">
        <f>IF(S918&gt;0,RANK(S918,(N918:P918,Q918:AE918)),0)</f>
        <v>0</v>
      </c>
      <c r="AK918" s="2">
        <f t="shared" si="342"/>
        <v>0</v>
      </c>
      <c r="AL918" s="2">
        <f t="shared" si="343"/>
        <v>0</v>
      </c>
      <c r="AM918" s="2">
        <f t="shared" si="344"/>
        <v>5.7915057915057912E-3</v>
      </c>
      <c r="AN918" s="2">
        <f t="shared" si="345"/>
        <v>0</v>
      </c>
      <c r="AP918" t="s">
        <v>261</v>
      </c>
      <c r="AQ918" t="s">
        <v>486</v>
      </c>
      <c r="AR918">
        <v>4</v>
      </c>
      <c r="AT918" s="95">
        <v>19</v>
      </c>
      <c r="AU918" s="97">
        <v>189</v>
      </c>
      <c r="AV918" s="101">
        <f t="shared" si="334"/>
        <v>19189</v>
      </c>
      <c r="AX918" s="7" t="s">
        <v>1006</v>
      </c>
    </row>
    <row r="919" spans="1:50" hidden="1" outlineLevel="1">
      <c r="A919" t="s">
        <v>42</v>
      </c>
      <c r="B919" t="s">
        <v>486</v>
      </c>
      <c r="C919" s="1">
        <f t="shared" si="335"/>
        <v>6755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0</v>
      </c>
      <c r="G919" s="1">
        <f t="shared" si="336"/>
        <v>3237</v>
      </c>
      <c r="H919" s="2">
        <f t="shared" si="337"/>
        <v>0.47920059215396005</v>
      </c>
      <c r="I919" s="2"/>
      <c r="J919" s="2">
        <f t="shared" si="338"/>
        <v>0.25610658771280531</v>
      </c>
      <c r="K919" s="2">
        <f t="shared" si="339"/>
        <v>0.7353071798667653</v>
      </c>
      <c r="L919" s="2">
        <f t="shared" si="340"/>
        <v>0</v>
      </c>
      <c r="M919" s="2">
        <f t="shared" si="341"/>
        <v>8.5862324204294405E-3</v>
      </c>
      <c r="N919" s="111">
        <v>1730</v>
      </c>
      <c r="O919" s="111">
        <v>4967</v>
      </c>
      <c r="P919" s="111"/>
      <c r="Q919" s="111"/>
      <c r="R919" s="111"/>
      <c r="S919" s="111"/>
      <c r="T919" s="111">
        <v>35</v>
      </c>
      <c r="U919" s="111"/>
      <c r="V919" s="111">
        <v>23</v>
      </c>
      <c r="W919" s="111"/>
      <c r="X919" s="111">
        <v>0</v>
      </c>
      <c r="Y919" s="111"/>
      <c r="Z919" s="111"/>
      <c r="AA919" s="111"/>
      <c r="AB919" s="111"/>
      <c r="AC919" s="111"/>
      <c r="AD919" s="111"/>
      <c r="AE919" s="111"/>
      <c r="AG919" s="7">
        <f>IF(Q919&gt;0,RANK(Q919,(N919:P919,Q919:AE919)),0)</f>
        <v>0</v>
      </c>
      <c r="AH919" s="7">
        <f>IF(R919&gt;0,RANK(R919,(N919:P919,Q919:AE919)),0)</f>
        <v>0</v>
      </c>
      <c r="AI919" s="7">
        <f>IF(T919&gt;0,RANK(T919,(N919:P919,Q919:AE919)),0)</f>
        <v>3</v>
      </c>
      <c r="AJ919" s="7">
        <f>IF(S919&gt;0,RANK(S919,(N919:P919,Q919:AE919)),0)</f>
        <v>0</v>
      </c>
      <c r="AK919" s="2">
        <f t="shared" si="342"/>
        <v>0</v>
      </c>
      <c r="AL919" s="2">
        <f t="shared" si="343"/>
        <v>0</v>
      </c>
      <c r="AM919" s="2">
        <f t="shared" si="344"/>
        <v>5.1813471502590676E-3</v>
      </c>
      <c r="AN919" s="2">
        <f t="shared" si="345"/>
        <v>0</v>
      </c>
      <c r="AP919" t="s">
        <v>42</v>
      </c>
      <c r="AQ919" t="s">
        <v>486</v>
      </c>
      <c r="AR919">
        <v>4</v>
      </c>
      <c r="AT919" s="95">
        <v>19</v>
      </c>
      <c r="AU919" s="97">
        <v>191</v>
      </c>
      <c r="AV919" s="101">
        <f t="shared" si="334"/>
        <v>19191</v>
      </c>
      <c r="AX919" s="7" t="s">
        <v>1006</v>
      </c>
    </row>
    <row r="920" spans="1:50" hidden="1" outlineLevel="1">
      <c r="A920" t="s">
        <v>1764</v>
      </c>
      <c r="B920" t="s">
        <v>486</v>
      </c>
      <c r="C920" s="1">
        <f t="shared" si="335"/>
        <v>26499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0</v>
      </c>
      <c r="G920" s="1">
        <f t="shared" si="336"/>
        <v>10069</v>
      </c>
      <c r="H920" s="2">
        <f>IF(C920&gt;0,G920/C920,0)</f>
        <v>0.37997660289067514</v>
      </c>
      <c r="I920" s="2"/>
      <c r="J920" s="2">
        <f t="shared" si="338"/>
        <v>0.30487942941243068</v>
      </c>
      <c r="K920" s="2">
        <f t="shared" si="339"/>
        <v>0.68485603230310577</v>
      </c>
      <c r="L920" s="2">
        <f t="shared" si="340"/>
        <v>0</v>
      </c>
      <c r="M920" s="2">
        <f>IF(C920=0,"-",(1-J920-K920-L920))</f>
        <v>1.0264538284463609E-2</v>
      </c>
      <c r="N920" s="111">
        <v>8079</v>
      </c>
      <c r="O920" s="111">
        <v>18148</v>
      </c>
      <c r="P920" s="111"/>
      <c r="Q920" s="111"/>
      <c r="R920" s="111"/>
      <c r="S920" s="111"/>
      <c r="T920" s="111">
        <v>153</v>
      </c>
      <c r="U920" s="111"/>
      <c r="V920" s="111">
        <v>111</v>
      </c>
      <c r="W920" s="111"/>
      <c r="X920" s="111">
        <v>8</v>
      </c>
      <c r="Y920" s="111"/>
      <c r="Z920" s="111"/>
      <c r="AA920" s="111"/>
      <c r="AB920" s="111"/>
      <c r="AC920" s="111"/>
      <c r="AD920" s="111"/>
      <c r="AE920" s="111"/>
      <c r="AG920" s="7">
        <f>IF(Q920&gt;0,RANK(Q920,(N920:P920,Q920:AE920)),0)</f>
        <v>0</v>
      </c>
      <c r="AH920" s="7">
        <f>IF(R920&gt;0,RANK(R920,(N920:P920,Q920:AE920)),0)</f>
        <v>0</v>
      </c>
      <c r="AI920" s="7">
        <f>IF(T920&gt;0,RANK(T920,(N920:P920,Q920:AE920)),0)</f>
        <v>3</v>
      </c>
      <c r="AJ920" s="7">
        <f>IF(S920&gt;0,RANK(S920,(N920:P920,Q920:AE920)),0)</f>
        <v>0</v>
      </c>
      <c r="AK920" s="2">
        <f t="shared" si="342"/>
        <v>0</v>
      </c>
      <c r="AL920" s="2">
        <f t="shared" si="343"/>
        <v>0</v>
      </c>
      <c r="AM920" s="2">
        <f t="shared" si="344"/>
        <v>5.7738027850107549E-3</v>
      </c>
      <c r="AN920" s="2">
        <f t="shared" si="345"/>
        <v>0</v>
      </c>
      <c r="AP920" t="s">
        <v>1764</v>
      </c>
      <c r="AQ920" t="s">
        <v>486</v>
      </c>
      <c r="AR920">
        <v>5</v>
      </c>
      <c r="AT920" s="95">
        <v>19</v>
      </c>
      <c r="AU920" s="97">
        <v>193</v>
      </c>
      <c r="AV920" s="101">
        <f t="shared" si="334"/>
        <v>19193</v>
      </c>
      <c r="AX920" s="7" t="s">
        <v>1006</v>
      </c>
    </row>
    <row r="921" spans="1:50" hidden="1" outlineLevel="1">
      <c r="A921" t="s">
        <v>901</v>
      </c>
      <c r="B921" t="s">
        <v>486</v>
      </c>
      <c r="C921" s="1">
        <f t="shared" si="335"/>
        <v>3224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0</v>
      </c>
      <c r="G921" s="1">
        <f t="shared" si="336"/>
        <v>1500</v>
      </c>
      <c r="H921" s="2">
        <f>IF(C921&gt;0,G921/C921,0)</f>
        <v>0.4652605459057072</v>
      </c>
      <c r="I921" s="2"/>
      <c r="J921" s="2">
        <f t="shared" si="338"/>
        <v>0.26085607940446648</v>
      </c>
      <c r="K921" s="2">
        <f t="shared" si="339"/>
        <v>0.72611662531017374</v>
      </c>
      <c r="L921" s="2">
        <f t="shared" si="340"/>
        <v>0</v>
      </c>
      <c r="M921" s="2">
        <f>IF(C921=0,"-",(1-J921-K921-L921))</f>
        <v>1.302729528535973E-2</v>
      </c>
      <c r="N921" s="111">
        <v>841</v>
      </c>
      <c r="O921" s="111">
        <v>2341</v>
      </c>
      <c r="P921" s="111"/>
      <c r="Q921" s="111"/>
      <c r="R921" s="111"/>
      <c r="S921" s="111"/>
      <c r="T921" s="111">
        <v>37</v>
      </c>
      <c r="U921" s="111"/>
      <c r="V921" s="111">
        <v>4</v>
      </c>
      <c r="W921" s="111"/>
      <c r="X921" s="111">
        <v>1</v>
      </c>
      <c r="Y921" s="111"/>
      <c r="Z921" s="111"/>
      <c r="AA921" s="111"/>
      <c r="AB921" s="111"/>
      <c r="AC921" s="111"/>
      <c r="AD921" s="111"/>
      <c r="AE921" s="111"/>
      <c r="AG921" s="7">
        <f>IF(Q921&gt;0,RANK(Q921,(N921:P921,Q921:AE921)),0)</f>
        <v>0</v>
      </c>
      <c r="AH921" s="7">
        <f>IF(R921&gt;0,RANK(R921,(N921:P921,Q921:AE921)),0)</f>
        <v>0</v>
      </c>
      <c r="AI921" s="7">
        <f>IF(T921&gt;0,RANK(T921,(N921:P921,Q921:AE921)),0)</f>
        <v>3</v>
      </c>
      <c r="AJ921" s="7">
        <f>IF(S921&gt;0,RANK(S921,(N921:P921,Q921:AE921)),0)</f>
        <v>0</v>
      </c>
      <c r="AK921" s="2">
        <f t="shared" si="342"/>
        <v>0</v>
      </c>
      <c r="AL921" s="2">
        <f t="shared" si="343"/>
        <v>0</v>
      </c>
      <c r="AM921" s="2">
        <f t="shared" si="344"/>
        <v>1.1476426799007445E-2</v>
      </c>
      <c r="AN921" s="2">
        <f t="shared" si="345"/>
        <v>0</v>
      </c>
      <c r="AP921" t="s">
        <v>901</v>
      </c>
      <c r="AQ921" t="s">
        <v>486</v>
      </c>
      <c r="AR921">
        <v>4</v>
      </c>
      <c r="AT921" s="95">
        <v>19</v>
      </c>
      <c r="AU921" s="97">
        <v>195</v>
      </c>
      <c r="AV921" s="101">
        <f t="shared" si="334"/>
        <v>19195</v>
      </c>
      <c r="AX921" s="7" t="s">
        <v>1006</v>
      </c>
    </row>
    <row r="922" spans="1:50" hidden="1" outlineLevel="1">
      <c r="A922" t="s">
        <v>869</v>
      </c>
      <c r="B922" t="s">
        <v>486</v>
      </c>
      <c r="C922" s="1">
        <f t="shared" si="335"/>
        <v>4514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si="336"/>
        <v>2126</v>
      </c>
      <c r="H922" s="2">
        <f>IF(C922&gt;0,G922/C922,0)</f>
        <v>0.47097917589720867</v>
      </c>
      <c r="I922" s="2"/>
      <c r="J922" s="2">
        <f t="shared" si="338"/>
        <v>0.26362428001772265</v>
      </c>
      <c r="K922" s="2">
        <f t="shared" si="339"/>
        <v>0.73460345591493137</v>
      </c>
      <c r="L922" s="2">
        <f t="shared" si="340"/>
        <v>0</v>
      </c>
      <c r="M922" s="2">
        <f>IF(C922=0,"-",(1-J922-K922-L922))</f>
        <v>1.7722640673459855E-3</v>
      </c>
      <c r="N922" s="111">
        <v>1190</v>
      </c>
      <c r="O922" s="111">
        <v>3316</v>
      </c>
      <c r="P922" s="111"/>
      <c r="Q922" s="111"/>
      <c r="R922" s="111"/>
      <c r="S922" s="111"/>
      <c r="T922" s="111">
        <v>6</v>
      </c>
      <c r="U922" s="111"/>
      <c r="V922" s="111">
        <v>1</v>
      </c>
      <c r="W922" s="111"/>
      <c r="X922" s="111">
        <v>1</v>
      </c>
      <c r="Y922" s="111"/>
      <c r="Z922" s="111"/>
      <c r="AA922" s="111"/>
      <c r="AB922" s="111"/>
      <c r="AC922" s="111"/>
      <c r="AD922" s="111"/>
      <c r="AE922" s="111"/>
      <c r="AG922" s="7">
        <f>IF(Q922&gt;0,RANK(Q922,(N922:P922,Q922:AE922)),0)</f>
        <v>0</v>
      </c>
      <c r="AH922" s="7">
        <f>IF(R922&gt;0,RANK(R922,(N922:P922,Q922:AE922)),0)</f>
        <v>0</v>
      </c>
      <c r="AI922" s="7">
        <f>IF(T922&gt;0,RANK(T922,(N922:P922,Q922:AE922)),0)</f>
        <v>3</v>
      </c>
      <c r="AJ922" s="7">
        <f>IF(S922&gt;0,RANK(S922,(N922:P922,Q922:AE922)),0)</f>
        <v>0</v>
      </c>
      <c r="AK922" s="2">
        <f t="shared" si="342"/>
        <v>0</v>
      </c>
      <c r="AL922" s="2">
        <f t="shared" si="343"/>
        <v>0</v>
      </c>
      <c r="AM922" s="2">
        <f t="shared" si="344"/>
        <v>1.329198050509526E-3</v>
      </c>
      <c r="AN922" s="2">
        <f t="shared" si="345"/>
        <v>0</v>
      </c>
      <c r="AP922" t="s">
        <v>869</v>
      </c>
      <c r="AQ922" t="s">
        <v>486</v>
      </c>
      <c r="AR922">
        <v>4</v>
      </c>
      <c r="AT922" s="95">
        <v>19</v>
      </c>
      <c r="AU922" s="97">
        <v>197</v>
      </c>
      <c r="AV922" s="101">
        <f t="shared" si="334"/>
        <v>19197</v>
      </c>
      <c r="AX922" s="7" t="s">
        <v>1006</v>
      </c>
    </row>
    <row r="923" spans="1:50" collapsed="1">
      <c r="A923" t="s">
        <v>485</v>
      </c>
      <c r="B923" t="s">
        <v>323</v>
      </c>
      <c r="C923" s="1">
        <f t="shared" si="335"/>
        <v>947907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36"/>
        <v>359431</v>
      </c>
      <c r="H923" s="2">
        <f>IF(C923&gt;0,G923/C923,0)</f>
        <v>0.37918382288557845</v>
      </c>
      <c r="I923" s="2"/>
      <c r="J923" s="2">
        <f t="shared" si="338"/>
        <v>0.30493392284264176</v>
      </c>
      <c r="K923" s="2">
        <f t="shared" si="339"/>
        <v>0.68411774572822015</v>
      </c>
      <c r="L923" s="2">
        <f t="shared" si="340"/>
        <v>0</v>
      </c>
      <c r="M923" s="2">
        <f>IF(C923=0,"-",(1-J923-K923-L923))</f>
        <v>1.0948331429138092E-2</v>
      </c>
      <c r="N923" s="111">
        <f t="shared" ref="N923:V923" si="346">SUM(N824:N922)</f>
        <v>289049</v>
      </c>
      <c r="O923" s="111">
        <f t="shared" si="346"/>
        <v>648480</v>
      </c>
      <c r="P923" s="111"/>
      <c r="Q923" s="111"/>
      <c r="R923" s="111"/>
      <c r="S923" s="111"/>
      <c r="T923" s="111">
        <f t="shared" si="346"/>
        <v>7561</v>
      </c>
      <c r="U923" s="111"/>
      <c r="V923" s="111">
        <f t="shared" si="346"/>
        <v>2542</v>
      </c>
      <c r="W923" s="111"/>
      <c r="X923" s="111">
        <f>SUM(X824:X922)</f>
        <v>275</v>
      </c>
      <c r="Y923" s="111"/>
      <c r="Z923" s="111"/>
      <c r="AA923" s="111"/>
      <c r="AB923" s="111"/>
      <c r="AC923" s="111"/>
      <c r="AD923" s="111"/>
      <c r="AE923" s="111"/>
      <c r="AG923" s="7">
        <f>IF(Q923&gt;0,RANK(Q923,(N923:P923,Q923:AE923)),0)</f>
        <v>0</v>
      </c>
      <c r="AH923" s="7">
        <f>IF(R923&gt;0,RANK(R923,(N923:P923,Q923:AE923)),0)</f>
        <v>0</v>
      </c>
      <c r="AI923" s="7">
        <f>IF(T923&gt;0,RANK(T923,(N923:P923,Q923:AE923)),0)</f>
        <v>3</v>
      </c>
      <c r="AJ923" s="7">
        <f>IF(S923&gt;0,RANK(S923,(N923:P923,Q923:AE923)),0)</f>
        <v>0</v>
      </c>
      <c r="AK923" s="2">
        <f t="shared" si="342"/>
        <v>0</v>
      </c>
      <c r="AL923" s="2">
        <f t="shared" si="343"/>
        <v>0</v>
      </c>
      <c r="AM923" s="2">
        <f t="shared" si="344"/>
        <v>7.9765209034219596E-3</v>
      </c>
      <c r="AN923" s="2">
        <f t="shared" si="345"/>
        <v>0</v>
      </c>
      <c r="AP923" t="s">
        <v>485</v>
      </c>
      <c r="AQ923" t="s">
        <v>323</v>
      </c>
      <c r="AT923" s="95">
        <v>19</v>
      </c>
      <c r="AU923" s="97"/>
      <c r="AV923" s="95">
        <v>19</v>
      </c>
      <c r="AX923" s="7" t="s">
        <v>593</v>
      </c>
    </row>
    <row r="924" spans="1:50">
      <c r="C924" s="1"/>
      <c r="E924" s="7"/>
      <c r="F924" s="7"/>
      <c r="I924" s="2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G924" s="7"/>
      <c r="AH924" s="7"/>
      <c r="AI924" s="7"/>
      <c r="AJ924" s="7"/>
      <c r="AT924" s="95"/>
      <c r="AU924" s="97"/>
      <c r="AV924" s="101"/>
    </row>
    <row r="925" spans="1:50" hidden="1" outlineLevel="1">
      <c r="A925" t="s">
        <v>250</v>
      </c>
      <c r="B925" t="s">
        <v>507</v>
      </c>
      <c r="C925" s="1">
        <f t="shared" ref="C925:C956" si="347">SUM(N925:AE925)</f>
        <v>3785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ref="G925:G956" si="348">IF(C925&gt;0,MAX(N925:P925)-LARGE(N925:P925,2),0)</f>
        <v>1458</v>
      </c>
      <c r="H925" s="2">
        <f t="shared" ref="H925:H956" si="349">IF(C925&gt;0,G925/C925,0)</f>
        <v>0.38520475561426687</v>
      </c>
      <c r="I925" s="2"/>
      <c r="J925" s="2">
        <f t="shared" ref="J925:J956" si="350">IF($C925=0,"-",N925/$C925)</f>
        <v>0.29749009247027741</v>
      </c>
      <c r="K925" s="2">
        <f t="shared" ref="K925:K956" si="351">IF($C925=0,"-",O925/$C925)</f>
        <v>0.68269484808454428</v>
      </c>
      <c r="L925" s="2">
        <f t="shared" ref="L925:L956" si="352">IF($C925=0,"-",P925/$C925)</f>
        <v>0</v>
      </c>
      <c r="M925" s="2">
        <f t="shared" ref="M925:M956" si="353">IF(C925=0,"-",(1-J925-K925-L925))</f>
        <v>1.9815059445178251E-2</v>
      </c>
      <c r="N925" s="114">
        <v>1126</v>
      </c>
      <c r="O925" s="114">
        <v>2584</v>
      </c>
      <c r="P925" s="114"/>
      <c r="Q925" s="114">
        <v>37</v>
      </c>
      <c r="R925" s="114">
        <v>38</v>
      </c>
      <c r="S925" s="114"/>
      <c r="T925" s="115"/>
      <c r="U925" s="115"/>
      <c r="V925" s="115"/>
      <c r="W925" s="115"/>
      <c r="X925" s="115"/>
      <c r="Y925" s="115"/>
      <c r="Z925" s="115"/>
      <c r="AA925" s="115"/>
      <c r="AB925" s="115"/>
      <c r="AC925" s="115"/>
      <c r="AD925" s="115"/>
      <c r="AE925" s="115"/>
      <c r="AG925" s="7">
        <f>IF(Q925&gt;0,RANK(Q925,(N925:P925,Q925:AE925)),0)</f>
        <v>4</v>
      </c>
      <c r="AH925" s="7">
        <f>IF(R925&gt;0,RANK(R925,(N925:P925,Q925:AE925)),0)</f>
        <v>3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ref="AK925:AK956" si="354">IF($C925=0,"-",Q925/$C925)</f>
        <v>9.7754293262879797E-3</v>
      </c>
      <c r="AL925" s="2">
        <f t="shared" ref="AL925:AL956" si="355">IF($C925=0,"-",R925/$C925)</f>
        <v>1.0039630118890357E-2</v>
      </c>
      <c r="AM925" s="2">
        <f t="shared" ref="AM925:AM956" si="356">IF($C925=0,"-",T925/$C925)</f>
        <v>0</v>
      </c>
      <c r="AN925" s="2">
        <f t="shared" ref="AN925:AN956" si="357">IF($C925=0,"-",S925/$C925)</f>
        <v>0</v>
      </c>
      <c r="AP925" t="s">
        <v>250</v>
      </c>
      <c r="AQ925" t="s">
        <v>507</v>
      </c>
      <c r="AR925">
        <v>2</v>
      </c>
      <c r="AT925" s="95">
        <v>20</v>
      </c>
      <c r="AU925" s="97">
        <v>1</v>
      </c>
      <c r="AV925" s="101">
        <f t="shared" si="334"/>
        <v>20001</v>
      </c>
      <c r="AX925" s="7" t="s">
        <v>1006</v>
      </c>
    </row>
    <row r="926" spans="1:50" hidden="1" outlineLevel="1">
      <c r="A926" t="s">
        <v>1233</v>
      </c>
      <c r="B926" t="s">
        <v>507</v>
      </c>
      <c r="C926" s="1">
        <f t="shared" si="347"/>
        <v>2497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48"/>
        <v>1088</v>
      </c>
      <c r="H926" s="2">
        <f t="shared" si="349"/>
        <v>0.43572286744092914</v>
      </c>
      <c r="I926" s="2"/>
      <c r="J926" s="2">
        <f t="shared" si="350"/>
        <v>0.26832198638366039</v>
      </c>
      <c r="K926" s="2">
        <f t="shared" si="351"/>
        <v>0.70404485382458948</v>
      </c>
      <c r="L926" s="2">
        <f t="shared" si="352"/>
        <v>0</v>
      </c>
      <c r="M926" s="2">
        <f t="shared" si="353"/>
        <v>2.7633159791750184E-2</v>
      </c>
      <c r="N926" s="114">
        <v>670</v>
      </c>
      <c r="O926" s="114">
        <v>1758</v>
      </c>
      <c r="P926" s="114"/>
      <c r="Q926" s="114">
        <v>26</v>
      </c>
      <c r="R926" s="114">
        <v>43</v>
      </c>
      <c r="S926" s="114"/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115"/>
      <c r="AE926" s="115"/>
      <c r="AG926" s="7">
        <f>IF(Q926&gt;0,RANK(Q926,(N926:P926,Q926:AE926)),0)</f>
        <v>4</v>
      </c>
      <c r="AH926" s="7">
        <f>IF(R926&gt;0,RANK(R926,(N926:P926,Q926:AE926)),0)</f>
        <v>3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354"/>
        <v>1.0412494993992792E-2</v>
      </c>
      <c r="AL926" s="2">
        <f t="shared" si="355"/>
        <v>1.7220664797757308E-2</v>
      </c>
      <c r="AM926" s="2">
        <f t="shared" si="356"/>
        <v>0</v>
      </c>
      <c r="AN926" s="2">
        <f t="shared" si="357"/>
        <v>0</v>
      </c>
      <c r="AP926" t="s">
        <v>1233</v>
      </c>
      <c r="AQ926" t="s">
        <v>507</v>
      </c>
      <c r="AR926">
        <v>2</v>
      </c>
      <c r="AT926" s="95">
        <v>20</v>
      </c>
      <c r="AU926" s="97">
        <v>3</v>
      </c>
      <c r="AV926" s="101">
        <f t="shared" si="334"/>
        <v>20003</v>
      </c>
      <c r="AX926" s="7" t="s">
        <v>1006</v>
      </c>
    </row>
    <row r="927" spans="1:50" hidden="1" outlineLevel="1">
      <c r="A927" t="s">
        <v>1311</v>
      </c>
      <c r="B927" t="s">
        <v>507</v>
      </c>
      <c r="C927" s="1">
        <f t="shared" si="347"/>
        <v>4514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1">
        <f t="shared" si="348"/>
        <v>1194</v>
      </c>
      <c r="H927" s="2">
        <f t="shared" si="349"/>
        <v>0.26451041205139564</v>
      </c>
      <c r="I927" s="2"/>
      <c r="J927" s="2">
        <f t="shared" si="350"/>
        <v>0.34293309703145769</v>
      </c>
      <c r="K927" s="2">
        <f t="shared" si="351"/>
        <v>0.60744350908285338</v>
      </c>
      <c r="L927" s="2">
        <f t="shared" si="352"/>
        <v>0</v>
      </c>
      <c r="M927" s="2">
        <f t="shared" si="353"/>
        <v>4.9623393885688927E-2</v>
      </c>
      <c r="N927" s="114">
        <v>1548</v>
      </c>
      <c r="O927" s="114">
        <v>2742</v>
      </c>
      <c r="P927" s="114"/>
      <c r="Q927" s="114">
        <v>55</v>
      </c>
      <c r="R927" s="114">
        <v>169</v>
      </c>
      <c r="S927" s="114"/>
      <c r="T927" s="115"/>
      <c r="U927" s="115"/>
      <c r="V927" s="115"/>
      <c r="W927" s="115"/>
      <c r="X927" s="115"/>
      <c r="Y927" s="115"/>
      <c r="Z927" s="115"/>
      <c r="AA927" s="115"/>
      <c r="AB927" s="115"/>
      <c r="AC927" s="115"/>
      <c r="AD927" s="115"/>
      <c r="AE927" s="115"/>
      <c r="AG927" s="7">
        <f>IF(Q927&gt;0,RANK(Q927,(N927:P927,Q927:AE927)),0)</f>
        <v>4</v>
      </c>
      <c r="AH927" s="7">
        <f>IF(R927&gt;0,RANK(R927,(N927:P927,Q927:AE927)),0)</f>
        <v>3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54"/>
        <v>1.2184315463003987E-2</v>
      </c>
      <c r="AL927" s="2">
        <f t="shared" si="355"/>
        <v>3.7439078422684978E-2</v>
      </c>
      <c r="AM927" s="2">
        <f t="shared" si="356"/>
        <v>0</v>
      </c>
      <c r="AN927" s="2">
        <f t="shared" si="357"/>
        <v>0</v>
      </c>
      <c r="AP927" t="s">
        <v>1311</v>
      </c>
      <c r="AQ927" t="s">
        <v>507</v>
      </c>
      <c r="AR927">
        <v>2</v>
      </c>
      <c r="AT927" s="95">
        <v>20</v>
      </c>
      <c r="AU927" s="97">
        <v>5</v>
      </c>
      <c r="AV927" s="101">
        <f t="shared" ref="AV927:AV990" si="358">1000*AT927+AU927</f>
        <v>20005</v>
      </c>
      <c r="AX927" s="7" t="s">
        <v>1006</v>
      </c>
    </row>
    <row r="928" spans="1:50" hidden="1" outlineLevel="1">
      <c r="A928" t="s">
        <v>1234</v>
      </c>
      <c r="B928" t="s">
        <v>507</v>
      </c>
      <c r="C928" s="1">
        <f t="shared" si="347"/>
        <v>2324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48"/>
        <v>1192</v>
      </c>
      <c r="H928" s="2">
        <f t="shared" si="349"/>
        <v>0.5129087779690189</v>
      </c>
      <c r="I928" s="2"/>
      <c r="J928" s="2">
        <f t="shared" si="350"/>
        <v>0.22504302925989672</v>
      </c>
      <c r="K928" s="2">
        <f t="shared" si="351"/>
        <v>0.73795180722891562</v>
      </c>
      <c r="L928" s="2">
        <f t="shared" si="352"/>
        <v>0</v>
      </c>
      <c r="M928" s="2">
        <f t="shared" si="353"/>
        <v>3.7005163511187655E-2</v>
      </c>
      <c r="N928" s="114">
        <v>523</v>
      </c>
      <c r="O928" s="114">
        <v>1715</v>
      </c>
      <c r="P928" s="114"/>
      <c r="Q928" s="114">
        <v>45</v>
      </c>
      <c r="R928" s="114">
        <v>41</v>
      </c>
      <c r="S928" s="114"/>
      <c r="T928" s="115"/>
      <c r="U928" s="115"/>
      <c r="V928" s="115"/>
      <c r="W928" s="115"/>
      <c r="X928" s="115"/>
      <c r="Y928" s="115"/>
      <c r="Z928" s="115"/>
      <c r="AA928" s="115"/>
      <c r="AB928" s="115"/>
      <c r="AC928" s="115"/>
      <c r="AD928" s="115"/>
      <c r="AE928" s="115"/>
      <c r="AG928" s="7">
        <f>IF(Q928&gt;0,RANK(Q928,(N928:P928,Q928:AE928)),0)</f>
        <v>3</v>
      </c>
      <c r="AH928" s="7">
        <f>IF(R928&gt;0,RANK(R928,(N928:P928,Q928:AE928)),0)</f>
        <v>4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54"/>
        <v>1.93631669535284E-2</v>
      </c>
      <c r="AL928" s="2">
        <f t="shared" si="355"/>
        <v>1.7641996557659207E-2</v>
      </c>
      <c r="AM928" s="2">
        <f t="shared" si="356"/>
        <v>0</v>
      </c>
      <c r="AN928" s="2">
        <f t="shared" si="357"/>
        <v>0</v>
      </c>
      <c r="AP928" t="s">
        <v>1234</v>
      </c>
      <c r="AQ928" t="s">
        <v>507</v>
      </c>
      <c r="AR928">
        <v>1</v>
      </c>
      <c r="AT928" s="95">
        <v>20</v>
      </c>
      <c r="AU928" s="97">
        <v>7</v>
      </c>
      <c r="AV928" s="101">
        <f t="shared" si="358"/>
        <v>20007</v>
      </c>
      <c r="AX928" s="7" t="s">
        <v>1006</v>
      </c>
    </row>
    <row r="929" spans="1:50" hidden="1" outlineLevel="1">
      <c r="A929" t="s">
        <v>1500</v>
      </c>
      <c r="B929" t="s">
        <v>507</v>
      </c>
      <c r="C929" s="1">
        <f t="shared" si="347"/>
        <v>8411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48"/>
        <v>4327</v>
      </c>
      <c r="H929" s="2">
        <f t="shared" si="349"/>
        <v>0.51444536915943406</v>
      </c>
      <c r="I929" s="2"/>
      <c r="J929" s="2">
        <f t="shared" si="350"/>
        <v>0.22744025680656282</v>
      </c>
      <c r="K929" s="2">
        <f t="shared" si="351"/>
        <v>0.74188562596599694</v>
      </c>
      <c r="L929" s="2">
        <f t="shared" si="352"/>
        <v>0</v>
      </c>
      <c r="M929" s="2">
        <f t="shared" si="353"/>
        <v>3.067411722744029E-2</v>
      </c>
      <c r="N929" s="114">
        <v>1913</v>
      </c>
      <c r="O929" s="114">
        <v>6240</v>
      </c>
      <c r="P929" s="114"/>
      <c r="Q929" s="114">
        <v>106</v>
      </c>
      <c r="R929" s="114">
        <v>152</v>
      </c>
      <c r="S929" s="114"/>
      <c r="T929" s="115"/>
      <c r="U929" s="115"/>
      <c r="V929" s="115"/>
      <c r="W929" s="115"/>
      <c r="X929" s="115"/>
      <c r="Y929" s="115"/>
      <c r="Z929" s="115"/>
      <c r="AA929" s="115"/>
      <c r="AB929" s="115"/>
      <c r="AC929" s="115"/>
      <c r="AD929" s="115"/>
      <c r="AE929" s="115"/>
      <c r="AG929" s="7">
        <f>IF(Q929&gt;0,RANK(Q929,(N929:P929,Q929:AE929)),0)</f>
        <v>4</v>
      </c>
      <c r="AH929" s="7">
        <f>IF(R929&gt;0,RANK(R929,(N929:P929,Q929:AE929)),0)</f>
        <v>3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54"/>
        <v>1.2602544287242896E-2</v>
      </c>
      <c r="AL929" s="2">
        <f t="shared" si="355"/>
        <v>1.8071572940197362E-2</v>
      </c>
      <c r="AM929" s="2">
        <f t="shared" si="356"/>
        <v>0</v>
      </c>
      <c r="AN929" s="2">
        <f t="shared" si="357"/>
        <v>0</v>
      </c>
      <c r="AP929" t="s">
        <v>1500</v>
      </c>
      <c r="AQ929" t="s">
        <v>507</v>
      </c>
      <c r="AR929">
        <v>1</v>
      </c>
      <c r="AT929" s="95">
        <v>20</v>
      </c>
      <c r="AU929" s="97">
        <v>9</v>
      </c>
      <c r="AV929" s="101">
        <f t="shared" si="358"/>
        <v>20009</v>
      </c>
      <c r="AX929" s="7" t="s">
        <v>1006</v>
      </c>
    </row>
    <row r="930" spans="1:50" hidden="1" outlineLevel="1">
      <c r="A930" t="s">
        <v>1501</v>
      </c>
      <c r="B930" t="s">
        <v>507</v>
      </c>
      <c r="C930" s="1">
        <f t="shared" si="347"/>
        <v>4729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48"/>
        <v>2488</v>
      </c>
      <c r="H930" s="2">
        <f t="shared" si="349"/>
        <v>0.52611545781349123</v>
      </c>
      <c r="I930" s="2"/>
      <c r="J930" s="2">
        <f t="shared" si="350"/>
        <v>0.22774370902939312</v>
      </c>
      <c r="K930" s="2">
        <f t="shared" si="351"/>
        <v>0.75385916684288434</v>
      </c>
      <c r="L930" s="2">
        <f t="shared" si="352"/>
        <v>0</v>
      </c>
      <c r="M930" s="2">
        <f t="shared" si="353"/>
        <v>1.8397124127722542E-2</v>
      </c>
      <c r="N930" s="114">
        <v>1077</v>
      </c>
      <c r="O930" s="114">
        <v>3565</v>
      </c>
      <c r="P930" s="114"/>
      <c r="Q930" s="114">
        <v>45</v>
      </c>
      <c r="R930" s="114">
        <v>42</v>
      </c>
      <c r="S930" s="114"/>
      <c r="T930" s="115"/>
      <c r="U930" s="115"/>
      <c r="V930" s="115"/>
      <c r="W930" s="115"/>
      <c r="X930" s="115"/>
      <c r="Y930" s="115"/>
      <c r="Z930" s="115"/>
      <c r="AA930" s="115"/>
      <c r="AB930" s="115"/>
      <c r="AC930" s="115"/>
      <c r="AD930" s="115"/>
      <c r="AE930" s="115"/>
      <c r="AG930" s="7">
        <f>IF(Q930&gt;0,RANK(Q930,(N930:P930,Q930:AE930)),0)</f>
        <v>3</v>
      </c>
      <c r="AH930" s="7">
        <f>IF(R930&gt;0,RANK(R930,(N930:P930,Q930:AE930)),0)</f>
        <v>4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54"/>
        <v>9.5157538591668436E-3</v>
      </c>
      <c r="AL930" s="2">
        <f t="shared" si="355"/>
        <v>8.8813702685557206E-3</v>
      </c>
      <c r="AM930" s="2">
        <f t="shared" si="356"/>
        <v>0</v>
      </c>
      <c r="AN930" s="2">
        <f t="shared" si="357"/>
        <v>0</v>
      </c>
      <c r="AP930" t="s">
        <v>1501</v>
      </c>
      <c r="AQ930" t="s">
        <v>507</v>
      </c>
      <c r="AR930">
        <v>2</v>
      </c>
      <c r="AT930" s="95">
        <v>20</v>
      </c>
      <c r="AU930" s="97">
        <v>11</v>
      </c>
      <c r="AV930" s="101">
        <f t="shared" si="358"/>
        <v>20011</v>
      </c>
      <c r="AX930" s="7" t="s">
        <v>1006</v>
      </c>
    </row>
    <row r="931" spans="1:50" hidden="1" outlineLevel="1">
      <c r="A931" t="s">
        <v>1489</v>
      </c>
      <c r="B931" t="s">
        <v>507</v>
      </c>
      <c r="C931" s="1">
        <f t="shared" si="347"/>
        <v>3839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si="348"/>
        <v>2130</v>
      </c>
      <c r="H931" s="2">
        <f t="shared" si="349"/>
        <v>0.55483198749674389</v>
      </c>
      <c r="I931" s="2"/>
      <c r="J931" s="2">
        <f t="shared" si="350"/>
        <v>0.16462620474081793</v>
      </c>
      <c r="K931" s="2">
        <f t="shared" si="351"/>
        <v>0.71945819223756191</v>
      </c>
      <c r="L931" s="2">
        <f t="shared" si="352"/>
        <v>0</v>
      </c>
      <c r="M931" s="2">
        <f t="shared" si="353"/>
        <v>0.11591560302162018</v>
      </c>
      <c r="N931" s="114">
        <v>632</v>
      </c>
      <c r="O931" s="114">
        <v>2762</v>
      </c>
      <c r="P931" s="114"/>
      <c r="Q931" s="114">
        <v>28</v>
      </c>
      <c r="R931" s="114">
        <v>417</v>
      </c>
      <c r="S931" s="114"/>
      <c r="T931" s="115"/>
      <c r="U931" s="115"/>
      <c r="V931" s="115"/>
      <c r="W931" s="115"/>
      <c r="X931" s="115"/>
      <c r="Y931" s="115"/>
      <c r="Z931" s="115"/>
      <c r="AA931" s="115"/>
      <c r="AB931" s="115"/>
      <c r="AC931" s="115"/>
      <c r="AD931" s="115"/>
      <c r="AE931" s="115"/>
      <c r="AG931" s="7">
        <f>IF(Q931&gt;0,RANK(Q931,(N931:P931,Q931:AE931)),0)</f>
        <v>4</v>
      </c>
      <c r="AH931" s="7">
        <f>IF(R931&gt;0,RANK(R931,(N931:P931,Q931:AE931)),0)</f>
        <v>3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54"/>
        <v>7.2935660328210476E-3</v>
      </c>
      <c r="AL931" s="2">
        <f t="shared" si="355"/>
        <v>0.10862203698879917</v>
      </c>
      <c r="AM931" s="2">
        <f t="shared" si="356"/>
        <v>0</v>
      </c>
      <c r="AN931" s="2">
        <f t="shared" si="357"/>
        <v>0</v>
      </c>
      <c r="AP931" t="s">
        <v>1489</v>
      </c>
      <c r="AQ931" t="s">
        <v>507</v>
      </c>
      <c r="AR931">
        <v>2</v>
      </c>
      <c r="AT931" s="95">
        <v>20</v>
      </c>
      <c r="AU931" s="97">
        <v>13</v>
      </c>
      <c r="AV931" s="101">
        <f t="shared" si="358"/>
        <v>20013</v>
      </c>
      <c r="AX931" s="7" t="s">
        <v>1006</v>
      </c>
    </row>
    <row r="932" spans="1:50" hidden="1" outlineLevel="1">
      <c r="A932" t="s">
        <v>1486</v>
      </c>
      <c r="B932" t="s">
        <v>507</v>
      </c>
      <c r="C932" s="1">
        <f t="shared" si="347"/>
        <v>15775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48"/>
        <v>5560</v>
      </c>
      <c r="H932" s="2">
        <f t="shared" si="349"/>
        <v>0.35245641838351821</v>
      </c>
      <c r="I932" s="2"/>
      <c r="J932" s="2">
        <f t="shared" si="350"/>
        <v>0.30744849445324879</v>
      </c>
      <c r="K932" s="2">
        <f t="shared" si="351"/>
        <v>0.659904912836767</v>
      </c>
      <c r="L932" s="2">
        <f t="shared" si="352"/>
        <v>0</v>
      </c>
      <c r="M932" s="2">
        <f t="shared" si="353"/>
        <v>3.2646592709984268E-2</v>
      </c>
      <c r="N932" s="114">
        <v>4850</v>
      </c>
      <c r="O932" s="114">
        <v>10410</v>
      </c>
      <c r="P932" s="114"/>
      <c r="Q932" s="114">
        <v>207</v>
      </c>
      <c r="R932" s="114">
        <v>308</v>
      </c>
      <c r="S932" s="114"/>
      <c r="T932" s="115"/>
      <c r="U932" s="115"/>
      <c r="V932" s="115"/>
      <c r="W932" s="115"/>
      <c r="X932" s="115"/>
      <c r="Y932" s="115"/>
      <c r="Z932" s="115"/>
      <c r="AA932" s="115"/>
      <c r="AB932" s="115"/>
      <c r="AC932" s="115"/>
      <c r="AD932" s="115"/>
      <c r="AE932" s="115"/>
      <c r="AG932" s="7">
        <f>IF(Q932&gt;0,RANK(Q932,(N932:P932,Q932:AE932)),0)</f>
        <v>4</v>
      </c>
      <c r="AH932" s="7">
        <f>IF(R932&gt;0,RANK(R932,(N932:P932,Q932:AE932)),0)</f>
        <v>3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354"/>
        <v>1.3122028526148971E-2</v>
      </c>
      <c r="AL932" s="2">
        <f t="shared" si="355"/>
        <v>1.9524564183835181E-2</v>
      </c>
      <c r="AM932" s="2">
        <f t="shared" si="356"/>
        <v>0</v>
      </c>
      <c r="AN932" s="2">
        <f t="shared" si="357"/>
        <v>0</v>
      </c>
      <c r="AP932" t="s">
        <v>1486</v>
      </c>
      <c r="AQ932" t="s">
        <v>507</v>
      </c>
      <c r="AR932">
        <v>4</v>
      </c>
      <c r="AT932" s="95">
        <v>20</v>
      </c>
      <c r="AU932" s="97">
        <v>15</v>
      </c>
      <c r="AV932" s="101">
        <f t="shared" si="358"/>
        <v>20015</v>
      </c>
      <c r="AX932" s="7" t="s">
        <v>1006</v>
      </c>
    </row>
    <row r="933" spans="1:50" hidden="1" outlineLevel="1">
      <c r="A933" t="s">
        <v>1502</v>
      </c>
      <c r="B933" t="s">
        <v>507</v>
      </c>
      <c r="C933" s="1">
        <f t="shared" si="347"/>
        <v>876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48"/>
        <v>316</v>
      </c>
      <c r="H933" s="2">
        <f t="shared" si="349"/>
        <v>0.36073059360730592</v>
      </c>
      <c r="I933" s="2"/>
      <c r="J933" s="2">
        <f t="shared" si="350"/>
        <v>0.3047945205479452</v>
      </c>
      <c r="K933" s="2">
        <f t="shared" si="351"/>
        <v>0.66552511415525117</v>
      </c>
      <c r="L933" s="2">
        <f t="shared" si="352"/>
        <v>0</v>
      </c>
      <c r="M933" s="2">
        <f t="shared" si="353"/>
        <v>2.9680365296803624E-2</v>
      </c>
      <c r="N933" s="114">
        <v>267</v>
      </c>
      <c r="O933" s="114">
        <v>583</v>
      </c>
      <c r="P933" s="114"/>
      <c r="Q933" s="114">
        <v>12</v>
      </c>
      <c r="R933" s="114">
        <v>14</v>
      </c>
      <c r="S933" s="114"/>
      <c r="T933" s="115"/>
      <c r="U933" s="115"/>
      <c r="V933" s="115"/>
      <c r="W933" s="115"/>
      <c r="X933" s="115"/>
      <c r="Y933" s="115"/>
      <c r="Z933" s="115"/>
      <c r="AA933" s="115"/>
      <c r="AB933" s="115"/>
      <c r="AC933" s="115"/>
      <c r="AD933" s="115"/>
      <c r="AE933" s="115"/>
      <c r="AG933" s="7">
        <f>IF(Q933&gt;0,RANK(Q933,(N933:P933,Q933:AE933)),0)</f>
        <v>4</v>
      </c>
      <c r="AH933" s="7">
        <f>IF(R933&gt;0,RANK(R933,(N933:P933,Q933:AE933)),0)</f>
        <v>3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54"/>
        <v>1.3698630136986301E-2</v>
      </c>
      <c r="AL933" s="2">
        <f t="shared" si="355"/>
        <v>1.5981735159817351E-2</v>
      </c>
      <c r="AM933" s="2">
        <f t="shared" si="356"/>
        <v>0</v>
      </c>
      <c r="AN933" s="2">
        <f t="shared" si="357"/>
        <v>0</v>
      </c>
      <c r="AP933" t="s">
        <v>1502</v>
      </c>
      <c r="AQ933" t="s">
        <v>507</v>
      </c>
      <c r="AR933">
        <v>1</v>
      </c>
      <c r="AT933" s="95">
        <v>20</v>
      </c>
      <c r="AU933" s="97">
        <v>17</v>
      </c>
      <c r="AV933" s="101">
        <f t="shared" si="358"/>
        <v>20017</v>
      </c>
      <c r="AX933" s="7" t="s">
        <v>1006</v>
      </c>
    </row>
    <row r="934" spans="1:50" hidden="1" outlineLevel="1">
      <c r="A934" t="s">
        <v>1639</v>
      </c>
      <c r="B934" t="s">
        <v>507</v>
      </c>
      <c r="C934" s="1">
        <f t="shared" si="347"/>
        <v>1140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1">
        <f t="shared" si="348"/>
        <v>530</v>
      </c>
      <c r="H934" s="2">
        <f t="shared" si="349"/>
        <v>0.46491228070175439</v>
      </c>
      <c r="I934" s="2"/>
      <c r="J934" s="2">
        <f t="shared" si="350"/>
        <v>0.25263157894736843</v>
      </c>
      <c r="K934" s="2">
        <f t="shared" si="351"/>
        <v>0.71754385964912282</v>
      </c>
      <c r="L934" s="2">
        <f t="shared" si="352"/>
        <v>0</v>
      </c>
      <c r="M934" s="2">
        <f t="shared" si="353"/>
        <v>2.9824561403508754E-2</v>
      </c>
      <c r="N934" s="114">
        <v>288</v>
      </c>
      <c r="O934" s="114">
        <v>818</v>
      </c>
      <c r="P934" s="114"/>
      <c r="Q934" s="114">
        <v>11</v>
      </c>
      <c r="R934" s="114">
        <v>23</v>
      </c>
      <c r="S934" s="114"/>
      <c r="T934" s="115"/>
      <c r="U934" s="115"/>
      <c r="V934" s="115"/>
      <c r="W934" s="115"/>
      <c r="X934" s="115"/>
      <c r="Y934" s="115"/>
      <c r="Z934" s="115"/>
      <c r="AA934" s="115"/>
      <c r="AB934" s="115"/>
      <c r="AC934" s="115"/>
      <c r="AD934" s="115"/>
      <c r="AE934" s="115"/>
      <c r="AG934" s="7">
        <f>IF(Q934&gt;0,RANK(Q934,(N934:P934,Q934:AE934)),0)</f>
        <v>4</v>
      </c>
      <c r="AH934" s="7">
        <f>IF(R934&gt;0,RANK(R934,(N934:P934,Q934:AE934)),0)</f>
        <v>3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54"/>
        <v>9.6491228070175444E-3</v>
      </c>
      <c r="AL934" s="2">
        <f t="shared" si="355"/>
        <v>2.0175438596491228E-2</v>
      </c>
      <c r="AM934" s="2">
        <f t="shared" si="356"/>
        <v>0</v>
      </c>
      <c r="AN934" s="2">
        <f t="shared" si="357"/>
        <v>0</v>
      </c>
      <c r="AP934" t="s">
        <v>1639</v>
      </c>
      <c r="AQ934" t="s">
        <v>507</v>
      </c>
      <c r="AR934">
        <v>4</v>
      </c>
      <c r="AT934" s="95">
        <v>20</v>
      </c>
      <c r="AU934" s="97">
        <v>19</v>
      </c>
      <c r="AV934" s="101">
        <f t="shared" si="358"/>
        <v>20019</v>
      </c>
      <c r="AX934" s="7" t="s">
        <v>1006</v>
      </c>
    </row>
    <row r="935" spans="1:50" hidden="1" outlineLevel="1">
      <c r="A935" t="s">
        <v>725</v>
      </c>
      <c r="B935" t="s">
        <v>507</v>
      </c>
      <c r="C935" s="1">
        <f t="shared" si="347"/>
        <v>7041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0</v>
      </c>
      <c r="G935" s="1">
        <f t="shared" si="348"/>
        <v>2965</v>
      </c>
      <c r="H935" s="2">
        <f t="shared" si="349"/>
        <v>0.42110495668228942</v>
      </c>
      <c r="I935" s="2"/>
      <c r="J935" s="2">
        <f t="shared" si="350"/>
        <v>0.27751739809686127</v>
      </c>
      <c r="K935" s="2">
        <f t="shared" si="351"/>
        <v>0.69862235477915069</v>
      </c>
      <c r="L935" s="2">
        <f t="shared" si="352"/>
        <v>0</v>
      </c>
      <c r="M935" s="2">
        <f t="shared" si="353"/>
        <v>2.3860247123988043E-2</v>
      </c>
      <c r="N935" s="114">
        <v>1954</v>
      </c>
      <c r="O935" s="114">
        <v>4919</v>
      </c>
      <c r="P935" s="114"/>
      <c r="Q935" s="114">
        <v>88</v>
      </c>
      <c r="R935" s="114">
        <v>80</v>
      </c>
      <c r="S935" s="114"/>
      <c r="T935" s="115"/>
      <c r="U935" s="115"/>
      <c r="V935" s="115"/>
      <c r="W935" s="115"/>
      <c r="X935" s="115"/>
      <c r="Y935" s="115"/>
      <c r="Z935" s="115"/>
      <c r="AA935" s="115"/>
      <c r="AB935" s="115"/>
      <c r="AC935" s="115"/>
      <c r="AD935" s="115"/>
      <c r="AE935" s="115"/>
      <c r="AG935" s="7">
        <f>IF(Q935&gt;0,RANK(Q935,(N935:P935,Q935:AE935)),0)</f>
        <v>3</v>
      </c>
      <c r="AH935" s="7">
        <f>IF(R935&gt;0,RANK(R935,(N935:P935,Q935:AE935)),0)</f>
        <v>4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si="354"/>
        <v>1.2498224683993751E-2</v>
      </c>
      <c r="AL935" s="2">
        <f t="shared" si="355"/>
        <v>1.1362022439994318E-2</v>
      </c>
      <c r="AM935" s="2">
        <f t="shared" si="356"/>
        <v>0</v>
      </c>
      <c r="AN935" s="2">
        <f t="shared" si="357"/>
        <v>0</v>
      </c>
      <c r="AP935" t="s">
        <v>725</v>
      </c>
      <c r="AQ935" t="s">
        <v>507</v>
      </c>
      <c r="AR935">
        <v>2</v>
      </c>
      <c r="AT935" s="95">
        <v>20</v>
      </c>
      <c r="AU935" s="97">
        <v>21</v>
      </c>
      <c r="AV935" s="101">
        <f t="shared" si="358"/>
        <v>20021</v>
      </c>
      <c r="AX935" s="7" t="s">
        <v>1006</v>
      </c>
    </row>
    <row r="936" spans="1:50" hidden="1" outlineLevel="1">
      <c r="A936" t="s">
        <v>694</v>
      </c>
      <c r="B936" t="s">
        <v>507</v>
      </c>
      <c r="C936" s="1">
        <f t="shared" si="347"/>
        <v>1245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48"/>
        <v>756</v>
      </c>
      <c r="H936" s="2">
        <f t="shared" si="349"/>
        <v>0.60722891566265058</v>
      </c>
      <c r="I936" s="2"/>
      <c r="J936" s="2">
        <f t="shared" si="350"/>
        <v>0.18072289156626506</v>
      </c>
      <c r="K936" s="2">
        <f t="shared" si="351"/>
        <v>0.78795180722891567</v>
      </c>
      <c r="L936" s="2">
        <f t="shared" si="352"/>
        <v>0</v>
      </c>
      <c r="M936" s="2">
        <f t="shared" si="353"/>
        <v>3.1325301204819245E-2</v>
      </c>
      <c r="N936" s="114">
        <v>225</v>
      </c>
      <c r="O936" s="114">
        <v>981</v>
      </c>
      <c r="P936" s="114"/>
      <c r="Q936" s="114">
        <v>13</v>
      </c>
      <c r="R936" s="114">
        <v>26</v>
      </c>
      <c r="S936" s="114"/>
      <c r="T936" s="115"/>
      <c r="U936" s="115"/>
      <c r="V936" s="115"/>
      <c r="W936" s="115"/>
      <c r="X936" s="115"/>
      <c r="Y936" s="115"/>
      <c r="Z936" s="115"/>
      <c r="AA936" s="115"/>
      <c r="AB936" s="115"/>
      <c r="AC936" s="115"/>
      <c r="AD936" s="115"/>
      <c r="AE936" s="115"/>
      <c r="AG936" s="7">
        <f>IF(Q936&gt;0,RANK(Q936,(N936:P936,Q936:AE936)),0)</f>
        <v>4</v>
      </c>
      <c r="AH936" s="7">
        <f>IF(R936&gt;0,RANK(R936,(N936:P936,Q936:AE936)),0)</f>
        <v>3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354"/>
        <v>1.0441767068273093E-2</v>
      </c>
      <c r="AL936" s="2">
        <f t="shared" si="355"/>
        <v>2.0883534136546186E-2</v>
      </c>
      <c r="AM936" s="2">
        <f t="shared" si="356"/>
        <v>0</v>
      </c>
      <c r="AN936" s="2">
        <f t="shared" si="357"/>
        <v>0</v>
      </c>
      <c r="AP936" t="s">
        <v>694</v>
      </c>
      <c r="AQ936" t="s">
        <v>507</v>
      </c>
      <c r="AR936">
        <v>1</v>
      </c>
      <c r="AT936" s="95">
        <v>20</v>
      </c>
      <c r="AU936" s="97">
        <v>23</v>
      </c>
      <c r="AV936" s="101">
        <f t="shared" si="358"/>
        <v>20023</v>
      </c>
      <c r="AX936" s="7" t="s">
        <v>1006</v>
      </c>
    </row>
    <row r="937" spans="1:50" hidden="1" outlineLevel="1">
      <c r="A937" t="s">
        <v>1842</v>
      </c>
      <c r="B937" t="s">
        <v>507</v>
      </c>
      <c r="C937" s="1">
        <f t="shared" si="347"/>
        <v>915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0</v>
      </c>
      <c r="G937" s="1">
        <f t="shared" si="348"/>
        <v>522</v>
      </c>
      <c r="H937" s="2">
        <f t="shared" si="349"/>
        <v>0.57049180327868854</v>
      </c>
      <c r="I937" s="2"/>
      <c r="J937" s="2">
        <f t="shared" si="350"/>
        <v>0.2</v>
      </c>
      <c r="K937" s="2">
        <f t="shared" si="351"/>
        <v>0.77049180327868849</v>
      </c>
      <c r="L937" s="2">
        <f t="shared" si="352"/>
        <v>0</v>
      </c>
      <c r="M937" s="2">
        <f t="shared" si="353"/>
        <v>2.9508196721311553E-2</v>
      </c>
      <c r="N937" s="114">
        <v>183</v>
      </c>
      <c r="O937" s="114">
        <v>705</v>
      </c>
      <c r="P937" s="114"/>
      <c r="Q937" s="114">
        <v>8</v>
      </c>
      <c r="R937" s="114">
        <v>19</v>
      </c>
      <c r="S937" s="114"/>
      <c r="T937" s="115"/>
      <c r="U937" s="115"/>
      <c r="V937" s="115"/>
      <c r="W937" s="115"/>
      <c r="X937" s="115"/>
      <c r="Y937" s="115"/>
      <c r="Z937" s="115"/>
      <c r="AA937" s="115"/>
      <c r="AB937" s="115"/>
      <c r="AC937" s="115"/>
      <c r="AD937" s="115"/>
      <c r="AE937" s="115"/>
      <c r="AG937" s="7">
        <f>IF(Q937&gt;0,RANK(Q937,(N937:P937,Q937:AE937)),0)</f>
        <v>4</v>
      </c>
      <c r="AH937" s="7">
        <f>IF(R937&gt;0,RANK(R937,(N937:P937,Q937:AE937)),0)</f>
        <v>3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354"/>
        <v>8.7431693989071038E-3</v>
      </c>
      <c r="AL937" s="2">
        <f t="shared" si="355"/>
        <v>2.0765027322404372E-2</v>
      </c>
      <c r="AM937" s="2">
        <f t="shared" si="356"/>
        <v>0</v>
      </c>
      <c r="AN937" s="2">
        <f t="shared" si="357"/>
        <v>0</v>
      </c>
      <c r="AP937" t="s">
        <v>1842</v>
      </c>
      <c r="AQ937" t="s">
        <v>507</v>
      </c>
      <c r="AR937">
        <v>1</v>
      </c>
      <c r="AT937" s="95">
        <v>20</v>
      </c>
      <c r="AU937" s="97">
        <v>25</v>
      </c>
      <c r="AV937" s="101">
        <f t="shared" si="358"/>
        <v>20025</v>
      </c>
      <c r="AX937" s="7" t="s">
        <v>1006</v>
      </c>
    </row>
    <row r="938" spans="1:50" hidden="1" outlineLevel="1">
      <c r="A938" t="s">
        <v>1911</v>
      </c>
      <c r="B938" t="s">
        <v>507</v>
      </c>
      <c r="C938" s="1">
        <f t="shared" si="347"/>
        <v>3307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0</v>
      </c>
      <c r="G938" s="1">
        <f t="shared" si="348"/>
        <v>2013</v>
      </c>
      <c r="H938" s="2">
        <f t="shared" si="349"/>
        <v>0.60870879951617785</v>
      </c>
      <c r="I938" s="2"/>
      <c r="J938" s="2">
        <f t="shared" si="350"/>
        <v>0.17961899002116721</v>
      </c>
      <c r="K938" s="2">
        <f t="shared" si="351"/>
        <v>0.78832778953734506</v>
      </c>
      <c r="L938" s="2">
        <f t="shared" si="352"/>
        <v>0</v>
      </c>
      <c r="M938" s="2">
        <f t="shared" si="353"/>
        <v>3.2053220441487729E-2</v>
      </c>
      <c r="N938" s="114">
        <v>594</v>
      </c>
      <c r="O938" s="114">
        <v>2607</v>
      </c>
      <c r="P938" s="114"/>
      <c r="Q938" s="114">
        <v>39</v>
      </c>
      <c r="R938" s="114">
        <v>67</v>
      </c>
      <c r="S938" s="114"/>
      <c r="T938" s="115"/>
      <c r="U938" s="115"/>
      <c r="V938" s="115"/>
      <c r="W938" s="115"/>
      <c r="X938" s="115"/>
      <c r="Y938" s="115"/>
      <c r="Z938" s="115"/>
      <c r="AA938" s="115"/>
      <c r="AB938" s="115"/>
      <c r="AC938" s="115"/>
      <c r="AD938" s="115"/>
      <c r="AE938" s="115"/>
      <c r="AG938" s="7">
        <f>IF(Q938&gt;0,RANK(Q938,(N938:P938,Q938:AE938)),0)</f>
        <v>4</v>
      </c>
      <c r="AH938" s="7">
        <f>IF(R938&gt;0,RANK(R938,(N938:P938,Q938:AE938)),0)</f>
        <v>3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54"/>
        <v>1.1793166011490778E-2</v>
      </c>
      <c r="AL938" s="2">
        <f t="shared" si="355"/>
        <v>2.0260054429996975E-2</v>
      </c>
      <c r="AM938" s="2">
        <f t="shared" si="356"/>
        <v>0</v>
      </c>
      <c r="AN938" s="2">
        <f t="shared" si="357"/>
        <v>0</v>
      </c>
      <c r="AP938" t="s">
        <v>1911</v>
      </c>
      <c r="AQ938" t="s">
        <v>507</v>
      </c>
      <c r="AR938">
        <v>1</v>
      </c>
      <c r="AT938" s="95">
        <v>20</v>
      </c>
      <c r="AU938" s="97">
        <v>27</v>
      </c>
      <c r="AV938" s="101">
        <f t="shared" si="358"/>
        <v>20027</v>
      </c>
      <c r="AX938" s="7" t="s">
        <v>1006</v>
      </c>
    </row>
    <row r="939" spans="1:50" hidden="1" outlineLevel="1">
      <c r="A939" t="s">
        <v>1987</v>
      </c>
      <c r="B939" t="s">
        <v>507</v>
      </c>
      <c r="C939" s="1">
        <f t="shared" si="347"/>
        <v>3507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0</v>
      </c>
      <c r="G939" s="1">
        <f t="shared" si="348"/>
        <v>1492</v>
      </c>
      <c r="H939" s="2">
        <f t="shared" si="349"/>
        <v>0.42543484459652126</v>
      </c>
      <c r="I939" s="2"/>
      <c r="J939" s="2">
        <f t="shared" si="350"/>
        <v>0.26803535785571714</v>
      </c>
      <c r="K939" s="2">
        <f t="shared" si="351"/>
        <v>0.69347020245223834</v>
      </c>
      <c r="L939" s="2">
        <f t="shared" si="352"/>
        <v>0</v>
      </c>
      <c r="M939" s="2">
        <f t="shared" si="353"/>
        <v>3.849443969204458E-2</v>
      </c>
      <c r="N939" s="114">
        <v>940</v>
      </c>
      <c r="O939" s="114">
        <v>2432</v>
      </c>
      <c r="P939" s="114"/>
      <c r="Q939" s="114">
        <v>42</v>
      </c>
      <c r="R939" s="114">
        <v>93</v>
      </c>
      <c r="S939" s="114"/>
      <c r="T939" s="115"/>
      <c r="U939" s="115"/>
      <c r="V939" s="115"/>
      <c r="W939" s="115"/>
      <c r="X939" s="115"/>
      <c r="Y939" s="115"/>
      <c r="Z939" s="115"/>
      <c r="AA939" s="115"/>
      <c r="AB939" s="115"/>
      <c r="AC939" s="115"/>
      <c r="AD939" s="115"/>
      <c r="AE939" s="115"/>
      <c r="AG939" s="7">
        <f>IF(Q939&gt;0,RANK(Q939,(N939:P939,Q939:AE939)),0)</f>
        <v>4</v>
      </c>
      <c r="AH939" s="7">
        <f>IF(R939&gt;0,RANK(R939,(N939:P939,Q939:AE939)),0)</f>
        <v>3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54"/>
        <v>1.1976047904191617E-2</v>
      </c>
      <c r="AL939" s="2">
        <f t="shared" si="355"/>
        <v>2.6518391787852865E-2</v>
      </c>
      <c r="AM939" s="2">
        <f t="shared" si="356"/>
        <v>0</v>
      </c>
      <c r="AN939" s="2">
        <f t="shared" si="357"/>
        <v>0</v>
      </c>
      <c r="AP939" t="s">
        <v>1987</v>
      </c>
      <c r="AQ939" t="s">
        <v>507</v>
      </c>
      <c r="AR939">
        <v>1</v>
      </c>
      <c r="AT939" s="95">
        <v>20</v>
      </c>
      <c r="AU939" s="97">
        <v>29</v>
      </c>
      <c r="AV939" s="101">
        <f t="shared" si="358"/>
        <v>20029</v>
      </c>
      <c r="AX939" s="7" t="s">
        <v>1006</v>
      </c>
    </row>
    <row r="940" spans="1:50" hidden="1" outlineLevel="1">
      <c r="A940" t="s">
        <v>1620</v>
      </c>
      <c r="B940" t="s">
        <v>507</v>
      </c>
      <c r="C940" s="1">
        <f t="shared" si="347"/>
        <v>2843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1">
        <f t="shared" si="348"/>
        <v>1645</v>
      </c>
      <c r="H940" s="2">
        <f t="shared" si="349"/>
        <v>0.57861413999296518</v>
      </c>
      <c r="I940" s="2"/>
      <c r="J940" s="2">
        <f t="shared" si="350"/>
        <v>0.19732676749912065</v>
      </c>
      <c r="K940" s="2">
        <f t="shared" si="351"/>
        <v>0.77594090749208577</v>
      </c>
      <c r="L940" s="2">
        <f t="shared" si="352"/>
        <v>0</v>
      </c>
      <c r="M940" s="2">
        <f t="shared" si="353"/>
        <v>2.6732325008793634E-2</v>
      </c>
      <c r="N940" s="114">
        <v>561</v>
      </c>
      <c r="O940" s="114">
        <v>2206</v>
      </c>
      <c r="P940" s="114"/>
      <c r="Q940" s="114">
        <v>35</v>
      </c>
      <c r="R940" s="114">
        <v>41</v>
      </c>
      <c r="S940" s="114"/>
      <c r="T940" s="115"/>
      <c r="U940" s="115"/>
      <c r="V940" s="115"/>
      <c r="W940" s="115"/>
      <c r="X940" s="115"/>
      <c r="Y940" s="115"/>
      <c r="Z940" s="115"/>
      <c r="AA940" s="115"/>
      <c r="AB940" s="115"/>
      <c r="AC940" s="115"/>
      <c r="AD940" s="115"/>
      <c r="AE940" s="115"/>
      <c r="AG940" s="7">
        <f>IF(Q940&gt;0,RANK(Q940,(N940:P940,Q940:AE940)),0)</f>
        <v>4</v>
      </c>
      <c r="AH940" s="7">
        <f>IF(R940&gt;0,RANK(R940,(N940:P940,Q940:AE940)),0)</f>
        <v>3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54"/>
        <v>1.2310939148786493E-2</v>
      </c>
      <c r="AL940" s="2">
        <f t="shared" si="355"/>
        <v>1.4421385860007034E-2</v>
      </c>
      <c r="AM940" s="2">
        <f t="shared" si="356"/>
        <v>0</v>
      </c>
      <c r="AN940" s="2">
        <f t="shared" si="357"/>
        <v>0</v>
      </c>
      <c r="AP940" t="s">
        <v>1620</v>
      </c>
      <c r="AQ940" t="s">
        <v>507</v>
      </c>
      <c r="AR940">
        <v>2</v>
      </c>
      <c r="AT940" s="95">
        <v>20</v>
      </c>
      <c r="AU940" s="97">
        <v>31</v>
      </c>
      <c r="AV940" s="101">
        <f t="shared" si="358"/>
        <v>20031</v>
      </c>
      <c r="AX940" s="7" t="s">
        <v>1006</v>
      </c>
    </row>
    <row r="941" spans="1:50" hidden="1" outlineLevel="1">
      <c r="A941" t="s">
        <v>336</v>
      </c>
      <c r="B941" t="s">
        <v>507</v>
      </c>
      <c r="C941" s="1">
        <f t="shared" si="347"/>
        <v>801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0</v>
      </c>
      <c r="G941" s="1">
        <f t="shared" si="348"/>
        <v>427</v>
      </c>
      <c r="H941" s="2">
        <f t="shared" si="349"/>
        <v>0.53308364544319597</v>
      </c>
      <c r="I941" s="2"/>
      <c r="J941" s="2">
        <f t="shared" si="350"/>
        <v>0.21598002496878901</v>
      </c>
      <c r="K941" s="2">
        <f t="shared" si="351"/>
        <v>0.74906367041198507</v>
      </c>
      <c r="L941" s="2">
        <f t="shared" si="352"/>
        <v>0</v>
      </c>
      <c r="M941" s="2">
        <f t="shared" si="353"/>
        <v>3.4956304619225942E-2</v>
      </c>
      <c r="N941" s="114">
        <v>173</v>
      </c>
      <c r="O941" s="114">
        <v>600</v>
      </c>
      <c r="P941" s="114"/>
      <c r="Q941" s="114">
        <v>15</v>
      </c>
      <c r="R941" s="114">
        <v>13</v>
      </c>
      <c r="S941" s="114"/>
      <c r="T941" s="115"/>
      <c r="U941" s="115"/>
      <c r="V941" s="115"/>
      <c r="W941" s="115"/>
      <c r="X941" s="115"/>
      <c r="Y941" s="115"/>
      <c r="Z941" s="115"/>
      <c r="AA941" s="115"/>
      <c r="AB941" s="115"/>
      <c r="AC941" s="115"/>
      <c r="AD941" s="115"/>
      <c r="AE941" s="115"/>
      <c r="AG941" s="7">
        <f>IF(Q941&gt;0,RANK(Q941,(N941:P941,Q941:AE941)),0)</f>
        <v>3</v>
      </c>
      <c r="AH941" s="7">
        <f>IF(R941&gt;0,RANK(R941,(N941:P941,Q941:AE941)),0)</f>
        <v>4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54"/>
        <v>1.8726591760299626E-2</v>
      </c>
      <c r="AL941" s="2">
        <f t="shared" si="355"/>
        <v>1.6229712858926344E-2</v>
      </c>
      <c r="AM941" s="2">
        <f t="shared" si="356"/>
        <v>0</v>
      </c>
      <c r="AN941" s="2">
        <f t="shared" si="357"/>
        <v>0</v>
      </c>
      <c r="AP941" t="s">
        <v>336</v>
      </c>
      <c r="AQ941" t="s">
        <v>507</v>
      </c>
      <c r="AR941">
        <v>1</v>
      </c>
      <c r="AT941" s="95">
        <v>20</v>
      </c>
      <c r="AU941" s="97">
        <v>33</v>
      </c>
      <c r="AV941" s="101">
        <f t="shared" si="358"/>
        <v>20033</v>
      </c>
      <c r="AX941" s="7" t="s">
        <v>1006</v>
      </c>
    </row>
    <row r="942" spans="1:50" hidden="1" outlineLevel="1">
      <c r="A942" t="s">
        <v>1316</v>
      </c>
      <c r="B942" t="s">
        <v>507</v>
      </c>
      <c r="C942" s="1">
        <f t="shared" si="347"/>
        <v>9040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0</v>
      </c>
      <c r="G942" s="1">
        <f t="shared" si="348"/>
        <v>2366</v>
      </c>
      <c r="H942" s="2">
        <f t="shared" si="349"/>
        <v>0.26172566371681416</v>
      </c>
      <c r="I942" s="2"/>
      <c r="J942" s="2">
        <f t="shared" si="350"/>
        <v>0.35497787610619469</v>
      </c>
      <c r="K942" s="2">
        <f t="shared" si="351"/>
        <v>0.61670353982300885</v>
      </c>
      <c r="L942" s="2">
        <f t="shared" si="352"/>
        <v>0</v>
      </c>
      <c r="M942" s="2">
        <f t="shared" si="353"/>
        <v>2.831858407079646E-2</v>
      </c>
      <c r="N942" s="114">
        <v>3209</v>
      </c>
      <c r="O942" s="114">
        <v>5575</v>
      </c>
      <c r="P942" s="114"/>
      <c r="Q942" s="114">
        <v>142</v>
      </c>
      <c r="R942" s="114">
        <v>114</v>
      </c>
      <c r="S942" s="114"/>
      <c r="T942" s="115"/>
      <c r="U942" s="115"/>
      <c r="V942" s="115"/>
      <c r="W942" s="115"/>
      <c r="X942" s="115"/>
      <c r="Y942" s="115"/>
      <c r="Z942" s="115"/>
      <c r="AA942" s="115"/>
      <c r="AB942" s="115"/>
      <c r="AC942" s="115"/>
      <c r="AD942" s="115"/>
      <c r="AE942" s="115"/>
      <c r="AG942" s="7">
        <f>IF(Q942&gt;0,RANK(Q942,(N942:P942,Q942:AE942)),0)</f>
        <v>3</v>
      </c>
      <c r="AH942" s="7">
        <f>IF(R942&gt;0,RANK(R942,(N942:P942,Q942:AE942)),0)</f>
        <v>4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54"/>
        <v>1.5707964601769913E-2</v>
      </c>
      <c r="AL942" s="2">
        <f t="shared" si="355"/>
        <v>1.2610619469026548E-2</v>
      </c>
      <c r="AM942" s="2">
        <f t="shared" si="356"/>
        <v>0</v>
      </c>
      <c r="AN942" s="2">
        <f t="shared" si="357"/>
        <v>0</v>
      </c>
      <c r="AP942" t="s">
        <v>1316</v>
      </c>
      <c r="AQ942" t="s">
        <v>507</v>
      </c>
      <c r="AR942">
        <v>4</v>
      </c>
      <c r="AT942" s="95">
        <v>20</v>
      </c>
      <c r="AU942" s="97">
        <v>35</v>
      </c>
      <c r="AV942" s="101">
        <f t="shared" si="358"/>
        <v>20035</v>
      </c>
      <c r="AX942" s="7" t="s">
        <v>1006</v>
      </c>
    </row>
    <row r="943" spans="1:50" hidden="1" outlineLevel="1">
      <c r="A943" t="s">
        <v>1925</v>
      </c>
      <c r="B943" t="s">
        <v>507</v>
      </c>
      <c r="C943" s="1">
        <f t="shared" si="347"/>
        <v>11928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0</v>
      </c>
      <c r="G943" s="1">
        <f t="shared" si="348"/>
        <v>4364</v>
      </c>
      <c r="H943" s="2">
        <f t="shared" si="349"/>
        <v>0.3658618376928236</v>
      </c>
      <c r="I943" s="2"/>
      <c r="J943" s="2">
        <f t="shared" si="350"/>
        <v>0.3052481556002683</v>
      </c>
      <c r="K943" s="2">
        <f t="shared" si="351"/>
        <v>0.67110999329309184</v>
      </c>
      <c r="L943" s="2">
        <f t="shared" si="352"/>
        <v>0</v>
      </c>
      <c r="M943" s="2">
        <f t="shared" si="353"/>
        <v>2.3641851106639855E-2</v>
      </c>
      <c r="N943" s="114">
        <v>3641</v>
      </c>
      <c r="O943" s="114">
        <v>8005</v>
      </c>
      <c r="P943" s="114"/>
      <c r="Q943" s="114">
        <v>178</v>
      </c>
      <c r="R943" s="114">
        <v>104</v>
      </c>
      <c r="S943" s="114"/>
      <c r="T943" s="115"/>
      <c r="U943" s="115"/>
      <c r="V943" s="115"/>
      <c r="W943" s="115"/>
      <c r="X943" s="115"/>
      <c r="Y943" s="115"/>
      <c r="Z943" s="115"/>
      <c r="AA943" s="115"/>
      <c r="AB943" s="115"/>
      <c r="AC943" s="115"/>
      <c r="AD943" s="115"/>
      <c r="AE943" s="115"/>
      <c r="AG943" s="7">
        <f>IF(Q943&gt;0,RANK(Q943,(N943:P943,Q943:AE943)),0)</f>
        <v>3</v>
      </c>
      <c r="AH943" s="7">
        <f>IF(R943&gt;0,RANK(R943,(N943:P943,Q943:AE943)),0)</f>
        <v>4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54"/>
        <v>1.4922870556673374E-2</v>
      </c>
      <c r="AL943" s="2">
        <f t="shared" si="355"/>
        <v>8.7189805499664659E-3</v>
      </c>
      <c r="AM943" s="2">
        <f t="shared" si="356"/>
        <v>0</v>
      </c>
      <c r="AN943" s="2">
        <f t="shared" si="357"/>
        <v>0</v>
      </c>
      <c r="AP943" t="s">
        <v>1925</v>
      </c>
      <c r="AQ943" t="s">
        <v>507</v>
      </c>
      <c r="AR943">
        <v>2</v>
      </c>
      <c r="AT943" s="95">
        <v>20</v>
      </c>
      <c r="AU943" s="97">
        <v>37</v>
      </c>
      <c r="AV943" s="101">
        <f t="shared" si="358"/>
        <v>20037</v>
      </c>
      <c r="AX943" s="7" t="s">
        <v>1006</v>
      </c>
    </row>
    <row r="944" spans="1:50" hidden="1" outlineLevel="1">
      <c r="A944" t="s">
        <v>218</v>
      </c>
      <c r="B944" t="s">
        <v>507</v>
      </c>
      <c r="C944" s="1">
        <f t="shared" si="347"/>
        <v>1338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0</v>
      </c>
      <c r="G944" s="1">
        <f t="shared" si="348"/>
        <v>736</v>
      </c>
      <c r="H944" s="2">
        <f t="shared" si="349"/>
        <v>0.55007473841554555</v>
      </c>
      <c r="I944" s="2"/>
      <c r="J944" s="2">
        <f t="shared" si="350"/>
        <v>0.21076233183856502</v>
      </c>
      <c r="K944" s="2">
        <f t="shared" si="351"/>
        <v>0.76083707025411063</v>
      </c>
      <c r="L944" s="2">
        <f t="shared" si="352"/>
        <v>0</v>
      </c>
      <c r="M944" s="2">
        <f t="shared" si="353"/>
        <v>2.840059790732441E-2</v>
      </c>
      <c r="N944" s="114">
        <v>282</v>
      </c>
      <c r="O944" s="114">
        <v>1018</v>
      </c>
      <c r="P944" s="114"/>
      <c r="Q944" s="114">
        <v>19</v>
      </c>
      <c r="R944" s="114">
        <v>19</v>
      </c>
      <c r="S944" s="114"/>
      <c r="T944" s="115"/>
      <c r="U944" s="115"/>
      <c r="V944" s="115"/>
      <c r="W944" s="115"/>
      <c r="X944" s="115"/>
      <c r="Y944" s="115"/>
      <c r="Z944" s="115"/>
      <c r="AA944" s="115"/>
      <c r="AB944" s="115"/>
      <c r="AC944" s="115"/>
      <c r="AD944" s="115"/>
      <c r="AE944" s="115"/>
      <c r="AG944" s="7">
        <f>IF(Q944&gt;0,RANK(Q944,(N944:P944,Q944:AE944)),0)</f>
        <v>3</v>
      </c>
      <c r="AH944" s="7">
        <f>IF(R944&gt;0,RANK(R944,(N944:P944,Q944:AE944)),0)</f>
        <v>3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54"/>
        <v>1.4200298953662182E-2</v>
      </c>
      <c r="AL944" s="2">
        <f t="shared" si="355"/>
        <v>1.4200298953662182E-2</v>
      </c>
      <c r="AM944" s="2">
        <f t="shared" si="356"/>
        <v>0</v>
      </c>
      <c r="AN944" s="2">
        <f t="shared" si="357"/>
        <v>0</v>
      </c>
      <c r="AP944" t="s">
        <v>218</v>
      </c>
      <c r="AQ944" t="s">
        <v>507</v>
      </c>
      <c r="AR944">
        <v>1</v>
      </c>
      <c r="AT944" s="95">
        <v>20</v>
      </c>
      <c r="AU944" s="97">
        <v>39</v>
      </c>
      <c r="AV944" s="101">
        <f t="shared" si="358"/>
        <v>20039</v>
      </c>
      <c r="AX944" s="7" t="s">
        <v>1006</v>
      </c>
    </row>
    <row r="945" spans="1:50" hidden="1" outlineLevel="1">
      <c r="A945" t="s">
        <v>665</v>
      </c>
      <c r="B945" t="s">
        <v>507</v>
      </c>
      <c r="C945" s="1">
        <f t="shared" si="347"/>
        <v>5901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0</v>
      </c>
      <c r="G945" s="1">
        <f t="shared" si="348"/>
        <v>2325</v>
      </c>
      <c r="H945" s="2">
        <f t="shared" si="349"/>
        <v>0.39400101677681748</v>
      </c>
      <c r="I945" s="2"/>
      <c r="J945" s="2">
        <f t="shared" si="350"/>
        <v>0.28910354177258091</v>
      </c>
      <c r="K945" s="2">
        <f t="shared" si="351"/>
        <v>0.68310455854939844</v>
      </c>
      <c r="L945" s="2">
        <f t="shared" si="352"/>
        <v>0</v>
      </c>
      <c r="M945" s="2">
        <f t="shared" si="353"/>
        <v>2.7791899678020648E-2</v>
      </c>
      <c r="N945" s="114">
        <v>1706</v>
      </c>
      <c r="O945" s="114">
        <v>4031</v>
      </c>
      <c r="P945" s="114"/>
      <c r="Q945" s="114">
        <v>75</v>
      </c>
      <c r="R945" s="114">
        <v>89</v>
      </c>
      <c r="S945" s="114"/>
      <c r="T945" s="115"/>
      <c r="U945" s="115"/>
      <c r="V945" s="115"/>
      <c r="W945" s="115"/>
      <c r="X945" s="115"/>
      <c r="Y945" s="115"/>
      <c r="Z945" s="115"/>
      <c r="AA945" s="115"/>
      <c r="AB945" s="115"/>
      <c r="AC945" s="115"/>
      <c r="AD945" s="115"/>
      <c r="AE945" s="115"/>
      <c r="AG945" s="7">
        <f>IF(Q945&gt;0,RANK(Q945,(N945:P945,Q945:AE945)),0)</f>
        <v>4</v>
      </c>
      <c r="AH945" s="7">
        <f>IF(R945&gt;0,RANK(R945,(N945:P945,Q945:AE945)),0)</f>
        <v>3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54"/>
        <v>1.2709710218607015E-2</v>
      </c>
      <c r="AL945" s="2">
        <f t="shared" si="355"/>
        <v>1.5082189459413659E-2</v>
      </c>
      <c r="AM945" s="2">
        <f t="shared" si="356"/>
        <v>0</v>
      </c>
      <c r="AN945" s="2">
        <f t="shared" si="357"/>
        <v>0</v>
      </c>
      <c r="AP945" t="s">
        <v>665</v>
      </c>
      <c r="AQ945" t="s">
        <v>507</v>
      </c>
      <c r="AR945">
        <v>1</v>
      </c>
      <c r="AT945" s="95">
        <v>20</v>
      </c>
      <c r="AU945" s="97">
        <v>41</v>
      </c>
      <c r="AV945" s="101">
        <f t="shared" si="358"/>
        <v>20041</v>
      </c>
      <c r="AX945" s="7" t="s">
        <v>1006</v>
      </c>
    </row>
    <row r="946" spans="1:50" hidden="1" outlineLevel="1">
      <c r="A946" t="s">
        <v>1436</v>
      </c>
      <c r="B946" t="s">
        <v>507</v>
      </c>
      <c r="C946" s="1">
        <f t="shared" si="347"/>
        <v>2625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0</v>
      </c>
      <c r="G946" s="1">
        <f t="shared" si="348"/>
        <v>1560</v>
      </c>
      <c r="H946" s="2">
        <f t="shared" si="349"/>
        <v>0.59428571428571431</v>
      </c>
      <c r="I946" s="2"/>
      <c r="J946" s="2">
        <f t="shared" si="350"/>
        <v>0.17104761904761906</v>
      </c>
      <c r="K946" s="2">
        <f t="shared" si="351"/>
        <v>0.76533333333333331</v>
      </c>
      <c r="L946" s="2">
        <f t="shared" si="352"/>
        <v>0</v>
      </c>
      <c r="M946" s="2">
        <f t="shared" si="353"/>
        <v>6.3619047619047575E-2</v>
      </c>
      <c r="N946" s="114">
        <v>449</v>
      </c>
      <c r="O946" s="114">
        <v>2009</v>
      </c>
      <c r="P946" s="114"/>
      <c r="Q946" s="114">
        <v>35</v>
      </c>
      <c r="R946" s="114">
        <v>132</v>
      </c>
      <c r="S946" s="114"/>
      <c r="T946" s="115"/>
      <c r="U946" s="115"/>
      <c r="V946" s="115"/>
      <c r="W946" s="115"/>
      <c r="X946" s="115"/>
      <c r="Y946" s="115"/>
      <c r="Z946" s="115"/>
      <c r="AA946" s="115"/>
      <c r="AB946" s="115"/>
      <c r="AC946" s="115"/>
      <c r="AD946" s="115"/>
      <c r="AE946" s="115"/>
      <c r="AG946" s="7">
        <f>IF(Q946&gt;0,RANK(Q946,(N946:P946,Q946:AE946)),0)</f>
        <v>4</v>
      </c>
      <c r="AH946" s="7">
        <f>IF(R946&gt;0,RANK(R946,(N946:P946,Q946:AE946)),0)</f>
        <v>3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54"/>
        <v>1.3333333333333334E-2</v>
      </c>
      <c r="AL946" s="2">
        <f t="shared" si="355"/>
        <v>5.0285714285714288E-2</v>
      </c>
      <c r="AM946" s="2">
        <f t="shared" si="356"/>
        <v>0</v>
      </c>
      <c r="AN946" s="2">
        <f t="shared" si="357"/>
        <v>0</v>
      </c>
      <c r="AP946" t="s">
        <v>1436</v>
      </c>
      <c r="AQ946" t="s">
        <v>507</v>
      </c>
      <c r="AR946">
        <v>2</v>
      </c>
      <c r="AT946" s="95">
        <v>20</v>
      </c>
      <c r="AU946" s="97">
        <v>43</v>
      </c>
      <c r="AV946" s="101">
        <f t="shared" si="358"/>
        <v>20043</v>
      </c>
      <c r="AX946" s="7" t="s">
        <v>1006</v>
      </c>
    </row>
    <row r="947" spans="1:50" hidden="1" outlineLevel="1">
      <c r="A947" t="s">
        <v>740</v>
      </c>
      <c r="B947" t="s">
        <v>507</v>
      </c>
      <c r="C947" s="1">
        <f t="shared" si="347"/>
        <v>25405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1">
        <f t="shared" si="348"/>
        <v>2438</v>
      </c>
      <c r="H947" s="2">
        <f t="shared" si="349"/>
        <v>9.5965361149380049E-2</v>
      </c>
      <c r="I947" s="2"/>
      <c r="J947" s="2">
        <f t="shared" si="350"/>
        <v>0.43499311159220627</v>
      </c>
      <c r="K947" s="2">
        <f t="shared" si="351"/>
        <v>0.53095847274158625</v>
      </c>
      <c r="L947" s="2">
        <f t="shared" si="352"/>
        <v>0</v>
      </c>
      <c r="M947" s="2">
        <f t="shared" si="353"/>
        <v>3.4048415666207421E-2</v>
      </c>
      <c r="N947" s="114">
        <v>11051</v>
      </c>
      <c r="O947" s="114">
        <v>13489</v>
      </c>
      <c r="P947" s="114"/>
      <c r="Q947" s="114">
        <v>617</v>
      </c>
      <c r="R947" s="114">
        <v>248</v>
      </c>
      <c r="S947" s="114"/>
      <c r="T947" s="115"/>
      <c r="U947" s="115"/>
      <c r="V947" s="115"/>
      <c r="W947" s="115"/>
      <c r="X947" s="115"/>
      <c r="Y947" s="115"/>
      <c r="Z947" s="115"/>
      <c r="AA947" s="115"/>
      <c r="AB947" s="115"/>
      <c r="AC947" s="115"/>
      <c r="AD947" s="115"/>
      <c r="AE947" s="115"/>
      <c r="AG947" s="7">
        <f>IF(Q947&gt;0,RANK(Q947,(N947:P947,Q947:AE947)),0)</f>
        <v>3</v>
      </c>
      <c r="AH947" s="7">
        <f>IF(R947&gt;0,RANK(R947,(N947:P947,Q947:AE947)),0)</f>
        <v>4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54"/>
        <v>2.4286557764219643E-2</v>
      </c>
      <c r="AL947" s="2">
        <f t="shared" si="355"/>
        <v>9.7618579019877975E-3</v>
      </c>
      <c r="AM947" s="2">
        <f t="shared" si="356"/>
        <v>0</v>
      </c>
      <c r="AN947" s="2">
        <f t="shared" si="357"/>
        <v>0</v>
      </c>
      <c r="AP947" t="s">
        <v>740</v>
      </c>
      <c r="AQ947" t="s">
        <v>507</v>
      </c>
      <c r="AR947">
        <v>0</v>
      </c>
      <c r="AT947" s="95">
        <v>20</v>
      </c>
      <c r="AU947" s="97">
        <v>45</v>
      </c>
      <c r="AV947" s="101">
        <f t="shared" si="358"/>
        <v>20045</v>
      </c>
      <c r="AX947" s="7" t="s">
        <v>1006</v>
      </c>
    </row>
    <row r="948" spans="1:50" hidden="1" outlineLevel="1">
      <c r="A948" t="s">
        <v>1393</v>
      </c>
      <c r="B948" t="s">
        <v>507</v>
      </c>
      <c r="C948" s="1">
        <f t="shared" si="347"/>
        <v>1210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0</v>
      </c>
      <c r="G948" s="1">
        <f t="shared" si="348"/>
        <v>601</v>
      </c>
      <c r="H948" s="2">
        <f t="shared" si="349"/>
        <v>0.49669421487603305</v>
      </c>
      <c r="I948" s="2"/>
      <c r="J948" s="2">
        <f t="shared" si="350"/>
        <v>0.23636363636363636</v>
      </c>
      <c r="K948" s="2">
        <f t="shared" si="351"/>
        <v>0.73305785123966938</v>
      </c>
      <c r="L948" s="2">
        <f t="shared" si="352"/>
        <v>0</v>
      </c>
      <c r="M948" s="2">
        <f t="shared" si="353"/>
        <v>3.0578512396694291E-2</v>
      </c>
      <c r="N948" s="114">
        <v>286</v>
      </c>
      <c r="O948" s="114">
        <v>887</v>
      </c>
      <c r="P948" s="114"/>
      <c r="Q948" s="114">
        <v>19</v>
      </c>
      <c r="R948" s="114">
        <v>18</v>
      </c>
      <c r="S948" s="114"/>
      <c r="T948" s="115"/>
      <c r="U948" s="115"/>
      <c r="V948" s="115"/>
      <c r="W948" s="115"/>
      <c r="X948" s="115"/>
      <c r="Y948" s="115"/>
      <c r="Z948" s="115"/>
      <c r="AA948" s="115"/>
      <c r="AB948" s="115"/>
      <c r="AC948" s="115"/>
      <c r="AD948" s="115"/>
      <c r="AE948" s="115"/>
      <c r="AG948" s="7">
        <f>IF(Q948&gt;0,RANK(Q948,(N948:P948,Q948:AE948)),0)</f>
        <v>3</v>
      </c>
      <c r="AH948" s="7">
        <f>IF(R948&gt;0,RANK(R948,(N948:P948,Q948:AE948)),0)</f>
        <v>4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54"/>
        <v>1.5702479338842976E-2</v>
      </c>
      <c r="AL948" s="2">
        <f t="shared" si="355"/>
        <v>1.487603305785124E-2</v>
      </c>
      <c r="AM948" s="2">
        <f t="shared" si="356"/>
        <v>0</v>
      </c>
      <c r="AN948" s="2">
        <f t="shared" si="357"/>
        <v>0</v>
      </c>
      <c r="AP948" t="s">
        <v>1393</v>
      </c>
      <c r="AQ948" t="s">
        <v>507</v>
      </c>
      <c r="AR948">
        <v>1</v>
      </c>
      <c r="AT948" s="95">
        <v>20</v>
      </c>
      <c r="AU948" s="97">
        <v>47</v>
      </c>
      <c r="AV948" s="101">
        <f t="shared" si="358"/>
        <v>20047</v>
      </c>
      <c r="AX948" s="7" t="s">
        <v>1006</v>
      </c>
    </row>
    <row r="949" spans="1:50" hidden="1" outlineLevel="1">
      <c r="A949" t="s">
        <v>1394</v>
      </c>
      <c r="B949" t="s">
        <v>507</v>
      </c>
      <c r="C949" s="1">
        <f t="shared" si="347"/>
        <v>1086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0</v>
      </c>
      <c r="G949" s="1">
        <f t="shared" si="348"/>
        <v>446</v>
      </c>
      <c r="H949" s="2">
        <f t="shared" si="349"/>
        <v>0.41068139963167588</v>
      </c>
      <c r="I949" s="2"/>
      <c r="J949" s="2">
        <f t="shared" si="350"/>
        <v>0.27900552486187846</v>
      </c>
      <c r="K949" s="2">
        <f t="shared" si="351"/>
        <v>0.68968692449355429</v>
      </c>
      <c r="L949" s="2">
        <f t="shared" si="352"/>
        <v>0</v>
      </c>
      <c r="M949" s="2">
        <f t="shared" si="353"/>
        <v>3.130755064456725E-2</v>
      </c>
      <c r="N949" s="114">
        <v>303</v>
      </c>
      <c r="O949" s="114">
        <v>749</v>
      </c>
      <c r="P949" s="114"/>
      <c r="Q949" s="114">
        <v>22</v>
      </c>
      <c r="R949" s="114">
        <v>12</v>
      </c>
      <c r="S949" s="114"/>
      <c r="T949" s="115"/>
      <c r="U949" s="115"/>
      <c r="V949" s="115"/>
      <c r="W949" s="115"/>
      <c r="X949" s="115"/>
      <c r="Y949" s="115"/>
      <c r="Z949" s="115"/>
      <c r="AA949" s="115"/>
      <c r="AB949" s="115"/>
      <c r="AC949" s="115"/>
      <c r="AD949" s="115"/>
      <c r="AE949" s="115"/>
      <c r="AG949" s="7">
        <f>IF(Q949&gt;0,RANK(Q949,(N949:P949,Q949:AE949)),0)</f>
        <v>3</v>
      </c>
      <c r="AH949" s="7">
        <f>IF(R949&gt;0,RANK(R949,(N949:P949,Q949:AE949)),0)</f>
        <v>4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54"/>
        <v>2.0257826887661142E-2</v>
      </c>
      <c r="AL949" s="2">
        <f t="shared" si="355"/>
        <v>1.1049723756906077E-2</v>
      </c>
      <c r="AM949" s="2">
        <f t="shared" si="356"/>
        <v>0</v>
      </c>
      <c r="AN949" s="2">
        <f t="shared" si="357"/>
        <v>0</v>
      </c>
      <c r="AP949" t="s">
        <v>1394</v>
      </c>
      <c r="AQ949" t="s">
        <v>507</v>
      </c>
      <c r="AR949">
        <v>4</v>
      </c>
      <c r="AT949" s="95">
        <v>20</v>
      </c>
      <c r="AU949" s="97">
        <v>49</v>
      </c>
      <c r="AV949" s="101">
        <f t="shared" si="358"/>
        <v>20049</v>
      </c>
      <c r="AX949" s="7" t="s">
        <v>1006</v>
      </c>
    </row>
    <row r="950" spans="1:50" hidden="1" outlineLevel="1">
      <c r="A950" t="s">
        <v>1010</v>
      </c>
      <c r="B950" t="s">
        <v>507</v>
      </c>
      <c r="C950" s="1">
        <f t="shared" si="347"/>
        <v>7303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0</v>
      </c>
      <c r="G950" s="1">
        <f t="shared" si="348"/>
        <v>1898</v>
      </c>
      <c r="H950" s="2">
        <f t="shared" si="349"/>
        <v>0.25989319457757087</v>
      </c>
      <c r="I950" s="2"/>
      <c r="J950" s="2">
        <f t="shared" si="350"/>
        <v>0.35382719430371079</v>
      </c>
      <c r="K950" s="2">
        <f t="shared" si="351"/>
        <v>0.61372038888128166</v>
      </c>
      <c r="L950" s="2">
        <f t="shared" si="352"/>
        <v>0</v>
      </c>
      <c r="M950" s="2">
        <f t="shared" si="353"/>
        <v>3.2452416815007545E-2</v>
      </c>
      <c r="N950" s="114">
        <v>2584</v>
      </c>
      <c r="O950" s="114">
        <v>4482</v>
      </c>
      <c r="P950" s="114"/>
      <c r="Q950" s="114">
        <v>120</v>
      </c>
      <c r="R950" s="114">
        <v>117</v>
      </c>
      <c r="S950" s="114"/>
      <c r="T950" s="115"/>
      <c r="U950" s="115"/>
      <c r="V950" s="115"/>
      <c r="W950" s="115"/>
      <c r="X950" s="115"/>
      <c r="Y950" s="115"/>
      <c r="Z950" s="115"/>
      <c r="AA950" s="115"/>
      <c r="AB950" s="115"/>
      <c r="AC950" s="115"/>
      <c r="AD950" s="115"/>
      <c r="AE950" s="115"/>
      <c r="AG950" s="7">
        <f>IF(Q950&gt;0,RANK(Q950,(N950:P950,Q950:AE950)),0)</f>
        <v>3</v>
      </c>
      <c r="AH950" s="7">
        <f>IF(R950&gt;0,RANK(R950,(N950:P950,Q950:AE950)),0)</f>
        <v>4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54"/>
        <v>1.6431603450636725E-2</v>
      </c>
      <c r="AL950" s="2">
        <f t="shared" si="355"/>
        <v>1.6020813364370806E-2</v>
      </c>
      <c r="AM950" s="2">
        <f t="shared" si="356"/>
        <v>0</v>
      </c>
      <c r="AN950" s="2">
        <f t="shared" si="357"/>
        <v>0</v>
      </c>
      <c r="AP950" t="s">
        <v>1010</v>
      </c>
      <c r="AQ950" t="s">
        <v>507</v>
      </c>
      <c r="AR950">
        <v>1</v>
      </c>
      <c r="AT950" s="95">
        <v>20</v>
      </c>
      <c r="AU950" s="97">
        <v>51</v>
      </c>
      <c r="AV950" s="101">
        <f t="shared" si="358"/>
        <v>20051</v>
      </c>
      <c r="AX950" s="7" t="s">
        <v>1006</v>
      </c>
    </row>
    <row r="951" spans="1:50" hidden="1" outlineLevel="1">
      <c r="A951" t="s">
        <v>1372</v>
      </c>
      <c r="B951" t="s">
        <v>507</v>
      </c>
      <c r="C951" s="1">
        <f t="shared" si="347"/>
        <v>2168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0</v>
      </c>
      <c r="G951" s="1">
        <f t="shared" si="348"/>
        <v>933</v>
      </c>
      <c r="H951" s="2">
        <f t="shared" si="349"/>
        <v>0.43035055350553508</v>
      </c>
      <c r="I951" s="2"/>
      <c r="J951" s="2">
        <f t="shared" si="350"/>
        <v>0.272140221402214</v>
      </c>
      <c r="K951" s="2">
        <f t="shared" si="351"/>
        <v>0.70249077490774903</v>
      </c>
      <c r="L951" s="2">
        <f t="shared" si="352"/>
        <v>0</v>
      </c>
      <c r="M951" s="2">
        <f t="shared" si="353"/>
        <v>2.5369003690037029E-2</v>
      </c>
      <c r="N951" s="114">
        <v>590</v>
      </c>
      <c r="O951" s="114">
        <v>1523</v>
      </c>
      <c r="P951" s="114"/>
      <c r="Q951" s="114">
        <v>28</v>
      </c>
      <c r="R951" s="114">
        <v>27</v>
      </c>
      <c r="S951" s="114"/>
      <c r="T951" s="115"/>
      <c r="U951" s="115"/>
      <c r="V951" s="115"/>
      <c r="W951" s="115"/>
      <c r="X951" s="115"/>
      <c r="Y951" s="115"/>
      <c r="Z951" s="115"/>
      <c r="AA951" s="115"/>
      <c r="AB951" s="115"/>
      <c r="AC951" s="115"/>
      <c r="AD951" s="115"/>
      <c r="AE951" s="115"/>
      <c r="AG951" s="7">
        <f>IF(Q951&gt;0,RANK(Q951,(N951:P951,Q951:AE951)),0)</f>
        <v>3</v>
      </c>
      <c r="AH951" s="7">
        <f>IF(R951&gt;0,RANK(R951,(N951:P951,Q951:AE951)),0)</f>
        <v>4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54"/>
        <v>1.2915129151291513E-2</v>
      </c>
      <c r="AL951" s="2">
        <f t="shared" si="355"/>
        <v>1.2453874538745387E-2</v>
      </c>
      <c r="AM951" s="2">
        <f t="shared" si="356"/>
        <v>0</v>
      </c>
      <c r="AN951" s="2">
        <f t="shared" si="357"/>
        <v>0</v>
      </c>
      <c r="AP951" t="s">
        <v>1372</v>
      </c>
      <c r="AQ951" t="s">
        <v>507</v>
      </c>
      <c r="AR951">
        <v>1</v>
      </c>
      <c r="AT951" s="95">
        <v>20</v>
      </c>
      <c r="AU951" s="97">
        <v>53</v>
      </c>
      <c r="AV951" s="101">
        <f t="shared" si="358"/>
        <v>20053</v>
      </c>
      <c r="AX951" s="7" t="s">
        <v>1006</v>
      </c>
    </row>
    <row r="952" spans="1:50" hidden="1" outlineLevel="1">
      <c r="A952" t="s">
        <v>1478</v>
      </c>
      <c r="B952" t="s">
        <v>507</v>
      </c>
      <c r="C952" s="1">
        <f t="shared" si="347"/>
        <v>7074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1">
        <f t="shared" si="348"/>
        <v>4020</v>
      </c>
      <c r="H952" s="2">
        <f t="shared" si="349"/>
        <v>0.5682782018659881</v>
      </c>
      <c r="I952" s="2"/>
      <c r="J952" s="2">
        <f t="shared" si="350"/>
        <v>0.20115917444161718</v>
      </c>
      <c r="K952" s="2">
        <f t="shared" si="351"/>
        <v>0.76943737630760534</v>
      </c>
      <c r="L952" s="2">
        <f t="shared" si="352"/>
        <v>0</v>
      </c>
      <c r="M952" s="2">
        <f t="shared" si="353"/>
        <v>2.9403449250777425E-2</v>
      </c>
      <c r="N952" s="114">
        <v>1423</v>
      </c>
      <c r="O952" s="114">
        <v>5443</v>
      </c>
      <c r="P952" s="114"/>
      <c r="Q952" s="114">
        <v>135</v>
      </c>
      <c r="R952" s="114">
        <v>73</v>
      </c>
      <c r="S952" s="114"/>
      <c r="T952" s="115"/>
      <c r="U952" s="115"/>
      <c r="V952" s="115"/>
      <c r="W952" s="115"/>
      <c r="X952" s="115"/>
      <c r="Y952" s="115"/>
      <c r="Z952" s="115"/>
      <c r="AA952" s="115"/>
      <c r="AB952" s="115"/>
      <c r="AC952" s="115"/>
      <c r="AD952" s="115"/>
      <c r="AE952" s="115"/>
      <c r="AG952" s="7">
        <f>IF(Q952&gt;0,RANK(Q952,(N952:P952,Q952:AE952)),0)</f>
        <v>3</v>
      </c>
      <c r="AH952" s="7">
        <f>IF(R952&gt;0,RANK(R952,(N952:P952,Q952:AE952)),0)</f>
        <v>4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54"/>
        <v>1.9083969465648856E-2</v>
      </c>
      <c r="AL952" s="2">
        <f t="shared" si="355"/>
        <v>1.031947978512864E-2</v>
      </c>
      <c r="AM952" s="2">
        <f t="shared" si="356"/>
        <v>0</v>
      </c>
      <c r="AN952" s="2">
        <f t="shared" si="357"/>
        <v>0</v>
      </c>
      <c r="AP952" t="s">
        <v>1478</v>
      </c>
      <c r="AQ952" t="s">
        <v>507</v>
      </c>
      <c r="AR952">
        <v>1</v>
      </c>
      <c r="AT952" s="95">
        <v>20</v>
      </c>
      <c r="AU952" s="97">
        <v>55</v>
      </c>
      <c r="AV952" s="101">
        <f t="shared" si="358"/>
        <v>20055</v>
      </c>
      <c r="AX952" s="7" t="s">
        <v>1006</v>
      </c>
    </row>
    <row r="953" spans="1:50" hidden="1" outlineLevel="1">
      <c r="A953" t="s">
        <v>2070</v>
      </c>
      <c r="B953" t="s">
        <v>507</v>
      </c>
      <c r="C953" s="1">
        <f t="shared" si="347"/>
        <v>6160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0</v>
      </c>
      <c r="G953" s="1">
        <f t="shared" si="348"/>
        <v>3270</v>
      </c>
      <c r="H953" s="2">
        <f t="shared" si="349"/>
        <v>0.5308441558441559</v>
      </c>
      <c r="I953" s="2"/>
      <c r="J953" s="2">
        <f t="shared" si="350"/>
        <v>0.22224025974025974</v>
      </c>
      <c r="K953" s="2">
        <f t="shared" si="351"/>
        <v>0.75308441558441563</v>
      </c>
      <c r="L953" s="2">
        <f t="shared" si="352"/>
        <v>0</v>
      </c>
      <c r="M953" s="2">
        <f t="shared" si="353"/>
        <v>2.4675324675324628E-2</v>
      </c>
      <c r="N953" s="114">
        <v>1369</v>
      </c>
      <c r="O953" s="114">
        <v>4639</v>
      </c>
      <c r="P953" s="114"/>
      <c r="Q953" s="114">
        <v>88</v>
      </c>
      <c r="R953" s="114">
        <v>64</v>
      </c>
      <c r="S953" s="114"/>
      <c r="T953" s="115"/>
      <c r="U953" s="115"/>
      <c r="V953" s="115"/>
      <c r="W953" s="115"/>
      <c r="X953" s="115"/>
      <c r="Y953" s="115"/>
      <c r="Z953" s="115"/>
      <c r="AA953" s="115"/>
      <c r="AB953" s="115"/>
      <c r="AC953" s="115"/>
      <c r="AD953" s="115"/>
      <c r="AE953" s="115"/>
      <c r="AG953" s="7">
        <f>IF(Q953&gt;0,RANK(Q953,(N953:P953,Q953:AE953)),0)</f>
        <v>3</v>
      </c>
      <c r="AH953" s="7">
        <f>IF(R953&gt;0,RANK(R953,(N953:P953,Q953:AE953)),0)</f>
        <v>4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54"/>
        <v>1.4285714285714285E-2</v>
      </c>
      <c r="AL953" s="2">
        <f t="shared" si="355"/>
        <v>1.038961038961039E-2</v>
      </c>
      <c r="AM953" s="2">
        <f t="shared" si="356"/>
        <v>0</v>
      </c>
      <c r="AN953" s="2">
        <f t="shared" si="357"/>
        <v>0</v>
      </c>
      <c r="AP953" t="s">
        <v>2070</v>
      </c>
      <c r="AQ953" t="s">
        <v>507</v>
      </c>
      <c r="AR953">
        <v>1</v>
      </c>
      <c r="AT953" s="95">
        <v>20</v>
      </c>
      <c r="AU953" s="97">
        <v>57</v>
      </c>
      <c r="AV953" s="101">
        <f t="shared" si="358"/>
        <v>20057</v>
      </c>
      <c r="AX953" s="7" t="s">
        <v>1006</v>
      </c>
    </row>
    <row r="954" spans="1:50" hidden="1" outlineLevel="1">
      <c r="A954" t="s">
        <v>522</v>
      </c>
      <c r="B954" t="s">
        <v>507</v>
      </c>
      <c r="C954" s="1">
        <f t="shared" si="347"/>
        <v>6485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0</v>
      </c>
      <c r="G954" s="1">
        <f t="shared" si="348"/>
        <v>2703</v>
      </c>
      <c r="H954" s="2">
        <f t="shared" si="349"/>
        <v>0.41680801850424054</v>
      </c>
      <c r="I954" s="2"/>
      <c r="J954" s="2">
        <f t="shared" si="350"/>
        <v>0.27602158828064766</v>
      </c>
      <c r="K954" s="2">
        <f t="shared" si="351"/>
        <v>0.69282960678488825</v>
      </c>
      <c r="L954" s="2">
        <f t="shared" si="352"/>
        <v>0</v>
      </c>
      <c r="M954" s="2">
        <f t="shared" si="353"/>
        <v>3.1148804934464147E-2</v>
      </c>
      <c r="N954" s="114">
        <v>1790</v>
      </c>
      <c r="O954" s="114">
        <v>4493</v>
      </c>
      <c r="P954" s="114"/>
      <c r="Q954" s="114">
        <v>112</v>
      </c>
      <c r="R954" s="114">
        <v>90</v>
      </c>
      <c r="S954" s="114"/>
      <c r="T954" s="115"/>
      <c r="U954" s="115"/>
      <c r="V954" s="115"/>
      <c r="W954" s="115"/>
      <c r="X954" s="115"/>
      <c r="Y954" s="115"/>
      <c r="Z954" s="115"/>
      <c r="AA954" s="115"/>
      <c r="AB954" s="115"/>
      <c r="AC954" s="115"/>
      <c r="AD954" s="115"/>
      <c r="AE954" s="115"/>
      <c r="AG954" s="7">
        <f>IF(Q954&gt;0,RANK(Q954,(N954:P954,Q954:AE954)),0)</f>
        <v>3</v>
      </c>
      <c r="AH954" s="7">
        <f>IF(R954&gt;0,RANK(R954,(N954:P954,Q954:AE954)),0)</f>
        <v>4</v>
      </c>
      <c r="AI954" s="7">
        <f>IF(T954&gt;0,RANK(T954,(N954:P954,Q954:AE954)),0)</f>
        <v>0</v>
      </c>
      <c r="AJ954" s="7">
        <f>IF(S954&gt;0,RANK(S954,(N954:P954,Q954:AE954)),0)</f>
        <v>0</v>
      </c>
      <c r="AK954" s="2">
        <f t="shared" si="354"/>
        <v>1.7270624518118737E-2</v>
      </c>
      <c r="AL954" s="2">
        <f t="shared" si="355"/>
        <v>1.3878180416345412E-2</v>
      </c>
      <c r="AM954" s="2">
        <f t="shared" si="356"/>
        <v>0</v>
      </c>
      <c r="AN954" s="2">
        <f t="shared" si="357"/>
        <v>0</v>
      </c>
      <c r="AP954" t="s">
        <v>522</v>
      </c>
      <c r="AQ954" t="s">
        <v>507</v>
      </c>
      <c r="AR954">
        <v>2</v>
      </c>
      <c r="AT954" s="95">
        <v>20</v>
      </c>
      <c r="AU954" s="97">
        <v>59</v>
      </c>
      <c r="AV954" s="101">
        <f t="shared" si="358"/>
        <v>20059</v>
      </c>
      <c r="AX954" s="7" t="s">
        <v>1006</v>
      </c>
    </row>
    <row r="955" spans="1:50" hidden="1" outlineLevel="1">
      <c r="A955" t="s">
        <v>811</v>
      </c>
      <c r="B955" t="s">
        <v>507</v>
      </c>
      <c r="C955" s="1">
        <f t="shared" si="347"/>
        <v>4648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1">
        <f t="shared" si="348"/>
        <v>1839</v>
      </c>
      <c r="H955" s="2">
        <f t="shared" si="349"/>
        <v>0.39565404475043031</v>
      </c>
      <c r="I955" s="2"/>
      <c r="J955" s="2">
        <f t="shared" si="350"/>
        <v>0.29044750430292599</v>
      </c>
      <c r="K955" s="2">
        <f t="shared" si="351"/>
        <v>0.6861015490533563</v>
      </c>
      <c r="L955" s="2">
        <f t="shared" si="352"/>
        <v>0</v>
      </c>
      <c r="M955" s="2">
        <f t="shared" si="353"/>
        <v>2.3450946643717718E-2</v>
      </c>
      <c r="N955" s="114">
        <v>1350</v>
      </c>
      <c r="O955" s="114">
        <v>3189</v>
      </c>
      <c r="P955" s="114"/>
      <c r="Q955" s="114">
        <v>63</v>
      </c>
      <c r="R955" s="114">
        <v>46</v>
      </c>
      <c r="S955" s="114"/>
      <c r="T955" s="115"/>
      <c r="U955" s="115"/>
      <c r="V955" s="115"/>
      <c r="W955" s="115"/>
      <c r="X955" s="115"/>
      <c r="Y955" s="115"/>
      <c r="Z955" s="115"/>
      <c r="AA955" s="115"/>
      <c r="AB955" s="115"/>
      <c r="AC955" s="115"/>
      <c r="AD955" s="115"/>
      <c r="AE955" s="115"/>
      <c r="AG955" s="7">
        <f>IF(Q955&gt;0,RANK(Q955,(N955:P955,Q955:AE955)),0)</f>
        <v>3</v>
      </c>
      <c r="AH955" s="7">
        <f>IF(R955&gt;0,RANK(R955,(N955:P955,Q955:AE955)),0)</f>
        <v>4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354"/>
        <v>1.355421686746988E-2</v>
      </c>
      <c r="AL955" s="2">
        <f t="shared" si="355"/>
        <v>9.8967297762478489E-3</v>
      </c>
      <c r="AM955" s="2">
        <f t="shared" si="356"/>
        <v>0</v>
      </c>
      <c r="AN955" s="2">
        <f t="shared" si="357"/>
        <v>0</v>
      </c>
      <c r="AP955" t="s">
        <v>811</v>
      </c>
      <c r="AQ955" t="s">
        <v>507</v>
      </c>
      <c r="AR955">
        <v>0</v>
      </c>
      <c r="AT955" s="95">
        <v>20</v>
      </c>
      <c r="AU955" s="97">
        <v>61</v>
      </c>
      <c r="AV955" s="101">
        <f t="shared" si="358"/>
        <v>20061</v>
      </c>
      <c r="AX955" s="7" t="s">
        <v>1006</v>
      </c>
    </row>
    <row r="956" spans="1:50" hidden="1" outlineLevel="1">
      <c r="A956" t="s">
        <v>812</v>
      </c>
      <c r="B956" t="s">
        <v>507</v>
      </c>
      <c r="C956" s="1">
        <f t="shared" si="347"/>
        <v>1151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0</v>
      </c>
      <c r="G956" s="1">
        <f t="shared" si="348"/>
        <v>644</v>
      </c>
      <c r="H956" s="2">
        <f t="shared" si="349"/>
        <v>0.55951346655082534</v>
      </c>
      <c r="I956" s="2"/>
      <c r="J956" s="2">
        <f t="shared" si="350"/>
        <v>0.20764552562988706</v>
      </c>
      <c r="K956" s="2">
        <f t="shared" si="351"/>
        <v>0.76715899218071237</v>
      </c>
      <c r="L956" s="2">
        <f t="shared" si="352"/>
        <v>0</v>
      </c>
      <c r="M956" s="2">
        <f t="shared" si="353"/>
        <v>2.5195482189400598E-2</v>
      </c>
      <c r="N956" s="114">
        <v>239</v>
      </c>
      <c r="O956" s="114">
        <v>883</v>
      </c>
      <c r="P956" s="114"/>
      <c r="Q956" s="114">
        <v>8</v>
      </c>
      <c r="R956" s="114">
        <v>21</v>
      </c>
      <c r="S956" s="114"/>
      <c r="T956" s="115"/>
      <c r="U956" s="115"/>
      <c r="V956" s="115"/>
      <c r="W956" s="115"/>
      <c r="X956" s="115"/>
      <c r="Y956" s="115"/>
      <c r="Z956" s="115"/>
      <c r="AA956" s="115"/>
      <c r="AB956" s="115"/>
      <c r="AC956" s="115"/>
      <c r="AD956" s="115"/>
      <c r="AE956" s="115"/>
      <c r="AG956" s="7">
        <f>IF(Q956&gt;0,RANK(Q956,(N956:P956,Q956:AE956)),0)</f>
        <v>4</v>
      </c>
      <c r="AH956" s="7">
        <f>IF(R956&gt;0,RANK(R956,(N956:P956,Q956:AE956)),0)</f>
        <v>3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54"/>
        <v>6.9504778453518675E-3</v>
      </c>
      <c r="AL956" s="2">
        <f t="shared" si="355"/>
        <v>1.8245004344048653E-2</v>
      </c>
      <c r="AM956" s="2">
        <f t="shared" si="356"/>
        <v>0</v>
      </c>
      <c r="AN956" s="2">
        <f t="shared" si="357"/>
        <v>0</v>
      </c>
      <c r="AP956" t="s">
        <v>812</v>
      </c>
      <c r="AQ956" t="s">
        <v>507</v>
      </c>
      <c r="AR956">
        <v>1</v>
      </c>
      <c r="AT956" s="95">
        <v>20</v>
      </c>
      <c r="AU956" s="97">
        <v>63</v>
      </c>
      <c r="AV956" s="101">
        <f t="shared" si="358"/>
        <v>20063</v>
      </c>
      <c r="AX956" s="7" t="s">
        <v>1006</v>
      </c>
    </row>
    <row r="957" spans="1:50" hidden="1" outlineLevel="1">
      <c r="A957" t="s">
        <v>865</v>
      </c>
      <c r="B957" t="s">
        <v>507</v>
      </c>
      <c r="C957" s="1">
        <f t="shared" ref="C957:C988" si="359">SUM(N957:AE957)</f>
        <v>976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ref="G957:G988" si="360">IF(C957&gt;0,MAX(N957:P957)-LARGE(N957:P957,2),0)</f>
        <v>482</v>
      </c>
      <c r="H957" s="2">
        <f t="shared" ref="H957:H988" si="361">IF(C957&gt;0,G957/C957,0)</f>
        <v>0.49385245901639346</v>
      </c>
      <c r="I957" s="2"/>
      <c r="J957" s="2">
        <f t="shared" ref="J957:J988" si="362">IF($C957=0,"-",N957/$C957)</f>
        <v>0.24590163934426229</v>
      </c>
      <c r="K957" s="2">
        <f t="shared" ref="K957:K988" si="363">IF($C957=0,"-",O957/$C957)</f>
        <v>0.73975409836065575</v>
      </c>
      <c r="L957" s="2">
        <f t="shared" ref="L957:L988" si="364">IF($C957=0,"-",P957/$C957)</f>
        <v>0</v>
      </c>
      <c r="M957" s="2">
        <f t="shared" ref="M957:M988" si="365">IF(C957=0,"-",(1-J957-K957-L957))</f>
        <v>1.43442622950819E-2</v>
      </c>
      <c r="N957" s="114">
        <v>240</v>
      </c>
      <c r="O957" s="114">
        <v>722</v>
      </c>
      <c r="P957" s="114"/>
      <c r="Q957" s="114">
        <v>6</v>
      </c>
      <c r="R957" s="114">
        <v>8</v>
      </c>
      <c r="S957" s="114"/>
      <c r="T957" s="115"/>
      <c r="U957" s="115"/>
      <c r="V957" s="115"/>
      <c r="W957" s="115"/>
      <c r="X957" s="115"/>
      <c r="Y957" s="115"/>
      <c r="Z957" s="115"/>
      <c r="AA957" s="115"/>
      <c r="AB957" s="115"/>
      <c r="AC957" s="115"/>
      <c r="AD957" s="115"/>
      <c r="AE957" s="115"/>
      <c r="AG957" s="7">
        <f>IF(Q957&gt;0,RANK(Q957,(N957:P957,Q957:AE957)),0)</f>
        <v>4</v>
      </c>
      <c r="AH957" s="7">
        <f>IF(R957&gt;0,RANK(R957,(N957:P957,Q957:AE957)),0)</f>
        <v>3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ref="AK957:AK988" si="366">IF($C957=0,"-",Q957/$C957)</f>
        <v>6.1475409836065573E-3</v>
      </c>
      <c r="AL957" s="2">
        <f t="shared" ref="AL957:AL988" si="367">IF($C957=0,"-",R957/$C957)</f>
        <v>8.1967213114754103E-3</v>
      </c>
      <c r="AM957" s="2">
        <f t="shared" ref="AM957:AM988" si="368">IF($C957=0,"-",T957/$C957)</f>
        <v>0</v>
      </c>
      <c r="AN957" s="2">
        <f t="shared" ref="AN957:AN988" si="369">IF($C957=0,"-",S957/$C957)</f>
        <v>0</v>
      </c>
      <c r="AP957" t="s">
        <v>865</v>
      </c>
      <c r="AQ957" t="s">
        <v>507</v>
      </c>
      <c r="AR957">
        <v>1</v>
      </c>
      <c r="AT957" s="95">
        <v>20</v>
      </c>
      <c r="AU957" s="97">
        <v>65</v>
      </c>
      <c r="AV957" s="101">
        <f t="shared" si="358"/>
        <v>20065</v>
      </c>
      <c r="AX957" s="7" t="s">
        <v>1006</v>
      </c>
    </row>
    <row r="958" spans="1:50" hidden="1" outlineLevel="1">
      <c r="A958" t="s">
        <v>1602</v>
      </c>
      <c r="B958" t="s">
        <v>507</v>
      </c>
      <c r="C958" s="1">
        <f t="shared" si="359"/>
        <v>1788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60"/>
        <v>1048</v>
      </c>
      <c r="H958" s="2">
        <f t="shared" si="361"/>
        <v>0.58612975391498878</v>
      </c>
      <c r="I958" s="2"/>
      <c r="J958" s="2">
        <f t="shared" si="362"/>
        <v>0.19966442953020133</v>
      </c>
      <c r="K958" s="2">
        <f t="shared" si="363"/>
        <v>0.78579418344519014</v>
      </c>
      <c r="L958" s="2">
        <f t="shared" si="364"/>
        <v>0</v>
      </c>
      <c r="M958" s="2">
        <f t="shared" si="365"/>
        <v>1.4541387024608499E-2</v>
      </c>
      <c r="N958" s="114">
        <v>357</v>
      </c>
      <c r="O958" s="114">
        <v>1405</v>
      </c>
      <c r="P958" s="114"/>
      <c r="Q958" s="114">
        <v>11</v>
      </c>
      <c r="R958" s="114">
        <v>15</v>
      </c>
      <c r="S958" s="114"/>
      <c r="T958" s="115"/>
      <c r="U958" s="115"/>
      <c r="V958" s="115"/>
      <c r="W958" s="115"/>
      <c r="X958" s="115"/>
      <c r="Y958" s="115"/>
      <c r="Z958" s="115"/>
      <c r="AA958" s="115"/>
      <c r="AB958" s="115"/>
      <c r="AC958" s="115"/>
      <c r="AD958" s="115"/>
      <c r="AE958" s="115"/>
      <c r="AG958" s="7">
        <f>IF(Q958&gt;0,RANK(Q958,(N958:P958,Q958:AE958)),0)</f>
        <v>4</v>
      </c>
      <c r="AH958" s="7">
        <f>IF(R958&gt;0,RANK(R958,(N958:P958,Q958:AE958)),0)</f>
        <v>3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66"/>
        <v>6.1521252796420582E-3</v>
      </c>
      <c r="AL958" s="2">
        <f t="shared" si="367"/>
        <v>8.389261744966443E-3</v>
      </c>
      <c r="AM958" s="2">
        <f t="shared" si="368"/>
        <v>0</v>
      </c>
      <c r="AN958" s="2">
        <f t="shared" si="369"/>
        <v>0</v>
      </c>
      <c r="AP958" t="s">
        <v>1602</v>
      </c>
      <c r="AQ958" t="s">
        <v>507</v>
      </c>
      <c r="AR958">
        <v>1</v>
      </c>
      <c r="AT958" s="95">
        <v>20</v>
      </c>
      <c r="AU958" s="97">
        <v>67</v>
      </c>
      <c r="AV958" s="101">
        <f t="shared" si="358"/>
        <v>20067</v>
      </c>
      <c r="AX958" s="7" t="s">
        <v>1006</v>
      </c>
    </row>
    <row r="959" spans="1:50" hidden="1" outlineLevel="1">
      <c r="A959" t="s">
        <v>1124</v>
      </c>
      <c r="B959" t="s">
        <v>507</v>
      </c>
      <c r="C959" s="1">
        <f t="shared" si="359"/>
        <v>1502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1">
        <f t="shared" si="360"/>
        <v>974</v>
      </c>
      <c r="H959" s="2">
        <f t="shared" si="361"/>
        <v>0.64846870838881487</v>
      </c>
      <c r="I959" s="2"/>
      <c r="J959" s="2">
        <f t="shared" si="362"/>
        <v>0.16844207723035953</v>
      </c>
      <c r="K959" s="2">
        <f t="shared" si="363"/>
        <v>0.81691078561917441</v>
      </c>
      <c r="L959" s="2">
        <f t="shared" si="364"/>
        <v>0</v>
      </c>
      <c r="M959" s="2">
        <f t="shared" si="365"/>
        <v>1.4647137150466061E-2</v>
      </c>
      <c r="N959" s="114">
        <v>253</v>
      </c>
      <c r="O959" s="114">
        <v>1227</v>
      </c>
      <c r="P959" s="114"/>
      <c r="Q959" s="114">
        <v>15</v>
      </c>
      <c r="R959" s="114">
        <v>7</v>
      </c>
      <c r="S959" s="114"/>
      <c r="T959" s="115"/>
      <c r="U959" s="115"/>
      <c r="V959" s="115"/>
      <c r="W959" s="115"/>
      <c r="X959" s="115"/>
      <c r="Y959" s="115"/>
      <c r="Z959" s="115"/>
      <c r="AA959" s="115"/>
      <c r="AB959" s="115"/>
      <c r="AC959" s="115"/>
      <c r="AD959" s="115"/>
      <c r="AE959" s="115"/>
      <c r="AG959" s="7">
        <f>IF(Q959&gt;0,RANK(Q959,(N959:P959,Q959:AE959)),0)</f>
        <v>3</v>
      </c>
      <c r="AH959" s="7">
        <f>IF(R959&gt;0,RANK(R959,(N959:P959,Q959:AE959)),0)</f>
        <v>4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66"/>
        <v>9.9866844207723033E-3</v>
      </c>
      <c r="AL959" s="2">
        <f t="shared" si="367"/>
        <v>4.6604527296937419E-3</v>
      </c>
      <c r="AM959" s="2">
        <f t="shared" si="368"/>
        <v>0</v>
      </c>
      <c r="AN959" s="2">
        <f t="shared" si="369"/>
        <v>0</v>
      </c>
      <c r="AP959" t="s">
        <v>1124</v>
      </c>
      <c r="AQ959" t="s">
        <v>507</v>
      </c>
      <c r="AR959">
        <v>1</v>
      </c>
      <c r="AT959" s="95">
        <v>20</v>
      </c>
      <c r="AU959" s="97">
        <v>69</v>
      </c>
      <c r="AV959" s="101">
        <f t="shared" si="358"/>
        <v>20069</v>
      </c>
      <c r="AX959" s="7" t="s">
        <v>1006</v>
      </c>
    </row>
    <row r="960" spans="1:50" hidden="1" outlineLevel="1">
      <c r="A960" t="s">
        <v>1554</v>
      </c>
      <c r="B960" t="s">
        <v>507</v>
      </c>
      <c r="C960" s="1">
        <f t="shared" si="359"/>
        <v>533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60"/>
        <v>332</v>
      </c>
      <c r="H960" s="2">
        <f t="shared" si="361"/>
        <v>0.62288930581613511</v>
      </c>
      <c r="I960" s="2"/>
      <c r="J960" s="2">
        <f t="shared" si="362"/>
        <v>0.17448405253283303</v>
      </c>
      <c r="K960" s="2">
        <f t="shared" si="363"/>
        <v>0.79737335834896805</v>
      </c>
      <c r="L960" s="2">
        <f t="shared" si="364"/>
        <v>0</v>
      </c>
      <c r="M960" s="2">
        <f t="shared" si="365"/>
        <v>2.8142589118198891E-2</v>
      </c>
      <c r="N960" s="114">
        <v>93</v>
      </c>
      <c r="O960" s="114">
        <v>425</v>
      </c>
      <c r="P960" s="114"/>
      <c r="Q960" s="114">
        <v>5</v>
      </c>
      <c r="R960" s="114">
        <v>10</v>
      </c>
      <c r="S960" s="114"/>
      <c r="T960" s="115"/>
      <c r="U960" s="115"/>
      <c r="V960" s="115"/>
      <c r="W960" s="115"/>
      <c r="X960" s="115"/>
      <c r="Y960" s="115"/>
      <c r="Z960" s="115"/>
      <c r="AA960" s="115"/>
      <c r="AB960" s="115"/>
      <c r="AC960" s="115"/>
      <c r="AD960" s="115"/>
      <c r="AE960" s="115"/>
      <c r="AG960" s="7">
        <f>IF(Q960&gt;0,RANK(Q960,(N960:P960,Q960:AE960)),0)</f>
        <v>4</v>
      </c>
      <c r="AH960" s="7">
        <f>IF(R960&gt;0,RANK(R960,(N960:P960,Q960:AE960)),0)</f>
        <v>3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66"/>
        <v>9.3808630393996256E-3</v>
      </c>
      <c r="AL960" s="2">
        <f t="shared" si="367"/>
        <v>1.8761726078799251E-2</v>
      </c>
      <c r="AM960" s="2">
        <f t="shared" si="368"/>
        <v>0</v>
      </c>
      <c r="AN960" s="2">
        <f t="shared" si="369"/>
        <v>0</v>
      </c>
      <c r="AP960" t="s">
        <v>1554</v>
      </c>
      <c r="AQ960" t="s">
        <v>507</v>
      </c>
      <c r="AR960">
        <v>1</v>
      </c>
      <c r="AT960" s="95">
        <v>20</v>
      </c>
      <c r="AU960" s="97">
        <v>71</v>
      </c>
      <c r="AV960" s="101">
        <f t="shared" si="358"/>
        <v>20071</v>
      </c>
      <c r="AX960" s="7" t="s">
        <v>1006</v>
      </c>
    </row>
    <row r="961" spans="1:50" hidden="1" outlineLevel="1">
      <c r="A961" t="s">
        <v>40</v>
      </c>
      <c r="B961" t="s">
        <v>507</v>
      </c>
      <c r="C961" s="1">
        <f t="shared" si="359"/>
        <v>2431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60"/>
        <v>909</v>
      </c>
      <c r="H961" s="2">
        <f t="shared" si="361"/>
        <v>0.37392019744960919</v>
      </c>
      <c r="I961" s="2"/>
      <c r="J961" s="2">
        <f t="shared" si="362"/>
        <v>0.29740847387906211</v>
      </c>
      <c r="K961" s="2">
        <f t="shared" si="363"/>
        <v>0.67132867132867136</v>
      </c>
      <c r="L961" s="2">
        <f t="shared" si="364"/>
        <v>0</v>
      </c>
      <c r="M961" s="2">
        <f t="shared" si="365"/>
        <v>3.1262854792266537E-2</v>
      </c>
      <c r="N961" s="114">
        <v>723</v>
      </c>
      <c r="O961" s="114">
        <v>1632</v>
      </c>
      <c r="P961" s="114"/>
      <c r="Q961" s="114">
        <v>46</v>
      </c>
      <c r="R961" s="114">
        <v>30</v>
      </c>
      <c r="S961" s="114"/>
      <c r="T961" s="115"/>
      <c r="U961" s="115"/>
      <c r="V961" s="115"/>
      <c r="W961" s="115"/>
      <c r="X961" s="115"/>
      <c r="Y961" s="115"/>
      <c r="Z961" s="115"/>
      <c r="AA961" s="115"/>
      <c r="AB961" s="115"/>
      <c r="AC961" s="115"/>
      <c r="AD961" s="115"/>
      <c r="AE961" s="115"/>
      <c r="AG961" s="7">
        <f>IF(Q961&gt;0,RANK(Q961,(N961:P961,Q961:AE961)),0)</f>
        <v>3</v>
      </c>
      <c r="AH961" s="7">
        <f>IF(R961&gt;0,RANK(R961,(N961:P961,Q961:AE961)),0)</f>
        <v>4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66"/>
        <v>1.8922254216371864E-2</v>
      </c>
      <c r="AL961" s="2">
        <f t="shared" si="367"/>
        <v>1.2340600575894693E-2</v>
      </c>
      <c r="AM961" s="2">
        <f t="shared" si="368"/>
        <v>0</v>
      </c>
      <c r="AN961" s="2">
        <f t="shared" si="369"/>
        <v>0</v>
      </c>
      <c r="AP961" t="s">
        <v>40</v>
      </c>
      <c r="AQ961" t="s">
        <v>507</v>
      </c>
      <c r="AR961">
        <v>0</v>
      </c>
      <c r="AT961" s="95">
        <v>20</v>
      </c>
      <c r="AU961" s="97">
        <v>73</v>
      </c>
      <c r="AV961" s="101">
        <f t="shared" si="358"/>
        <v>20073</v>
      </c>
      <c r="AX961" s="7" t="s">
        <v>1006</v>
      </c>
    </row>
    <row r="962" spans="1:50" hidden="1" outlineLevel="1">
      <c r="A962" t="s">
        <v>322</v>
      </c>
      <c r="B962" t="s">
        <v>507</v>
      </c>
      <c r="C962" s="1">
        <f t="shared" si="359"/>
        <v>919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60"/>
        <v>526</v>
      </c>
      <c r="H962" s="2">
        <f t="shared" si="361"/>
        <v>0.57236126224156691</v>
      </c>
      <c r="I962" s="2"/>
      <c r="J962" s="2">
        <f t="shared" si="362"/>
        <v>0.20783460282916214</v>
      </c>
      <c r="K962" s="2">
        <f t="shared" si="363"/>
        <v>0.78019586507072902</v>
      </c>
      <c r="L962" s="2">
        <f t="shared" si="364"/>
        <v>0</v>
      </c>
      <c r="M962" s="2">
        <f t="shared" si="365"/>
        <v>1.1969532100108871E-2</v>
      </c>
      <c r="N962" s="114">
        <v>191</v>
      </c>
      <c r="O962" s="114">
        <v>717</v>
      </c>
      <c r="P962" s="114"/>
      <c r="Q962" s="114">
        <v>6</v>
      </c>
      <c r="R962" s="114">
        <v>5</v>
      </c>
      <c r="S962" s="114"/>
      <c r="T962" s="115"/>
      <c r="U962" s="115"/>
      <c r="V962" s="115"/>
      <c r="W962" s="115"/>
      <c r="X962" s="115"/>
      <c r="Y962" s="115"/>
      <c r="Z962" s="115"/>
      <c r="AA962" s="115"/>
      <c r="AB962" s="115"/>
      <c r="AC962" s="115"/>
      <c r="AD962" s="115"/>
      <c r="AE962" s="115"/>
      <c r="AG962" s="7">
        <f>IF(Q962&gt;0,RANK(Q962,(N962:P962,Q962:AE962)),0)</f>
        <v>3</v>
      </c>
      <c r="AH962" s="7">
        <f>IF(R962&gt;0,RANK(R962,(N962:P962,Q962:AE962)),0)</f>
        <v>4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66"/>
        <v>6.5288356909684441E-3</v>
      </c>
      <c r="AL962" s="2">
        <f t="shared" si="367"/>
        <v>5.4406964091403701E-3</v>
      </c>
      <c r="AM962" s="2">
        <f t="shared" si="368"/>
        <v>0</v>
      </c>
      <c r="AN962" s="2">
        <f t="shared" si="369"/>
        <v>0</v>
      </c>
      <c r="AP962" t="s">
        <v>322</v>
      </c>
      <c r="AQ962" t="s">
        <v>507</v>
      </c>
      <c r="AR962">
        <v>1</v>
      </c>
      <c r="AT962" s="95">
        <v>20</v>
      </c>
      <c r="AU962" s="97">
        <v>75</v>
      </c>
      <c r="AV962" s="101">
        <f t="shared" si="358"/>
        <v>20075</v>
      </c>
      <c r="AX962" s="7" t="s">
        <v>1006</v>
      </c>
    </row>
    <row r="963" spans="1:50" hidden="1" outlineLevel="1">
      <c r="A963" t="s">
        <v>1744</v>
      </c>
      <c r="B963" t="s">
        <v>507</v>
      </c>
      <c r="C963" s="1">
        <f t="shared" si="359"/>
        <v>2477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si="360"/>
        <v>1166</v>
      </c>
      <c r="H963" s="2">
        <f t="shared" si="361"/>
        <v>0.47073072264836496</v>
      </c>
      <c r="I963" s="2"/>
      <c r="J963" s="2">
        <f t="shared" si="362"/>
        <v>0.25595478401291888</v>
      </c>
      <c r="K963" s="2">
        <f t="shared" si="363"/>
        <v>0.72668550666128384</v>
      </c>
      <c r="L963" s="2">
        <f t="shared" si="364"/>
        <v>0</v>
      </c>
      <c r="M963" s="2">
        <f t="shared" si="365"/>
        <v>1.7359709325797335E-2</v>
      </c>
      <c r="N963" s="114">
        <v>634</v>
      </c>
      <c r="O963" s="114">
        <v>1800</v>
      </c>
      <c r="P963" s="114"/>
      <c r="Q963" s="114">
        <v>32</v>
      </c>
      <c r="R963" s="114">
        <v>11</v>
      </c>
      <c r="S963" s="114"/>
      <c r="T963" s="115"/>
      <c r="U963" s="115"/>
      <c r="V963" s="115"/>
      <c r="W963" s="115"/>
      <c r="X963" s="115"/>
      <c r="Y963" s="115"/>
      <c r="Z963" s="115"/>
      <c r="AA963" s="115"/>
      <c r="AB963" s="115"/>
      <c r="AC963" s="115"/>
      <c r="AD963" s="115"/>
      <c r="AE963" s="115"/>
      <c r="AG963" s="7">
        <f>IF(Q963&gt;0,RANK(Q963,(N963:P963,Q963:AE963)),0)</f>
        <v>3</v>
      </c>
      <c r="AH963" s="7">
        <f>IF(R963&gt;0,RANK(R963,(N963:P963,Q963:AE963)),0)</f>
        <v>4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66"/>
        <v>1.2918853451756156E-2</v>
      </c>
      <c r="AL963" s="2">
        <f t="shared" si="367"/>
        <v>4.4408558740411785E-3</v>
      </c>
      <c r="AM963" s="2">
        <f t="shared" si="368"/>
        <v>0</v>
      </c>
      <c r="AN963" s="2">
        <f t="shared" si="369"/>
        <v>0</v>
      </c>
      <c r="AP963" t="s">
        <v>1744</v>
      </c>
      <c r="AQ963" t="s">
        <v>507</v>
      </c>
      <c r="AR963">
        <v>4</v>
      </c>
      <c r="AT963" s="95">
        <v>20</v>
      </c>
      <c r="AU963" s="97">
        <v>77</v>
      </c>
      <c r="AV963" s="101">
        <f t="shared" si="358"/>
        <v>20077</v>
      </c>
      <c r="AX963" s="7" t="s">
        <v>1006</v>
      </c>
    </row>
    <row r="964" spans="1:50" hidden="1" outlineLevel="1">
      <c r="A964" t="s">
        <v>149</v>
      </c>
      <c r="B964" t="s">
        <v>507</v>
      </c>
      <c r="C964" s="1">
        <f t="shared" si="359"/>
        <v>9922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60"/>
        <v>2985</v>
      </c>
      <c r="H964" s="2">
        <f t="shared" si="361"/>
        <v>0.30084660350735737</v>
      </c>
      <c r="I964" s="2"/>
      <c r="J964" s="2">
        <f t="shared" si="362"/>
        <v>0.33803668615198551</v>
      </c>
      <c r="K964" s="2">
        <f t="shared" si="363"/>
        <v>0.63888328965934282</v>
      </c>
      <c r="L964" s="2">
        <f t="shared" si="364"/>
        <v>0</v>
      </c>
      <c r="M964" s="2">
        <f t="shared" si="365"/>
        <v>2.3080024188671722E-2</v>
      </c>
      <c r="N964" s="114">
        <v>3354</v>
      </c>
      <c r="O964" s="114">
        <v>6339</v>
      </c>
      <c r="P964" s="114"/>
      <c r="Q964" s="114">
        <v>113</v>
      </c>
      <c r="R964" s="114">
        <v>116</v>
      </c>
      <c r="S964" s="114"/>
      <c r="T964" s="115"/>
      <c r="U964" s="115"/>
      <c r="V964" s="115"/>
      <c r="W964" s="115"/>
      <c r="X964" s="115"/>
      <c r="Y964" s="115"/>
      <c r="Z964" s="115"/>
      <c r="AA964" s="115"/>
      <c r="AB964" s="115"/>
      <c r="AC964" s="115"/>
      <c r="AD964" s="115"/>
      <c r="AE964" s="115"/>
      <c r="AG964" s="7">
        <f>IF(Q964&gt;0,RANK(Q964,(N964:P964,Q964:AE964)),0)</f>
        <v>4</v>
      </c>
      <c r="AH964" s="7">
        <f>IF(R964&gt;0,RANK(R964,(N964:P964,Q964:AE964)),0)</f>
        <v>3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366"/>
        <v>1.1388832896593429E-2</v>
      </c>
      <c r="AL964" s="2">
        <f t="shared" si="367"/>
        <v>1.1691191292078211E-2</v>
      </c>
      <c r="AM964" s="2">
        <f t="shared" si="368"/>
        <v>0</v>
      </c>
      <c r="AN964" s="2">
        <f t="shared" si="369"/>
        <v>0</v>
      </c>
      <c r="AP964" t="s">
        <v>149</v>
      </c>
      <c r="AQ964" t="s">
        <v>507</v>
      </c>
      <c r="AR964">
        <v>4</v>
      </c>
      <c r="AT964" s="95">
        <v>20</v>
      </c>
      <c r="AU964" s="97">
        <v>79</v>
      </c>
      <c r="AV964" s="101">
        <f t="shared" si="358"/>
        <v>20079</v>
      </c>
      <c r="AX964" s="7" t="s">
        <v>1006</v>
      </c>
    </row>
    <row r="965" spans="1:50" hidden="1" outlineLevel="1">
      <c r="A965" t="s">
        <v>349</v>
      </c>
      <c r="B965" t="s">
        <v>507</v>
      </c>
      <c r="C965" s="1">
        <f t="shared" si="359"/>
        <v>1121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0</v>
      </c>
      <c r="G965" s="1">
        <f t="shared" si="360"/>
        <v>751</v>
      </c>
      <c r="H965" s="2">
        <f t="shared" si="361"/>
        <v>0.66993755575379121</v>
      </c>
      <c r="I965" s="2"/>
      <c r="J965" s="2">
        <f t="shared" si="362"/>
        <v>0.15611061552185548</v>
      </c>
      <c r="K965" s="2">
        <f t="shared" si="363"/>
        <v>0.82604817127564678</v>
      </c>
      <c r="L965" s="2">
        <f t="shared" si="364"/>
        <v>0</v>
      </c>
      <c r="M965" s="2">
        <f t="shared" si="365"/>
        <v>1.7841213202497763E-2</v>
      </c>
      <c r="N965" s="114">
        <v>175</v>
      </c>
      <c r="O965" s="114">
        <v>926</v>
      </c>
      <c r="P965" s="114"/>
      <c r="Q965" s="114">
        <v>13</v>
      </c>
      <c r="R965" s="114">
        <v>7</v>
      </c>
      <c r="S965" s="114"/>
      <c r="T965" s="115"/>
      <c r="U965" s="115"/>
      <c r="V965" s="115"/>
      <c r="W965" s="115"/>
      <c r="X965" s="115"/>
      <c r="Y965" s="115"/>
      <c r="Z965" s="115"/>
      <c r="AA965" s="115"/>
      <c r="AB965" s="115"/>
      <c r="AC965" s="115"/>
      <c r="AD965" s="115"/>
      <c r="AE965" s="115"/>
      <c r="AG965" s="7">
        <f>IF(Q965&gt;0,RANK(Q965,(N965:P965,Q965:AE965)),0)</f>
        <v>3</v>
      </c>
      <c r="AH965" s="7">
        <f>IF(R965&gt;0,RANK(R965,(N965:P965,Q965:AE965)),0)</f>
        <v>4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66"/>
        <v>1.159678858162355E-2</v>
      </c>
      <c r="AL965" s="2">
        <f t="shared" si="367"/>
        <v>6.2444246208742194E-3</v>
      </c>
      <c r="AM965" s="2">
        <f t="shared" si="368"/>
        <v>0</v>
      </c>
      <c r="AN965" s="2">
        <f t="shared" si="369"/>
        <v>0</v>
      </c>
      <c r="AP965" t="s">
        <v>349</v>
      </c>
      <c r="AQ965" t="s">
        <v>507</v>
      </c>
      <c r="AR965">
        <v>1</v>
      </c>
      <c r="AT965" s="95">
        <v>20</v>
      </c>
      <c r="AU965" s="97">
        <v>81</v>
      </c>
      <c r="AV965" s="101">
        <f t="shared" si="358"/>
        <v>20081</v>
      </c>
      <c r="AX965" s="7" t="s">
        <v>1006</v>
      </c>
    </row>
    <row r="966" spans="1:50" hidden="1" outlineLevel="1">
      <c r="A966" t="s">
        <v>1811</v>
      </c>
      <c r="B966" t="s">
        <v>507</v>
      </c>
      <c r="C966" s="1">
        <f t="shared" si="359"/>
        <v>898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60"/>
        <v>518</v>
      </c>
      <c r="H966" s="2">
        <f t="shared" si="361"/>
        <v>0.57683741648106901</v>
      </c>
      <c r="I966" s="2"/>
      <c r="J966" s="2">
        <f t="shared" si="362"/>
        <v>0.19821826280623608</v>
      </c>
      <c r="K966" s="2">
        <f t="shared" si="363"/>
        <v>0.77505567928730512</v>
      </c>
      <c r="L966" s="2">
        <f t="shared" si="364"/>
        <v>0</v>
      </c>
      <c r="M966" s="2">
        <f t="shared" si="365"/>
        <v>2.6726057906458767E-2</v>
      </c>
      <c r="N966" s="114">
        <v>178</v>
      </c>
      <c r="O966" s="114">
        <v>696</v>
      </c>
      <c r="P966" s="114"/>
      <c r="Q966" s="114">
        <v>19</v>
      </c>
      <c r="R966" s="114">
        <v>5</v>
      </c>
      <c r="S966" s="114"/>
      <c r="T966" s="115"/>
      <c r="U966" s="115"/>
      <c r="V966" s="115"/>
      <c r="W966" s="115"/>
      <c r="X966" s="115"/>
      <c r="Y966" s="115"/>
      <c r="Z966" s="115"/>
      <c r="AA966" s="115"/>
      <c r="AB966" s="115"/>
      <c r="AC966" s="115"/>
      <c r="AD966" s="115"/>
      <c r="AE966" s="115"/>
      <c r="AG966" s="7">
        <f>IF(Q966&gt;0,RANK(Q966,(N966:P966,Q966:AE966)),0)</f>
        <v>3</v>
      </c>
      <c r="AH966" s="7">
        <f>IF(R966&gt;0,RANK(R966,(N966:P966,Q966:AE966)),0)</f>
        <v>4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66"/>
        <v>2.1158129175946547E-2</v>
      </c>
      <c r="AL966" s="2">
        <f t="shared" si="367"/>
        <v>5.5679287305122494E-3</v>
      </c>
      <c r="AM966" s="2">
        <f t="shared" si="368"/>
        <v>0</v>
      </c>
      <c r="AN966" s="2">
        <f t="shared" si="369"/>
        <v>0</v>
      </c>
      <c r="AP966" t="s">
        <v>1811</v>
      </c>
      <c r="AQ966" t="s">
        <v>507</v>
      </c>
      <c r="AR966">
        <v>1</v>
      </c>
      <c r="AT966" s="95">
        <v>20</v>
      </c>
      <c r="AU966" s="97">
        <v>83</v>
      </c>
      <c r="AV966" s="101">
        <f t="shared" si="358"/>
        <v>20083</v>
      </c>
      <c r="AX966" s="7" t="s">
        <v>1006</v>
      </c>
    </row>
    <row r="967" spans="1:50" hidden="1" outlineLevel="1">
      <c r="A967" t="s">
        <v>799</v>
      </c>
      <c r="B967" t="s">
        <v>507</v>
      </c>
      <c r="C967" s="1">
        <f t="shared" si="359"/>
        <v>4473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60"/>
        <v>1943</v>
      </c>
      <c r="H967" s="2">
        <f t="shared" si="361"/>
        <v>0.43438408227140624</v>
      </c>
      <c r="I967" s="2"/>
      <c r="J967" s="2">
        <f t="shared" si="362"/>
        <v>0.2573217080259334</v>
      </c>
      <c r="K967" s="2">
        <f t="shared" si="363"/>
        <v>0.69170579029733958</v>
      </c>
      <c r="L967" s="2">
        <f t="shared" si="364"/>
        <v>0</v>
      </c>
      <c r="M967" s="2">
        <f t="shared" si="365"/>
        <v>5.0972501676727067E-2</v>
      </c>
      <c r="N967" s="114">
        <v>1151</v>
      </c>
      <c r="O967" s="114">
        <v>3094</v>
      </c>
      <c r="P967" s="114"/>
      <c r="Q967" s="114">
        <v>50</v>
      </c>
      <c r="R967" s="114">
        <v>178</v>
      </c>
      <c r="S967" s="114"/>
      <c r="T967" s="115"/>
      <c r="U967" s="115"/>
      <c r="V967" s="115"/>
      <c r="W967" s="115"/>
      <c r="X967" s="115"/>
      <c r="Y967" s="115"/>
      <c r="Z967" s="115"/>
      <c r="AA967" s="115"/>
      <c r="AB967" s="115"/>
      <c r="AC967" s="115"/>
      <c r="AD967" s="115"/>
      <c r="AE967" s="115"/>
      <c r="AG967" s="7">
        <f>IF(Q967&gt;0,RANK(Q967,(N967:P967,Q967:AE967)),0)</f>
        <v>4</v>
      </c>
      <c r="AH967" s="7">
        <f>IF(R967&gt;0,RANK(R967,(N967:P967,Q967:AE967)),0)</f>
        <v>3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66"/>
        <v>1.11781801922647E-2</v>
      </c>
      <c r="AL967" s="2">
        <f t="shared" si="367"/>
        <v>3.9794321484462332E-2</v>
      </c>
      <c r="AM967" s="2">
        <f t="shared" si="368"/>
        <v>0</v>
      </c>
      <c r="AN967" s="2">
        <f t="shared" si="369"/>
        <v>0</v>
      </c>
      <c r="AP967" t="s">
        <v>799</v>
      </c>
      <c r="AQ967" t="s">
        <v>507</v>
      </c>
      <c r="AR967">
        <v>2</v>
      </c>
      <c r="AT967" s="95">
        <v>20</v>
      </c>
      <c r="AU967" s="97">
        <v>85</v>
      </c>
      <c r="AV967" s="101">
        <f t="shared" si="358"/>
        <v>20085</v>
      </c>
      <c r="AX967" s="7" t="s">
        <v>1006</v>
      </c>
    </row>
    <row r="968" spans="1:50" hidden="1" outlineLevel="1">
      <c r="A968" t="s">
        <v>1349</v>
      </c>
      <c r="B968" t="s">
        <v>507</v>
      </c>
      <c r="C968" s="1">
        <f t="shared" si="359"/>
        <v>5444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60"/>
        <v>2067</v>
      </c>
      <c r="H968" s="2">
        <f t="shared" si="361"/>
        <v>0.37968405584129317</v>
      </c>
      <c r="I968" s="2"/>
      <c r="J968" s="2">
        <f t="shared" si="362"/>
        <v>0.29151359294636298</v>
      </c>
      <c r="K968" s="2">
        <f t="shared" si="363"/>
        <v>0.67119764878765609</v>
      </c>
      <c r="L968" s="2">
        <f t="shared" si="364"/>
        <v>0</v>
      </c>
      <c r="M968" s="2">
        <f t="shared" si="365"/>
        <v>3.7288758265980881E-2</v>
      </c>
      <c r="N968" s="114">
        <v>1587</v>
      </c>
      <c r="O968" s="114">
        <v>3654</v>
      </c>
      <c r="P968" s="114"/>
      <c r="Q968" s="114">
        <v>98</v>
      </c>
      <c r="R968" s="114">
        <v>105</v>
      </c>
      <c r="S968" s="114"/>
      <c r="T968" s="115"/>
      <c r="U968" s="115"/>
      <c r="V968" s="115"/>
      <c r="W968" s="115"/>
      <c r="X968" s="115"/>
      <c r="Y968" s="115"/>
      <c r="Z968" s="115"/>
      <c r="AA968" s="115"/>
      <c r="AB968" s="115"/>
      <c r="AC968" s="115"/>
      <c r="AD968" s="115"/>
      <c r="AE968" s="115"/>
      <c r="AG968" s="7">
        <f>IF(Q968&gt;0,RANK(Q968,(N968:P968,Q968:AE968)),0)</f>
        <v>4</v>
      </c>
      <c r="AH968" s="7">
        <f>IF(R968&gt;0,RANK(R968,(N968:P968,Q968:AE968)),0)</f>
        <v>3</v>
      </c>
      <c r="AI968" s="7">
        <f>IF(T968&gt;0,RANK(T968,(N968:P968,Q968:AE968)),0)</f>
        <v>0</v>
      </c>
      <c r="AJ968" s="7">
        <f>IF(S968&gt;0,RANK(S968,(N968:P968,Q968:AE968)),0)</f>
        <v>0</v>
      </c>
      <c r="AK968" s="2">
        <f t="shared" si="366"/>
        <v>1.8001469507714914E-2</v>
      </c>
      <c r="AL968" s="2">
        <f t="shared" si="367"/>
        <v>1.9287288758265981E-2</v>
      </c>
      <c r="AM968" s="2">
        <f t="shared" si="368"/>
        <v>0</v>
      </c>
      <c r="AN968" s="2">
        <f t="shared" si="369"/>
        <v>0</v>
      </c>
      <c r="AP968" t="s">
        <v>1349</v>
      </c>
      <c r="AQ968" t="s">
        <v>507</v>
      </c>
      <c r="AR968">
        <v>2</v>
      </c>
      <c r="AT968" s="95">
        <v>20</v>
      </c>
      <c r="AU968" s="97">
        <v>87</v>
      </c>
      <c r="AV968" s="101">
        <f t="shared" si="358"/>
        <v>20087</v>
      </c>
      <c r="AX968" s="7" t="s">
        <v>1006</v>
      </c>
    </row>
    <row r="969" spans="1:50" hidden="1" outlineLevel="1">
      <c r="A969" t="s">
        <v>1386</v>
      </c>
      <c r="B969" t="s">
        <v>507</v>
      </c>
      <c r="C969" s="1">
        <f t="shared" si="359"/>
        <v>1289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60"/>
        <v>788</v>
      </c>
      <c r="H969" s="2">
        <f t="shared" si="361"/>
        <v>0.6113266097750194</v>
      </c>
      <c r="I969" s="2"/>
      <c r="J969" s="2">
        <f t="shared" si="362"/>
        <v>0.17532971295577968</v>
      </c>
      <c r="K969" s="2">
        <f t="shared" si="363"/>
        <v>0.78665632273079911</v>
      </c>
      <c r="L969" s="2">
        <f t="shared" si="364"/>
        <v>0</v>
      </c>
      <c r="M969" s="2">
        <f t="shared" si="365"/>
        <v>3.8013964313421189E-2</v>
      </c>
      <c r="N969" s="114">
        <v>226</v>
      </c>
      <c r="O969" s="114">
        <v>1014</v>
      </c>
      <c r="P969" s="114"/>
      <c r="Q969" s="114">
        <v>13</v>
      </c>
      <c r="R969" s="114">
        <v>36</v>
      </c>
      <c r="S969" s="114"/>
      <c r="T969" s="115"/>
      <c r="U969" s="115"/>
      <c r="V969" s="115"/>
      <c r="W969" s="115"/>
      <c r="X969" s="115"/>
      <c r="Y969" s="115"/>
      <c r="Z969" s="115"/>
      <c r="AA969" s="115"/>
      <c r="AB969" s="115"/>
      <c r="AC969" s="115"/>
      <c r="AD969" s="115"/>
      <c r="AE969" s="115"/>
      <c r="AG969" s="7">
        <f>IF(Q969&gt;0,RANK(Q969,(N969:P969,Q969:AE969)),0)</f>
        <v>4</v>
      </c>
      <c r="AH969" s="7">
        <f>IF(R969&gt;0,RANK(R969,(N969:P969,Q969:AE969)),0)</f>
        <v>3</v>
      </c>
      <c r="AI969" s="7">
        <f>IF(T969&gt;0,RANK(T969,(N969:P969,Q969:AE969)),0)</f>
        <v>0</v>
      </c>
      <c r="AJ969" s="7">
        <f>IF(S969&gt;0,RANK(S969,(N969:P969,Q969:AE969)),0)</f>
        <v>0</v>
      </c>
      <c r="AK969" s="2">
        <f t="shared" si="366"/>
        <v>1.0085337470907681E-2</v>
      </c>
      <c r="AL969" s="2">
        <f t="shared" si="367"/>
        <v>2.7928626842513578E-2</v>
      </c>
      <c r="AM969" s="2">
        <f t="shared" si="368"/>
        <v>0</v>
      </c>
      <c r="AN969" s="2">
        <f t="shared" si="369"/>
        <v>0</v>
      </c>
      <c r="AP969" t="s">
        <v>1386</v>
      </c>
      <c r="AQ969" t="s">
        <v>507</v>
      </c>
      <c r="AR969">
        <v>1</v>
      </c>
      <c r="AT969" s="95">
        <v>20</v>
      </c>
      <c r="AU969" s="97">
        <v>89</v>
      </c>
      <c r="AV969" s="101">
        <f t="shared" si="358"/>
        <v>20089</v>
      </c>
      <c r="AX969" s="7" t="s">
        <v>1006</v>
      </c>
    </row>
    <row r="970" spans="1:50" hidden="1" outlineLevel="1">
      <c r="A970" t="s">
        <v>531</v>
      </c>
      <c r="B970" t="s">
        <v>507</v>
      </c>
      <c r="C970" s="1">
        <f t="shared" si="359"/>
        <v>132322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60"/>
        <v>55378</v>
      </c>
      <c r="H970" s="2">
        <f t="shared" si="361"/>
        <v>0.41850939375160595</v>
      </c>
      <c r="I970" s="2"/>
      <c r="J970" s="2">
        <f t="shared" si="362"/>
        <v>0.27726304015961067</v>
      </c>
      <c r="K970" s="2">
        <f t="shared" si="363"/>
        <v>0.69577243391121657</v>
      </c>
      <c r="L970" s="2">
        <f t="shared" si="364"/>
        <v>0</v>
      </c>
      <c r="M970" s="2">
        <f t="shared" si="365"/>
        <v>2.6964525929172756E-2</v>
      </c>
      <c r="N970" s="114">
        <v>36688</v>
      </c>
      <c r="O970" s="114">
        <v>92066</v>
      </c>
      <c r="P970" s="114"/>
      <c r="Q970" s="114">
        <v>2267</v>
      </c>
      <c r="R970" s="114">
        <v>1301</v>
      </c>
      <c r="S970" s="114"/>
      <c r="T970" s="115"/>
      <c r="U970" s="115"/>
      <c r="V970" s="115"/>
      <c r="W970" s="115"/>
      <c r="X970" s="115"/>
      <c r="Y970" s="115"/>
      <c r="Z970" s="115"/>
      <c r="AA970" s="115"/>
      <c r="AB970" s="115"/>
      <c r="AC970" s="115"/>
      <c r="AD970" s="115"/>
      <c r="AE970" s="115"/>
      <c r="AG970" s="7">
        <f>IF(Q970&gt;0,RANK(Q970,(N970:P970,Q970:AE970)),0)</f>
        <v>3</v>
      </c>
      <c r="AH970" s="7">
        <f>IF(R970&gt;0,RANK(R970,(N970:P970,Q970:AE970)),0)</f>
        <v>4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366"/>
        <v>1.7132449630446939E-2</v>
      </c>
      <c r="AL970" s="2">
        <f t="shared" si="367"/>
        <v>9.8320762987258361E-3</v>
      </c>
      <c r="AM970" s="2">
        <f t="shared" si="368"/>
        <v>0</v>
      </c>
      <c r="AN970" s="2">
        <f t="shared" si="369"/>
        <v>0</v>
      </c>
      <c r="AP970" t="s">
        <v>531</v>
      </c>
      <c r="AQ970" t="s">
        <v>507</v>
      </c>
      <c r="AR970">
        <v>3</v>
      </c>
      <c r="AT970" s="95">
        <v>20</v>
      </c>
      <c r="AU970" s="97">
        <v>91</v>
      </c>
      <c r="AV970" s="101">
        <f t="shared" si="358"/>
        <v>20091</v>
      </c>
      <c r="AX970" s="7" t="s">
        <v>1006</v>
      </c>
    </row>
    <row r="971" spans="1:50" hidden="1" outlineLevel="1">
      <c r="A971" t="s">
        <v>838</v>
      </c>
      <c r="B971" t="s">
        <v>507</v>
      </c>
      <c r="C971" s="1">
        <f t="shared" si="359"/>
        <v>1016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60"/>
        <v>656</v>
      </c>
      <c r="H971" s="2">
        <f t="shared" si="361"/>
        <v>0.64566929133858264</v>
      </c>
      <c r="I971" s="2"/>
      <c r="J971" s="2">
        <f t="shared" si="362"/>
        <v>0.16830708661417323</v>
      </c>
      <c r="K971" s="2">
        <f t="shared" si="363"/>
        <v>0.8139763779527559</v>
      </c>
      <c r="L971" s="2">
        <f t="shared" si="364"/>
        <v>0</v>
      </c>
      <c r="M971" s="2">
        <f t="shared" si="365"/>
        <v>1.7716535433070835E-2</v>
      </c>
      <c r="N971" s="114">
        <v>171</v>
      </c>
      <c r="O971" s="114">
        <v>827</v>
      </c>
      <c r="P971" s="114"/>
      <c r="Q971" s="114">
        <v>12</v>
      </c>
      <c r="R971" s="114">
        <v>6</v>
      </c>
      <c r="S971" s="114"/>
      <c r="T971" s="115"/>
      <c r="U971" s="115"/>
      <c r="V971" s="115"/>
      <c r="W971" s="115"/>
      <c r="X971" s="115"/>
      <c r="Y971" s="115"/>
      <c r="Z971" s="115"/>
      <c r="AA971" s="115"/>
      <c r="AB971" s="115"/>
      <c r="AC971" s="115"/>
      <c r="AD971" s="115"/>
      <c r="AE971" s="115"/>
      <c r="AG971" s="7">
        <f>IF(Q971&gt;0,RANK(Q971,(N971:P971,Q971:AE971)),0)</f>
        <v>3</v>
      </c>
      <c r="AH971" s="7">
        <f>IF(R971&gt;0,RANK(R971,(N971:P971,Q971:AE971)),0)</f>
        <v>4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366"/>
        <v>1.1811023622047244E-2</v>
      </c>
      <c r="AL971" s="2">
        <f t="shared" si="367"/>
        <v>5.905511811023622E-3</v>
      </c>
      <c r="AM971" s="2">
        <f t="shared" si="368"/>
        <v>0</v>
      </c>
      <c r="AN971" s="2">
        <f t="shared" si="369"/>
        <v>0</v>
      </c>
      <c r="AP971" t="s">
        <v>838</v>
      </c>
      <c r="AQ971" t="s">
        <v>507</v>
      </c>
      <c r="AR971">
        <v>1</v>
      </c>
      <c r="AT971" s="95">
        <v>20</v>
      </c>
      <c r="AU971" s="97">
        <v>93</v>
      </c>
      <c r="AV971" s="101">
        <f t="shared" si="358"/>
        <v>20093</v>
      </c>
      <c r="AX971" s="7" t="s">
        <v>1006</v>
      </c>
    </row>
    <row r="972" spans="1:50" hidden="1" outlineLevel="1">
      <c r="A972" t="s">
        <v>289</v>
      </c>
      <c r="B972" t="s">
        <v>507</v>
      </c>
      <c r="C972" s="1">
        <f t="shared" si="359"/>
        <v>2643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60"/>
        <v>1184</v>
      </c>
      <c r="H972" s="2">
        <f t="shared" si="361"/>
        <v>0.4479757850926977</v>
      </c>
      <c r="I972" s="2"/>
      <c r="J972" s="2">
        <f t="shared" si="362"/>
        <v>0.26636398032538783</v>
      </c>
      <c r="K972" s="2">
        <f t="shared" si="363"/>
        <v>0.71433976541808553</v>
      </c>
      <c r="L972" s="2">
        <f t="shared" si="364"/>
        <v>0</v>
      </c>
      <c r="M972" s="2">
        <f t="shared" si="365"/>
        <v>1.929625425652659E-2</v>
      </c>
      <c r="N972" s="114">
        <v>704</v>
      </c>
      <c r="O972" s="114">
        <v>1888</v>
      </c>
      <c r="P972" s="114"/>
      <c r="Q972" s="114">
        <v>28</v>
      </c>
      <c r="R972" s="114">
        <v>23</v>
      </c>
      <c r="S972" s="114"/>
      <c r="T972" s="115"/>
      <c r="U972" s="115"/>
      <c r="V972" s="115"/>
      <c r="W972" s="115"/>
      <c r="X972" s="115"/>
      <c r="Y972" s="115"/>
      <c r="Z972" s="115"/>
      <c r="AA972" s="115"/>
      <c r="AB972" s="115"/>
      <c r="AC972" s="115"/>
      <c r="AD972" s="115"/>
      <c r="AE972" s="115"/>
      <c r="AG972" s="7">
        <f>IF(Q972&gt;0,RANK(Q972,(N972:P972,Q972:AE972)),0)</f>
        <v>3</v>
      </c>
      <c r="AH972" s="7">
        <f>IF(R972&gt;0,RANK(R972,(N972:P972,Q972:AE972)),0)</f>
        <v>4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366"/>
        <v>1.0594021944759743E-2</v>
      </c>
      <c r="AL972" s="2">
        <f t="shared" si="367"/>
        <v>8.7022323117669307E-3</v>
      </c>
      <c r="AM972" s="2">
        <f t="shared" si="368"/>
        <v>0</v>
      </c>
      <c r="AN972" s="2">
        <f t="shared" si="369"/>
        <v>0</v>
      </c>
      <c r="AP972" t="s">
        <v>289</v>
      </c>
      <c r="AQ972" t="s">
        <v>507</v>
      </c>
      <c r="AR972">
        <v>4</v>
      </c>
      <c r="AT972" s="95">
        <v>20</v>
      </c>
      <c r="AU972" s="97">
        <v>95</v>
      </c>
      <c r="AV972" s="101">
        <f t="shared" si="358"/>
        <v>20095</v>
      </c>
      <c r="AX972" s="7" t="s">
        <v>1006</v>
      </c>
    </row>
    <row r="973" spans="1:50" hidden="1" outlineLevel="1">
      <c r="A973" t="s">
        <v>877</v>
      </c>
      <c r="B973" t="s">
        <v>507</v>
      </c>
      <c r="C973" s="1">
        <f t="shared" si="359"/>
        <v>1214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60"/>
        <v>768</v>
      </c>
      <c r="H973" s="2">
        <f t="shared" si="361"/>
        <v>0.63261943986820424</v>
      </c>
      <c r="I973" s="2"/>
      <c r="J973" s="2">
        <f t="shared" si="362"/>
        <v>0.16639209225700163</v>
      </c>
      <c r="K973" s="2">
        <f t="shared" si="363"/>
        <v>0.79901153212520593</v>
      </c>
      <c r="L973" s="2">
        <f t="shared" si="364"/>
        <v>0</v>
      </c>
      <c r="M973" s="2">
        <f t="shared" si="365"/>
        <v>3.4596375617792385E-2</v>
      </c>
      <c r="N973" s="114">
        <v>202</v>
      </c>
      <c r="O973" s="114">
        <v>970</v>
      </c>
      <c r="P973" s="114"/>
      <c r="Q973" s="114">
        <v>22</v>
      </c>
      <c r="R973" s="114">
        <v>20</v>
      </c>
      <c r="S973" s="114"/>
      <c r="T973" s="115"/>
      <c r="U973" s="115"/>
      <c r="V973" s="115"/>
      <c r="W973" s="115"/>
      <c r="X973" s="115"/>
      <c r="Y973" s="115"/>
      <c r="Z973" s="115"/>
      <c r="AA973" s="115"/>
      <c r="AB973" s="115"/>
      <c r="AC973" s="115"/>
      <c r="AD973" s="115"/>
      <c r="AE973" s="115"/>
      <c r="AG973" s="7">
        <f>IF(Q973&gt;0,RANK(Q973,(N973:P973,Q973:AE973)),0)</f>
        <v>3</v>
      </c>
      <c r="AH973" s="7">
        <f>IF(R973&gt;0,RANK(R973,(N973:P973,Q973:AE973)),0)</f>
        <v>4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366"/>
        <v>1.8121911037891267E-2</v>
      </c>
      <c r="AL973" s="2">
        <f t="shared" si="367"/>
        <v>1.6474464579901153E-2</v>
      </c>
      <c r="AM973" s="2">
        <f t="shared" si="368"/>
        <v>0</v>
      </c>
      <c r="AN973" s="2">
        <f t="shared" si="369"/>
        <v>0</v>
      </c>
      <c r="AP973" t="s">
        <v>877</v>
      </c>
      <c r="AQ973" t="s">
        <v>507</v>
      </c>
      <c r="AR973">
        <v>1</v>
      </c>
      <c r="AT973" s="95">
        <v>20</v>
      </c>
      <c r="AU973" s="97">
        <v>97</v>
      </c>
      <c r="AV973" s="101">
        <f t="shared" si="358"/>
        <v>20097</v>
      </c>
      <c r="AX973" s="7" t="s">
        <v>1006</v>
      </c>
    </row>
    <row r="974" spans="1:50" hidden="1" outlineLevel="1">
      <c r="A974" t="s">
        <v>2006</v>
      </c>
      <c r="B974" t="s">
        <v>507</v>
      </c>
      <c r="C974" s="1">
        <f t="shared" si="359"/>
        <v>6402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60"/>
        <v>2021</v>
      </c>
      <c r="H974" s="2">
        <f t="shared" si="361"/>
        <v>0.31568259918775382</v>
      </c>
      <c r="I974" s="2"/>
      <c r="J974" s="2">
        <f t="shared" si="362"/>
        <v>0.33270852858481725</v>
      </c>
      <c r="K974" s="2">
        <f t="shared" si="363"/>
        <v>0.64839112777257102</v>
      </c>
      <c r="L974" s="2">
        <f t="shared" si="364"/>
        <v>0</v>
      </c>
      <c r="M974" s="2">
        <f t="shared" si="365"/>
        <v>1.8900343642611728E-2</v>
      </c>
      <c r="N974" s="114">
        <v>2130</v>
      </c>
      <c r="O974" s="114">
        <v>4151</v>
      </c>
      <c r="P974" s="114"/>
      <c r="Q974" s="114">
        <v>75</v>
      </c>
      <c r="R974" s="114">
        <v>46</v>
      </c>
      <c r="S974" s="114"/>
      <c r="T974" s="115"/>
      <c r="U974" s="115"/>
      <c r="V974" s="115"/>
      <c r="W974" s="115"/>
      <c r="X974" s="115"/>
      <c r="Y974" s="115"/>
      <c r="Z974" s="115"/>
      <c r="AA974" s="115"/>
      <c r="AB974" s="115"/>
      <c r="AC974" s="115"/>
      <c r="AD974" s="115"/>
      <c r="AE974" s="10"/>
      <c r="AG974" s="7">
        <f>IF(Q974&gt;0,RANK(Q974,(N974:P974,Q974:AE974)),0)</f>
        <v>3</v>
      </c>
      <c r="AH974" s="7">
        <f>IF(R974&gt;0,RANK(R974,(N974:P974,Q974:AE974)),0)</f>
        <v>4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366"/>
        <v>1.1715089034676664E-2</v>
      </c>
      <c r="AL974" s="2">
        <f t="shared" si="367"/>
        <v>7.1852546079350203E-3</v>
      </c>
      <c r="AM974" s="2">
        <f t="shared" si="368"/>
        <v>0</v>
      </c>
      <c r="AN974" s="2">
        <f t="shared" si="369"/>
        <v>0</v>
      </c>
      <c r="AP974" t="s">
        <v>2006</v>
      </c>
      <c r="AQ974" t="s">
        <v>507</v>
      </c>
      <c r="AR974">
        <v>2</v>
      </c>
      <c r="AT974" s="95">
        <v>20</v>
      </c>
      <c r="AU974" s="97">
        <v>99</v>
      </c>
      <c r="AV974" s="101">
        <f t="shared" si="358"/>
        <v>20099</v>
      </c>
      <c r="AX974" s="7" t="s">
        <v>1006</v>
      </c>
    </row>
    <row r="975" spans="1:50" hidden="1" outlineLevel="1">
      <c r="A975" t="s">
        <v>1936</v>
      </c>
      <c r="B975" t="s">
        <v>507</v>
      </c>
      <c r="C975" s="1">
        <f t="shared" si="359"/>
        <v>1030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60"/>
        <v>585</v>
      </c>
      <c r="H975" s="2">
        <f t="shared" si="361"/>
        <v>0.56796116504854366</v>
      </c>
      <c r="I975" s="2"/>
      <c r="J975" s="2">
        <f t="shared" si="362"/>
        <v>0.20679611650485438</v>
      </c>
      <c r="K975" s="2">
        <f t="shared" si="363"/>
        <v>0.77475728155339807</v>
      </c>
      <c r="L975" s="2">
        <f t="shared" si="364"/>
        <v>0</v>
      </c>
      <c r="M975" s="2">
        <f t="shared" si="365"/>
        <v>1.844660194174752E-2</v>
      </c>
      <c r="N975" s="114">
        <v>213</v>
      </c>
      <c r="O975" s="114">
        <v>798</v>
      </c>
      <c r="P975" s="114"/>
      <c r="Q975" s="114">
        <v>9</v>
      </c>
      <c r="R975" s="114">
        <v>10</v>
      </c>
      <c r="S975" s="114"/>
      <c r="T975" s="115"/>
      <c r="U975" s="115"/>
      <c r="V975" s="115"/>
      <c r="W975" s="115"/>
      <c r="X975" s="115"/>
      <c r="Y975" s="115"/>
      <c r="Z975" s="115"/>
      <c r="AA975" s="115"/>
      <c r="AB975" s="115"/>
      <c r="AC975" s="115"/>
      <c r="AD975" s="115"/>
      <c r="AE975" s="115"/>
      <c r="AG975" s="7">
        <f>IF(Q975&gt;0,RANK(Q975,(N975:P975,Q975:AE975)),0)</f>
        <v>4</v>
      </c>
      <c r="AH975" s="7">
        <f>IF(R975&gt;0,RANK(R975,(N975:P975,Q975:AE975)),0)</f>
        <v>3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366"/>
        <v>8.7378640776699032E-3</v>
      </c>
      <c r="AL975" s="2">
        <f t="shared" si="367"/>
        <v>9.7087378640776691E-3</v>
      </c>
      <c r="AM975" s="2">
        <f t="shared" si="368"/>
        <v>0</v>
      </c>
      <c r="AN975" s="2">
        <f t="shared" si="369"/>
        <v>0</v>
      </c>
      <c r="AP975" t="s">
        <v>1936</v>
      </c>
      <c r="AQ975" t="s">
        <v>507</v>
      </c>
      <c r="AR975">
        <v>1</v>
      </c>
      <c r="AT975" s="95">
        <v>20</v>
      </c>
      <c r="AU975" s="97">
        <v>101</v>
      </c>
      <c r="AV975" s="101">
        <f t="shared" si="358"/>
        <v>20101</v>
      </c>
      <c r="AX975" s="7" t="s">
        <v>1006</v>
      </c>
    </row>
    <row r="976" spans="1:50" hidden="1" outlineLevel="1">
      <c r="A976" t="s">
        <v>624</v>
      </c>
      <c r="B976" t="s">
        <v>507</v>
      </c>
      <c r="C976" s="1">
        <f t="shared" si="359"/>
        <v>14176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60"/>
        <v>3349</v>
      </c>
      <c r="H976" s="2">
        <f t="shared" si="361"/>
        <v>0.2362443566591422</v>
      </c>
      <c r="I976" s="2"/>
      <c r="J976" s="2">
        <f t="shared" si="362"/>
        <v>0.36413656884875845</v>
      </c>
      <c r="K976" s="2">
        <f t="shared" si="363"/>
        <v>0.60038092550790068</v>
      </c>
      <c r="L976" s="2">
        <f t="shared" si="364"/>
        <v>0</v>
      </c>
      <c r="M976" s="2">
        <f t="shared" si="365"/>
        <v>3.5482505643340878E-2</v>
      </c>
      <c r="N976" s="114">
        <v>5162</v>
      </c>
      <c r="O976" s="114">
        <v>8511</v>
      </c>
      <c r="P976" s="114"/>
      <c r="Q976" s="114">
        <v>240</v>
      </c>
      <c r="R976" s="114">
        <v>263</v>
      </c>
      <c r="S976" s="114"/>
      <c r="T976" s="115"/>
      <c r="U976" s="115"/>
      <c r="V976" s="115"/>
      <c r="W976" s="115"/>
      <c r="X976" s="115"/>
      <c r="Y976" s="115"/>
      <c r="Z976" s="115"/>
      <c r="AA976" s="115"/>
      <c r="AB976" s="115"/>
      <c r="AC976" s="115"/>
      <c r="AD976" s="115"/>
      <c r="AE976" s="115"/>
      <c r="AG976" s="7">
        <f>IF(Q976&gt;0,RANK(Q976,(N976:P976,Q976:AE976)),0)</f>
        <v>4</v>
      </c>
      <c r="AH976" s="7">
        <f>IF(R976&gt;0,RANK(R976,(N976:P976,Q976:AE976)),0)</f>
        <v>3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366"/>
        <v>1.6930022573363433E-2</v>
      </c>
      <c r="AL976" s="2">
        <f t="shared" si="367"/>
        <v>1.8552483069977428E-2</v>
      </c>
      <c r="AM976" s="2">
        <f t="shared" si="368"/>
        <v>0</v>
      </c>
      <c r="AN976" s="2">
        <f t="shared" si="369"/>
        <v>0</v>
      </c>
      <c r="AP976" t="s">
        <v>624</v>
      </c>
      <c r="AQ976" t="s">
        <v>507</v>
      </c>
      <c r="AR976">
        <v>2</v>
      </c>
      <c r="AT976" s="95">
        <v>20</v>
      </c>
      <c r="AU976" s="97">
        <v>103</v>
      </c>
      <c r="AV976" s="101">
        <f t="shared" si="358"/>
        <v>20103</v>
      </c>
      <c r="AX976" s="7" t="s">
        <v>1006</v>
      </c>
    </row>
    <row r="977" spans="1:50" hidden="1" outlineLevel="1">
      <c r="A977" t="s">
        <v>1853</v>
      </c>
      <c r="B977" t="s">
        <v>507</v>
      </c>
      <c r="C977" s="1">
        <f t="shared" si="359"/>
        <v>1504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60"/>
        <v>756</v>
      </c>
      <c r="H977" s="2">
        <f t="shared" si="361"/>
        <v>0.50265957446808507</v>
      </c>
      <c r="I977" s="2"/>
      <c r="J977" s="2">
        <f t="shared" si="362"/>
        <v>0.22805851063829788</v>
      </c>
      <c r="K977" s="2">
        <f t="shared" si="363"/>
        <v>0.73071808510638303</v>
      </c>
      <c r="L977" s="2">
        <f t="shared" si="364"/>
        <v>0</v>
      </c>
      <c r="M977" s="2">
        <f t="shared" si="365"/>
        <v>4.1223404255319118E-2</v>
      </c>
      <c r="N977" s="114">
        <v>343</v>
      </c>
      <c r="O977" s="114">
        <v>1099</v>
      </c>
      <c r="P977" s="114"/>
      <c r="Q977" s="114">
        <v>23</v>
      </c>
      <c r="R977" s="114">
        <v>39</v>
      </c>
      <c r="S977" s="114"/>
      <c r="T977" s="115"/>
      <c r="U977" s="115"/>
      <c r="V977" s="115"/>
      <c r="W977" s="115"/>
      <c r="X977" s="115"/>
      <c r="Y977" s="115"/>
      <c r="Z977" s="115"/>
      <c r="AA977" s="115"/>
      <c r="AB977" s="115"/>
      <c r="AC977" s="115"/>
      <c r="AD977" s="115"/>
      <c r="AE977" s="115"/>
      <c r="AG977" s="7">
        <f>IF(Q977&gt;0,RANK(Q977,(N977:P977,Q977:AE977)),0)</f>
        <v>4</v>
      </c>
      <c r="AH977" s="7">
        <f>IF(R977&gt;0,RANK(R977,(N977:P977,Q977:AE977)),0)</f>
        <v>3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366"/>
        <v>1.5292553191489361E-2</v>
      </c>
      <c r="AL977" s="2">
        <f t="shared" si="367"/>
        <v>2.5930851063829786E-2</v>
      </c>
      <c r="AM977" s="2">
        <f t="shared" si="368"/>
        <v>0</v>
      </c>
      <c r="AN977" s="2">
        <f t="shared" si="369"/>
        <v>0</v>
      </c>
      <c r="AP977" t="s">
        <v>1853</v>
      </c>
      <c r="AQ977" t="s">
        <v>507</v>
      </c>
      <c r="AR977">
        <v>1</v>
      </c>
      <c r="AT977" s="95">
        <v>20</v>
      </c>
      <c r="AU977" s="97">
        <v>105</v>
      </c>
      <c r="AV977" s="101">
        <f t="shared" si="358"/>
        <v>20105</v>
      </c>
      <c r="AX977" s="7" t="s">
        <v>1006</v>
      </c>
    </row>
    <row r="978" spans="1:50" hidden="1" outlineLevel="1">
      <c r="A978" t="s">
        <v>2118</v>
      </c>
      <c r="B978" t="s">
        <v>507</v>
      </c>
      <c r="C978" s="1">
        <f t="shared" si="359"/>
        <v>2789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60"/>
        <v>1264</v>
      </c>
      <c r="H978" s="2">
        <f t="shared" si="361"/>
        <v>0.45320903549659375</v>
      </c>
      <c r="I978" s="2"/>
      <c r="J978" s="2">
        <f t="shared" si="362"/>
        <v>0.26066690570096807</v>
      </c>
      <c r="K978" s="2">
        <f t="shared" si="363"/>
        <v>0.71387594119756181</v>
      </c>
      <c r="L978" s="2">
        <f t="shared" si="364"/>
        <v>0</v>
      </c>
      <c r="M978" s="2">
        <f t="shared" si="365"/>
        <v>2.545715310147012E-2</v>
      </c>
      <c r="N978" s="114">
        <v>727</v>
      </c>
      <c r="O978" s="114">
        <v>1991</v>
      </c>
      <c r="P978" s="114"/>
      <c r="Q978" s="114">
        <v>42</v>
      </c>
      <c r="R978" s="114">
        <v>29</v>
      </c>
      <c r="S978" s="114"/>
      <c r="T978" s="115"/>
      <c r="U978" s="115"/>
      <c r="V978" s="115"/>
      <c r="W978" s="115"/>
      <c r="X978" s="115"/>
      <c r="Y978" s="115"/>
      <c r="Z978" s="115"/>
      <c r="AA978" s="115"/>
      <c r="AB978" s="115"/>
      <c r="AC978" s="115"/>
      <c r="AD978" s="115"/>
      <c r="AE978" s="115"/>
      <c r="AG978" s="7">
        <f>IF(Q978&gt;0,RANK(Q978,(N978:P978,Q978:AE978)),0)</f>
        <v>3</v>
      </c>
      <c r="AH978" s="7">
        <f>IF(R978&gt;0,RANK(R978,(N978:P978,Q978:AE978)),0)</f>
        <v>4</v>
      </c>
      <c r="AI978" s="7">
        <f>IF(T978&gt;0,RANK(T978,(N978:P978,Q978:AE978)),0)</f>
        <v>0</v>
      </c>
      <c r="AJ978" s="7">
        <f>IF(S978&gt;0,RANK(S978,(N978:P978,Q978:AE978)),0)</f>
        <v>0</v>
      </c>
      <c r="AK978" s="2">
        <f t="shared" si="366"/>
        <v>1.5059160989602008E-2</v>
      </c>
      <c r="AL978" s="2">
        <f t="shared" si="367"/>
        <v>1.0397992111868053E-2</v>
      </c>
      <c r="AM978" s="2">
        <f t="shared" si="368"/>
        <v>0</v>
      </c>
      <c r="AN978" s="2">
        <f t="shared" si="369"/>
        <v>0</v>
      </c>
      <c r="AP978" t="s">
        <v>2118</v>
      </c>
      <c r="AQ978" t="s">
        <v>507</v>
      </c>
      <c r="AR978">
        <v>2</v>
      </c>
      <c r="AT978" s="95">
        <v>20</v>
      </c>
      <c r="AU978" s="97">
        <v>107</v>
      </c>
      <c r="AV978" s="101">
        <f t="shared" si="358"/>
        <v>20107</v>
      </c>
      <c r="AX978" s="7" t="s">
        <v>1006</v>
      </c>
    </row>
    <row r="979" spans="1:50" hidden="1" outlineLevel="1">
      <c r="A979" t="s">
        <v>543</v>
      </c>
      <c r="B979" t="s">
        <v>507</v>
      </c>
      <c r="C979" s="1">
        <f t="shared" si="359"/>
        <v>1058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60"/>
        <v>700</v>
      </c>
      <c r="H979" s="2">
        <f t="shared" si="361"/>
        <v>0.66162570888468808</v>
      </c>
      <c r="I979" s="2"/>
      <c r="J979" s="2">
        <f t="shared" si="362"/>
        <v>0.15311909262759923</v>
      </c>
      <c r="K979" s="2">
        <f t="shared" si="363"/>
        <v>0.81474480151228734</v>
      </c>
      <c r="L979" s="2">
        <f t="shared" si="364"/>
        <v>0</v>
      </c>
      <c r="M979" s="2">
        <f t="shared" si="365"/>
        <v>3.2136105860113395E-2</v>
      </c>
      <c r="N979" s="114">
        <v>162</v>
      </c>
      <c r="O979" s="114">
        <v>862</v>
      </c>
      <c r="P979" s="114"/>
      <c r="Q979" s="114">
        <v>18</v>
      </c>
      <c r="R979" s="114">
        <v>16</v>
      </c>
      <c r="S979" s="114"/>
      <c r="T979" s="115"/>
      <c r="U979" s="115"/>
      <c r="V979" s="115"/>
      <c r="W979" s="115"/>
      <c r="X979" s="115"/>
      <c r="Y979" s="115"/>
      <c r="Z979" s="115"/>
      <c r="AA979" s="115"/>
      <c r="AB979" s="115"/>
      <c r="AC979" s="115"/>
      <c r="AD979" s="115"/>
      <c r="AE979" s="115"/>
      <c r="AG979" s="7">
        <f>IF(Q979&gt;0,RANK(Q979,(N979:P979,Q979:AE979)),0)</f>
        <v>3</v>
      </c>
      <c r="AH979" s="7">
        <f>IF(R979&gt;0,RANK(R979,(N979:P979,Q979:AE979)),0)</f>
        <v>4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366"/>
        <v>1.7013232514177693E-2</v>
      </c>
      <c r="AL979" s="2">
        <f t="shared" si="367"/>
        <v>1.5122873345935728E-2</v>
      </c>
      <c r="AM979" s="2">
        <f t="shared" si="368"/>
        <v>0</v>
      </c>
      <c r="AN979" s="2">
        <f t="shared" si="369"/>
        <v>0</v>
      </c>
      <c r="AP979" t="s">
        <v>543</v>
      </c>
      <c r="AQ979" t="s">
        <v>507</v>
      </c>
      <c r="AR979">
        <v>1</v>
      </c>
      <c r="AT979" s="95">
        <v>20</v>
      </c>
      <c r="AU979" s="97">
        <v>109</v>
      </c>
      <c r="AV979" s="101">
        <f t="shared" si="358"/>
        <v>20109</v>
      </c>
      <c r="AX979" s="7" t="s">
        <v>1006</v>
      </c>
    </row>
    <row r="980" spans="1:50" hidden="1" outlineLevel="1">
      <c r="A980" t="s">
        <v>411</v>
      </c>
      <c r="B980" t="s">
        <v>507</v>
      </c>
      <c r="C980" s="1">
        <f t="shared" si="359"/>
        <v>8512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60"/>
        <v>2407</v>
      </c>
      <c r="H980" s="2">
        <f t="shared" si="361"/>
        <v>0.28277725563909772</v>
      </c>
      <c r="I980" s="2"/>
      <c r="J980" s="2">
        <f t="shared" si="362"/>
        <v>0.34562969924812031</v>
      </c>
      <c r="K980" s="2">
        <f t="shared" si="363"/>
        <v>0.62840695488721809</v>
      </c>
      <c r="L980" s="2">
        <f t="shared" si="364"/>
        <v>0</v>
      </c>
      <c r="M980" s="2">
        <f t="shared" si="365"/>
        <v>2.5963345864661647E-2</v>
      </c>
      <c r="N980" s="114">
        <v>2942</v>
      </c>
      <c r="O980" s="114">
        <v>5349</v>
      </c>
      <c r="P980" s="114"/>
      <c r="Q980" s="114">
        <v>96</v>
      </c>
      <c r="R980" s="114">
        <v>125</v>
      </c>
      <c r="S980" s="114"/>
      <c r="T980" s="115"/>
      <c r="U980" s="115"/>
      <c r="V980" s="115"/>
      <c r="W980" s="115"/>
      <c r="X980" s="115"/>
      <c r="Y980" s="115"/>
      <c r="Z980" s="115"/>
      <c r="AA980" s="115"/>
      <c r="AB980" s="115"/>
      <c r="AC980" s="115"/>
      <c r="AD980" s="115"/>
      <c r="AE980" s="115"/>
      <c r="AG980" s="7">
        <f>IF(Q980&gt;0,RANK(Q980,(N980:P980,Q980:AE980)),0)</f>
        <v>4</v>
      </c>
      <c r="AH980" s="7">
        <f>IF(R980&gt;0,RANK(R980,(N980:P980,Q980:AE980)),0)</f>
        <v>3</v>
      </c>
      <c r="AI980" s="7">
        <f>IF(T980&gt;0,RANK(T980,(N980:P980,Q980:AE980)),0)</f>
        <v>0</v>
      </c>
      <c r="AJ980" s="7">
        <f>IF(S980&gt;0,RANK(S980,(N980:P980,Q980:AE980)),0)</f>
        <v>0</v>
      </c>
      <c r="AK980" s="2">
        <f t="shared" si="366"/>
        <v>1.1278195488721804E-2</v>
      </c>
      <c r="AL980" s="2">
        <f t="shared" si="367"/>
        <v>1.468515037593985E-2</v>
      </c>
      <c r="AM980" s="2">
        <f t="shared" si="368"/>
        <v>0</v>
      </c>
      <c r="AN980" s="2">
        <f t="shared" si="369"/>
        <v>0</v>
      </c>
      <c r="AP980" t="s">
        <v>411</v>
      </c>
      <c r="AQ980" t="s">
        <v>507</v>
      </c>
      <c r="AR980">
        <v>1</v>
      </c>
      <c r="AT980" s="95">
        <v>20</v>
      </c>
      <c r="AU980" s="97">
        <v>111</v>
      </c>
      <c r="AV980" s="101">
        <f t="shared" si="358"/>
        <v>20111</v>
      </c>
      <c r="AX980" s="7" t="s">
        <v>1006</v>
      </c>
    </row>
    <row r="981" spans="1:50" hidden="1" outlineLevel="1">
      <c r="A981" t="s">
        <v>2069</v>
      </c>
      <c r="B981" t="s">
        <v>507</v>
      </c>
      <c r="C981" s="1">
        <f t="shared" si="359"/>
        <v>8802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60"/>
        <v>3800</v>
      </c>
      <c r="H981" s="2">
        <f t="shared" si="361"/>
        <v>0.43172006362190413</v>
      </c>
      <c r="I981" s="2"/>
      <c r="J981" s="2">
        <f t="shared" si="362"/>
        <v>0.26993865030674846</v>
      </c>
      <c r="K981" s="2">
        <f t="shared" si="363"/>
        <v>0.70165871392865253</v>
      </c>
      <c r="L981" s="2">
        <f t="shared" si="364"/>
        <v>0</v>
      </c>
      <c r="M981" s="2">
        <f t="shared" si="365"/>
        <v>2.8402635764599005E-2</v>
      </c>
      <c r="N981" s="115">
        <v>2376</v>
      </c>
      <c r="O981" s="115">
        <v>6176</v>
      </c>
      <c r="P981" s="115"/>
      <c r="Q981" s="115">
        <v>130</v>
      </c>
      <c r="R981" s="115">
        <v>120</v>
      </c>
      <c r="S981" s="115"/>
      <c r="T981" s="115"/>
      <c r="U981" s="115"/>
      <c r="V981" s="115"/>
      <c r="W981" s="115"/>
      <c r="X981" s="115"/>
      <c r="Y981" s="115"/>
      <c r="Z981" s="115"/>
      <c r="AA981" s="115"/>
      <c r="AB981" s="115"/>
      <c r="AC981" s="115"/>
      <c r="AD981" s="115"/>
      <c r="AE981" s="115"/>
      <c r="AG981" s="7">
        <f>IF(Q981&gt;0,RANK(Q981,(N981:P981,Q981:AE981)),0)</f>
        <v>3</v>
      </c>
      <c r="AH981" s="7">
        <f>IF(R981&gt;0,RANK(R981,(N981:P981,Q981:AE981)),0)</f>
        <v>4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si="366"/>
        <v>1.4769370597591456E-2</v>
      </c>
      <c r="AL981" s="2">
        <f t="shared" si="367"/>
        <v>1.3633265167007498E-2</v>
      </c>
      <c r="AM981" s="2">
        <f t="shared" si="368"/>
        <v>0</v>
      </c>
      <c r="AN981" s="2">
        <f t="shared" si="369"/>
        <v>0</v>
      </c>
      <c r="AP981" t="s">
        <v>2069</v>
      </c>
      <c r="AQ981" t="s">
        <v>507</v>
      </c>
      <c r="AR981">
        <v>1</v>
      </c>
      <c r="AT981" s="95">
        <v>20</v>
      </c>
      <c r="AU981" s="97">
        <v>113</v>
      </c>
      <c r="AV981" s="101">
        <f t="shared" si="358"/>
        <v>20113</v>
      </c>
      <c r="AX981" s="7" t="s">
        <v>1006</v>
      </c>
    </row>
    <row r="982" spans="1:50" hidden="1" outlineLevel="1">
      <c r="A982" t="s">
        <v>551</v>
      </c>
      <c r="B982" t="s">
        <v>507</v>
      </c>
      <c r="C982" s="1">
        <f t="shared" si="359"/>
        <v>4322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1">
        <f t="shared" si="360"/>
        <v>2239</v>
      </c>
      <c r="H982" s="2">
        <f t="shared" si="361"/>
        <v>0.51804720037019902</v>
      </c>
      <c r="I982" s="2"/>
      <c r="J982" s="2">
        <f t="shared" si="362"/>
        <v>0.22767237390097178</v>
      </c>
      <c r="K982" s="2">
        <f t="shared" si="363"/>
        <v>0.74571957427117075</v>
      </c>
      <c r="L982" s="2">
        <f t="shared" si="364"/>
        <v>0</v>
      </c>
      <c r="M982" s="2">
        <f t="shared" si="365"/>
        <v>2.6608051827857415E-2</v>
      </c>
      <c r="N982" s="115">
        <v>984</v>
      </c>
      <c r="O982" s="115">
        <v>3223</v>
      </c>
      <c r="P982" s="115"/>
      <c r="Q982" s="115">
        <v>56</v>
      </c>
      <c r="R982" s="115">
        <v>59</v>
      </c>
      <c r="S982" s="115"/>
      <c r="T982" s="115"/>
      <c r="U982" s="115"/>
      <c r="V982" s="115"/>
      <c r="W982" s="115"/>
      <c r="X982" s="115"/>
      <c r="Y982" s="115"/>
      <c r="Z982" s="115"/>
      <c r="AA982" s="115"/>
      <c r="AB982" s="115"/>
      <c r="AC982" s="115"/>
      <c r="AD982" s="115"/>
      <c r="AE982" s="115"/>
      <c r="AG982" s="7">
        <f>IF(Q982&gt;0,RANK(Q982,(N982:P982,Q982:AE982)),0)</f>
        <v>4</v>
      </c>
      <c r="AH982" s="7">
        <f>IF(R982&gt;0,RANK(R982,(N982:P982,Q982:AE982)),0)</f>
        <v>3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366"/>
        <v>1.2956964368347987E-2</v>
      </c>
      <c r="AL982" s="2">
        <f t="shared" si="367"/>
        <v>1.3651087459509487E-2</v>
      </c>
      <c r="AM982" s="2">
        <f t="shared" si="368"/>
        <v>0</v>
      </c>
      <c r="AN982" s="2">
        <f t="shared" si="369"/>
        <v>0</v>
      </c>
      <c r="AP982" t="s">
        <v>551</v>
      </c>
      <c r="AQ982" t="s">
        <v>507</v>
      </c>
      <c r="AR982">
        <v>1</v>
      </c>
      <c r="AT982" s="95">
        <v>20</v>
      </c>
      <c r="AU982" s="97">
        <v>115</v>
      </c>
      <c r="AV982" s="101">
        <f t="shared" si="358"/>
        <v>20115</v>
      </c>
      <c r="AX982" s="7" t="s">
        <v>1006</v>
      </c>
    </row>
    <row r="983" spans="1:50" hidden="1" outlineLevel="1">
      <c r="A983" t="s">
        <v>900</v>
      </c>
      <c r="B983" t="s">
        <v>507</v>
      </c>
      <c r="C983" s="1">
        <f t="shared" si="359"/>
        <v>4129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60"/>
        <v>1622</v>
      </c>
      <c r="H983" s="2">
        <f t="shared" si="361"/>
        <v>0.39283119399370309</v>
      </c>
      <c r="I983" s="2"/>
      <c r="J983" s="2">
        <f t="shared" si="362"/>
        <v>0.26519738435456525</v>
      </c>
      <c r="K983" s="2">
        <f t="shared" si="363"/>
        <v>0.65802857834826833</v>
      </c>
      <c r="L983" s="2">
        <f t="shared" si="364"/>
        <v>0</v>
      </c>
      <c r="M983" s="2">
        <f t="shared" si="365"/>
        <v>7.6774037297166475E-2</v>
      </c>
      <c r="N983" s="115">
        <v>1095</v>
      </c>
      <c r="O983" s="115">
        <v>2717</v>
      </c>
      <c r="P983" s="115"/>
      <c r="Q983" s="115">
        <v>48</v>
      </c>
      <c r="R983" s="115">
        <v>269</v>
      </c>
      <c r="S983" s="115"/>
      <c r="T983" s="115"/>
      <c r="U983" s="115"/>
      <c r="V983" s="115"/>
      <c r="W983" s="115"/>
      <c r="X983" s="115"/>
      <c r="Y983" s="115"/>
      <c r="Z983" s="115"/>
      <c r="AA983" s="115"/>
      <c r="AB983" s="115"/>
      <c r="AC983" s="115"/>
      <c r="AD983" s="115"/>
      <c r="AE983" s="115"/>
      <c r="AG983" s="7">
        <f>IF(Q983&gt;0,RANK(Q983,(N983:P983,Q983:AE983)),0)</f>
        <v>4</v>
      </c>
      <c r="AH983" s="7">
        <f>IF(R983&gt;0,RANK(R983,(N983:P983,Q983:AE983)),0)</f>
        <v>3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366"/>
        <v>1.162509082102204E-2</v>
      </c>
      <c r="AL983" s="2">
        <f t="shared" si="367"/>
        <v>6.5148946476144345E-2</v>
      </c>
      <c r="AM983" s="2">
        <f t="shared" si="368"/>
        <v>0</v>
      </c>
      <c r="AN983" s="2">
        <f t="shared" si="369"/>
        <v>0</v>
      </c>
      <c r="AP983" t="s">
        <v>900</v>
      </c>
      <c r="AQ983" t="s">
        <v>507</v>
      </c>
      <c r="AR983">
        <v>1</v>
      </c>
      <c r="AT983" s="95">
        <v>20</v>
      </c>
      <c r="AU983" s="97">
        <v>117</v>
      </c>
      <c r="AV983" s="101">
        <f t="shared" si="358"/>
        <v>20117</v>
      </c>
      <c r="AX983" s="7" t="s">
        <v>1006</v>
      </c>
    </row>
    <row r="984" spans="1:50" hidden="1" outlineLevel="1">
      <c r="A984" t="s">
        <v>1178</v>
      </c>
      <c r="B984" t="s">
        <v>507</v>
      </c>
      <c r="C984" s="1">
        <f t="shared" si="359"/>
        <v>1666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1">
        <f t="shared" si="360"/>
        <v>1027</v>
      </c>
      <c r="H984" s="2">
        <f t="shared" si="361"/>
        <v>0.61644657863145258</v>
      </c>
      <c r="I984" s="2"/>
      <c r="J984" s="2">
        <f t="shared" si="362"/>
        <v>0.17947178871548619</v>
      </c>
      <c r="K984" s="2">
        <f t="shared" si="363"/>
        <v>0.79591836734693877</v>
      </c>
      <c r="L984" s="2">
        <f t="shared" si="364"/>
        <v>0</v>
      </c>
      <c r="M984" s="2">
        <f t="shared" si="365"/>
        <v>2.4609843937575038E-2</v>
      </c>
      <c r="N984" s="115">
        <v>299</v>
      </c>
      <c r="O984" s="115">
        <v>1326</v>
      </c>
      <c r="P984" s="115"/>
      <c r="Q984" s="115">
        <v>19</v>
      </c>
      <c r="R984" s="115">
        <v>22</v>
      </c>
      <c r="S984" s="115"/>
      <c r="T984" s="115"/>
      <c r="U984" s="115"/>
      <c r="V984" s="115"/>
      <c r="W984" s="115"/>
      <c r="X984" s="115"/>
      <c r="Y984" s="115"/>
      <c r="Z984" s="115"/>
      <c r="AA984" s="115"/>
      <c r="AB984" s="115"/>
      <c r="AC984" s="115"/>
      <c r="AD984" s="115"/>
      <c r="AE984" s="115"/>
      <c r="AG984" s="7">
        <f>IF(Q984&gt;0,RANK(Q984,(N984:P984,Q984:AE984)),0)</f>
        <v>4</v>
      </c>
      <c r="AH984" s="7">
        <f>IF(R984&gt;0,RANK(R984,(N984:P984,Q984:AE984)),0)</f>
        <v>3</v>
      </c>
      <c r="AI984" s="7">
        <f>IF(T984&gt;0,RANK(T984,(N984:P984,Q984:AE984)),0)</f>
        <v>0</v>
      </c>
      <c r="AJ984" s="7">
        <f>IF(S984&gt;0,RANK(S984,(N984:P984,Q984:AE984)),0)</f>
        <v>0</v>
      </c>
      <c r="AK984" s="2">
        <f t="shared" si="366"/>
        <v>1.1404561824729893E-2</v>
      </c>
      <c r="AL984" s="2">
        <f t="shared" si="367"/>
        <v>1.3205282112845138E-2</v>
      </c>
      <c r="AM984" s="2">
        <f t="shared" si="368"/>
        <v>0</v>
      </c>
      <c r="AN984" s="2">
        <f t="shared" si="369"/>
        <v>0</v>
      </c>
      <c r="AP984" t="s">
        <v>1178</v>
      </c>
      <c r="AQ984" t="s">
        <v>507</v>
      </c>
      <c r="AR984">
        <v>1</v>
      </c>
      <c r="AT984" s="95">
        <v>20</v>
      </c>
      <c r="AU984" s="97">
        <v>119</v>
      </c>
      <c r="AV984" s="101">
        <f t="shared" si="358"/>
        <v>20119</v>
      </c>
      <c r="AX984" s="7" t="s">
        <v>1006</v>
      </c>
    </row>
    <row r="985" spans="1:50" hidden="1" outlineLevel="1">
      <c r="A985" t="s">
        <v>876</v>
      </c>
      <c r="B985" t="s">
        <v>507</v>
      </c>
      <c r="C985" s="1">
        <f t="shared" si="359"/>
        <v>7702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60"/>
        <v>2713</v>
      </c>
      <c r="H985" s="2">
        <f t="shared" si="361"/>
        <v>0.3522461698260192</v>
      </c>
      <c r="I985" s="2"/>
      <c r="J985" s="2">
        <f t="shared" si="362"/>
        <v>0.30901064658530253</v>
      </c>
      <c r="K985" s="2">
        <f t="shared" si="363"/>
        <v>0.66125681641132172</v>
      </c>
      <c r="L985" s="2">
        <f t="shared" si="364"/>
        <v>0</v>
      </c>
      <c r="M985" s="2">
        <f t="shared" si="365"/>
        <v>2.9732537003375747E-2</v>
      </c>
      <c r="N985" s="115">
        <v>2380</v>
      </c>
      <c r="O985" s="115">
        <v>5093</v>
      </c>
      <c r="P985" s="115"/>
      <c r="Q985" s="115">
        <v>125</v>
      </c>
      <c r="R985" s="115">
        <v>104</v>
      </c>
      <c r="S985" s="115"/>
      <c r="T985" s="115"/>
      <c r="U985" s="115"/>
      <c r="V985" s="115"/>
      <c r="W985" s="115"/>
      <c r="X985" s="115"/>
      <c r="Y985" s="115"/>
      <c r="Z985" s="115"/>
      <c r="AA985" s="115"/>
      <c r="AB985" s="115"/>
      <c r="AC985" s="115"/>
      <c r="AD985" s="115"/>
      <c r="AE985" s="115"/>
      <c r="AG985" s="7">
        <f>IF(Q985&gt;0,RANK(Q985,(N985:P985,Q985:AE985)),0)</f>
        <v>3</v>
      </c>
      <c r="AH985" s="7">
        <f>IF(R985&gt;0,RANK(R985,(N985:P985,Q985:AE985)),0)</f>
        <v>4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366"/>
        <v>1.6229550766034797E-2</v>
      </c>
      <c r="AL985" s="2">
        <f t="shared" si="367"/>
        <v>1.3502986237340951E-2</v>
      </c>
      <c r="AM985" s="2">
        <f t="shared" si="368"/>
        <v>0</v>
      </c>
      <c r="AN985" s="2">
        <f t="shared" si="369"/>
        <v>0</v>
      </c>
      <c r="AP985" t="s">
        <v>876</v>
      </c>
      <c r="AQ985" t="s">
        <v>507</v>
      </c>
      <c r="AR985">
        <v>2</v>
      </c>
      <c r="AT985" s="95">
        <v>20</v>
      </c>
      <c r="AU985" s="97">
        <v>121</v>
      </c>
      <c r="AV985" s="101">
        <f t="shared" si="358"/>
        <v>20121</v>
      </c>
      <c r="AX985" s="7" t="s">
        <v>1006</v>
      </c>
    </row>
    <row r="986" spans="1:50" hidden="1" outlineLevel="1">
      <c r="A986" t="s">
        <v>288</v>
      </c>
      <c r="B986" t="s">
        <v>507</v>
      </c>
      <c r="C986" s="1">
        <f t="shared" si="359"/>
        <v>2367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0</v>
      </c>
      <c r="G986" s="1">
        <f t="shared" si="360"/>
        <v>1176</v>
      </c>
      <c r="H986" s="2">
        <f t="shared" si="361"/>
        <v>0.49683143219264891</v>
      </c>
      <c r="I986" s="2"/>
      <c r="J986" s="2">
        <f t="shared" si="362"/>
        <v>0.23827629911280102</v>
      </c>
      <c r="K986" s="2">
        <f t="shared" si="363"/>
        <v>0.73510773130544993</v>
      </c>
      <c r="L986" s="2">
        <f t="shared" si="364"/>
        <v>0</v>
      </c>
      <c r="M986" s="2">
        <f t="shared" si="365"/>
        <v>2.6615969581749055E-2</v>
      </c>
      <c r="N986" s="115">
        <v>564</v>
      </c>
      <c r="O986" s="115">
        <v>1740</v>
      </c>
      <c r="P986" s="115"/>
      <c r="Q986" s="115">
        <v>27</v>
      </c>
      <c r="R986" s="115">
        <v>36</v>
      </c>
      <c r="S986" s="115"/>
      <c r="T986" s="115"/>
      <c r="U986" s="115"/>
      <c r="V986" s="115"/>
      <c r="W986" s="115"/>
      <c r="X986" s="115"/>
      <c r="Y986" s="115"/>
      <c r="Z986" s="115"/>
      <c r="AA986" s="115"/>
      <c r="AB986" s="115"/>
      <c r="AC986" s="115"/>
      <c r="AD986" s="115"/>
      <c r="AE986" s="115"/>
      <c r="AG986" s="7">
        <f>IF(Q986&gt;0,RANK(Q986,(N986:P986,Q986:AE986)),0)</f>
        <v>4</v>
      </c>
      <c r="AH986" s="7">
        <f>IF(R986&gt;0,RANK(R986,(N986:P986,Q986:AE986)),0)</f>
        <v>3</v>
      </c>
      <c r="AI986" s="7">
        <f>IF(T986&gt;0,RANK(T986,(N986:P986,Q986:AE986)),0)</f>
        <v>0</v>
      </c>
      <c r="AJ986" s="7">
        <f>IF(S986&gt;0,RANK(S986,(N986:P986,Q986:AE986)),0)</f>
        <v>0</v>
      </c>
      <c r="AK986" s="2">
        <f t="shared" si="366"/>
        <v>1.1406844106463879E-2</v>
      </c>
      <c r="AL986" s="2">
        <f t="shared" si="367"/>
        <v>1.5209125475285171E-2</v>
      </c>
      <c r="AM986" s="2">
        <f t="shared" si="368"/>
        <v>0</v>
      </c>
      <c r="AN986" s="2">
        <f t="shared" si="369"/>
        <v>0</v>
      </c>
      <c r="AP986" t="s">
        <v>288</v>
      </c>
      <c r="AQ986" t="s">
        <v>507</v>
      </c>
      <c r="AR986">
        <v>1</v>
      </c>
      <c r="AT986" s="95">
        <v>20</v>
      </c>
      <c r="AU986" s="97">
        <v>123</v>
      </c>
      <c r="AV986" s="101">
        <f t="shared" si="358"/>
        <v>20123</v>
      </c>
      <c r="AX986" s="7" t="s">
        <v>1006</v>
      </c>
    </row>
    <row r="987" spans="1:50" hidden="1" outlineLevel="1">
      <c r="A987" t="s">
        <v>1642</v>
      </c>
      <c r="B987" t="s">
        <v>507</v>
      </c>
      <c r="C987" s="1">
        <f t="shared" si="359"/>
        <v>10114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60"/>
        <v>3983</v>
      </c>
      <c r="H987" s="2">
        <f t="shared" si="361"/>
        <v>0.39381055962032824</v>
      </c>
      <c r="I987" s="2"/>
      <c r="J987" s="2">
        <f t="shared" si="362"/>
        <v>0.29009294047854461</v>
      </c>
      <c r="K987" s="2">
        <f t="shared" si="363"/>
        <v>0.6839035000988728</v>
      </c>
      <c r="L987" s="2">
        <f t="shared" si="364"/>
        <v>0</v>
      </c>
      <c r="M987" s="2">
        <f t="shared" si="365"/>
        <v>2.6003559422582589E-2</v>
      </c>
      <c r="N987" s="115">
        <v>2934</v>
      </c>
      <c r="O987" s="115">
        <v>6917</v>
      </c>
      <c r="P987" s="115"/>
      <c r="Q987" s="115">
        <v>156</v>
      </c>
      <c r="R987" s="115">
        <v>107</v>
      </c>
      <c r="S987" s="115"/>
      <c r="T987" s="115"/>
      <c r="U987" s="115"/>
      <c r="V987" s="115"/>
      <c r="W987" s="115"/>
      <c r="X987" s="115"/>
      <c r="Y987" s="115"/>
      <c r="Z987" s="115"/>
      <c r="AA987" s="115"/>
      <c r="AB987" s="115"/>
      <c r="AC987" s="115"/>
      <c r="AD987" s="115"/>
      <c r="AE987" s="115"/>
      <c r="AG987" s="7">
        <f>IF(Q987&gt;0,RANK(Q987,(N987:P987,Q987:AE987)),0)</f>
        <v>3</v>
      </c>
      <c r="AH987" s="7">
        <f>IF(R987&gt;0,RANK(R987,(N987:P987,Q987:AE987)),0)</f>
        <v>4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si="366"/>
        <v>1.5424164524421594E-2</v>
      </c>
      <c r="AL987" s="2">
        <f t="shared" si="367"/>
        <v>1.0579394898160965E-2</v>
      </c>
      <c r="AM987" s="2">
        <f t="shared" si="368"/>
        <v>0</v>
      </c>
      <c r="AN987" s="2">
        <f t="shared" si="369"/>
        <v>0</v>
      </c>
      <c r="AP987" t="s">
        <v>1642</v>
      </c>
      <c r="AQ987" t="s">
        <v>507</v>
      </c>
      <c r="AR987">
        <v>4</v>
      </c>
      <c r="AT987" s="95">
        <v>20</v>
      </c>
      <c r="AU987" s="97">
        <v>125</v>
      </c>
      <c r="AV987" s="101">
        <f t="shared" si="358"/>
        <v>20125</v>
      </c>
      <c r="AX987" s="7" t="s">
        <v>1006</v>
      </c>
    </row>
    <row r="988" spans="1:50" hidden="1" outlineLevel="1">
      <c r="A988" t="s">
        <v>1179</v>
      </c>
      <c r="B988" t="s">
        <v>507</v>
      </c>
      <c r="C988" s="1">
        <f t="shared" si="359"/>
        <v>1938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1">
        <f t="shared" si="360"/>
        <v>807</v>
      </c>
      <c r="H988" s="2">
        <f t="shared" si="361"/>
        <v>0.41640866873065013</v>
      </c>
      <c r="I988" s="2"/>
      <c r="J988" s="2">
        <f t="shared" si="362"/>
        <v>0.27760577915376677</v>
      </c>
      <c r="K988" s="2">
        <f t="shared" si="363"/>
        <v>0.69401444788441691</v>
      </c>
      <c r="L988" s="2">
        <f t="shared" si="364"/>
        <v>0</v>
      </c>
      <c r="M988" s="2">
        <f t="shared" si="365"/>
        <v>2.8379772961816374E-2</v>
      </c>
      <c r="N988" s="115">
        <v>538</v>
      </c>
      <c r="O988" s="115">
        <v>1345</v>
      </c>
      <c r="P988" s="115"/>
      <c r="Q988" s="115">
        <v>18</v>
      </c>
      <c r="R988" s="115">
        <v>37</v>
      </c>
      <c r="S988" s="115"/>
      <c r="T988" s="115"/>
      <c r="U988" s="115"/>
      <c r="V988" s="115"/>
      <c r="W988" s="115"/>
      <c r="X988" s="115"/>
      <c r="Y988" s="115"/>
      <c r="Z988" s="115"/>
      <c r="AA988" s="115"/>
      <c r="AB988" s="115"/>
      <c r="AC988" s="115"/>
      <c r="AD988" s="115"/>
      <c r="AE988" s="115"/>
      <c r="AG988" s="7">
        <f>IF(Q988&gt;0,RANK(Q988,(N988:P988,Q988:AE988)),0)</f>
        <v>4</v>
      </c>
      <c r="AH988" s="7">
        <f>IF(R988&gt;0,RANK(R988,(N988:P988,Q988:AE988)),0)</f>
        <v>3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366"/>
        <v>9.2879256965944269E-3</v>
      </c>
      <c r="AL988" s="2">
        <f t="shared" si="367"/>
        <v>1.9091847265221878E-2</v>
      </c>
      <c r="AM988" s="2">
        <f t="shared" si="368"/>
        <v>0</v>
      </c>
      <c r="AN988" s="2">
        <f t="shared" si="369"/>
        <v>0</v>
      </c>
      <c r="AP988" t="s">
        <v>1179</v>
      </c>
      <c r="AQ988" t="s">
        <v>507</v>
      </c>
      <c r="AR988">
        <v>1</v>
      </c>
      <c r="AT988" s="95">
        <v>20</v>
      </c>
      <c r="AU988" s="97">
        <v>127</v>
      </c>
      <c r="AV988" s="101">
        <f t="shared" si="358"/>
        <v>20127</v>
      </c>
      <c r="AX988" s="7" t="s">
        <v>1006</v>
      </c>
    </row>
    <row r="989" spans="1:50" hidden="1" outlineLevel="1">
      <c r="A989" t="s">
        <v>357</v>
      </c>
      <c r="B989" t="s">
        <v>507</v>
      </c>
      <c r="C989" s="1">
        <f t="shared" ref="C989:C1020" si="370">SUM(N989:AE989)</f>
        <v>1088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0</v>
      </c>
      <c r="G989" s="1">
        <f t="shared" ref="G989:G1020" si="371">IF(C989&gt;0,MAX(N989:P989)-LARGE(N989:P989,2),0)</f>
        <v>587</v>
      </c>
      <c r="H989" s="2">
        <f t="shared" ref="H989:H1020" si="372">IF(C989&gt;0,G989/C989,0)</f>
        <v>0.53952205882352944</v>
      </c>
      <c r="I989" s="2"/>
      <c r="J989" s="2">
        <f t="shared" ref="J989:J1020" si="373">IF($C989=0,"-",N989/$C989)</f>
        <v>0.21231617647058823</v>
      </c>
      <c r="K989" s="2">
        <f t="shared" ref="K989:K1020" si="374">IF($C989=0,"-",O989/$C989)</f>
        <v>0.75183823529411764</v>
      </c>
      <c r="L989" s="2">
        <f t="shared" ref="L989:L1020" si="375">IF($C989=0,"-",P989/$C989)</f>
        <v>0</v>
      </c>
      <c r="M989" s="2">
        <f t="shared" ref="M989:M1020" si="376">IF(C989=0,"-",(1-J989-K989-L989))</f>
        <v>3.5845588235294157E-2</v>
      </c>
      <c r="N989" s="115">
        <v>231</v>
      </c>
      <c r="O989" s="115">
        <v>818</v>
      </c>
      <c r="P989" s="115"/>
      <c r="Q989" s="115">
        <v>20</v>
      </c>
      <c r="R989" s="115">
        <v>19</v>
      </c>
      <c r="S989" s="115"/>
      <c r="T989" s="115"/>
      <c r="U989" s="115"/>
      <c r="V989" s="115"/>
      <c r="W989" s="115"/>
      <c r="X989" s="115"/>
      <c r="Y989" s="115"/>
      <c r="Z989" s="115"/>
      <c r="AA989" s="115"/>
      <c r="AB989" s="115"/>
      <c r="AC989" s="115"/>
      <c r="AD989" s="115"/>
      <c r="AE989" s="115"/>
      <c r="AG989" s="7">
        <f>IF(Q989&gt;0,RANK(Q989,(N989:P989,Q989:AE989)),0)</f>
        <v>3</v>
      </c>
      <c r="AH989" s="7">
        <f>IF(R989&gt;0,RANK(R989,(N989:P989,Q989:AE989)),0)</f>
        <v>4</v>
      </c>
      <c r="AI989" s="7">
        <f>IF(T989&gt;0,RANK(T989,(N989:P989,Q989:AE989)),0)</f>
        <v>0</v>
      </c>
      <c r="AJ989" s="7">
        <f>IF(S989&gt;0,RANK(S989,(N989:P989,Q989:AE989)),0)</f>
        <v>0</v>
      </c>
      <c r="AK989" s="2">
        <f t="shared" ref="AK989:AK1020" si="377">IF($C989=0,"-",Q989/$C989)</f>
        <v>1.8382352941176471E-2</v>
      </c>
      <c r="AL989" s="2">
        <f t="shared" ref="AL989:AL1020" si="378">IF($C989=0,"-",R989/$C989)</f>
        <v>1.7463235294117647E-2</v>
      </c>
      <c r="AM989" s="2">
        <f t="shared" ref="AM989:AM1020" si="379">IF($C989=0,"-",T989/$C989)</f>
        <v>0</v>
      </c>
      <c r="AN989" s="2">
        <f t="shared" ref="AN989:AN1020" si="380">IF($C989=0,"-",S989/$C989)</f>
        <v>0</v>
      </c>
      <c r="AP989" t="s">
        <v>357</v>
      </c>
      <c r="AQ989" t="s">
        <v>507</v>
      </c>
      <c r="AR989">
        <v>1</v>
      </c>
      <c r="AT989" s="95">
        <v>20</v>
      </c>
      <c r="AU989" s="97">
        <v>129</v>
      </c>
      <c r="AV989" s="101">
        <f t="shared" si="358"/>
        <v>20129</v>
      </c>
      <c r="AX989" s="7" t="s">
        <v>1006</v>
      </c>
    </row>
    <row r="990" spans="1:50" hidden="1" outlineLevel="1">
      <c r="A990" t="s">
        <v>754</v>
      </c>
      <c r="B990" t="s">
        <v>507</v>
      </c>
      <c r="C990" s="1">
        <f t="shared" si="370"/>
        <v>3825</v>
      </c>
      <c r="D990" s="7">
        <f>IF(N990&gt;0, RANK(N990,(N990:P990,Q990:AE990)),0)</f>
        <v>3</v>
      </c>
      <c r="E990" s="7">
        <f>IF(O990&gt;0,RANK(O990,(N990:P990,Q990:AE990)),0)</f>
        <v>1</v>
      </c>
      <c r="F990" s="7">
        <f>IF(P990&gt;0,RANK(P990,(N990:P990,Q990:AE990)),0)</f>
        <v>0</v>
      </c>
      <c r="G990" s="1">
        <f t="shared" si="371"/>
        <v>1693</v>
      </c>
      <c r="H990" s="2">
        <f t="shared" si="372"/>
        <v>0.44261437908496731</v>
      </c>
      <c r="I990" s="2"/>
      <c r="J990" s="2">
        <f t="shared" si="373"/>
        <v>0.15529411764705883</v>
      </c>
      <c r="K990" s="2">
        <f t="shared" si="374"/>
        <v>0.59790849673202617</v>
      </c>
      <c r="L990" s="2">
        <f t="shared" si="375"/>
        <v>0</v>
      </c>
      <c r="M990" s="2">
        <f t="shared" si="376"/>
        <v>0.24679738562091502</v>
      </c>
      <c r="N990" s="115">
        <v>594</v>
      </c>
      <c r="O990" s="115">
        <v>2287</v>
      </c>
      <c r="P990" s="115"/>
      <c r="Q990" s="115">
        <v>26</v>
      </c>
      <c r="R990" s="115">
        <v>918</v>
      </c>
      <c r="S990" s="115"/>
      <c r="T990" s="115"/>
      <c r="U990" s="115"/>
      <c r="V990" s="115"/>
      <c r="W990" s="115"/>
      <c r="X990" s="115"/>
      <c r="Y990" s="115"/>
      <c r="Z990" s="115"/>
      <c r="AA990" s="115"/>
      <c r="AB990" s="115"/>
      <c r="AC990" s="115"/>
      <c r="AD990" s="115"/>
      <c r="AE990" s="115"/>
      <c r="AG990" s="7">
        <f>IF(Q990&gt;0,RANK(Q990,(N990:P990,Q990:AE990)),0)</f>
        <v>4</v>
      </c>
      <c r="AH990" s="7">
        <f>IF(R990&gt;0,RANK(R990,(N990:P990,Q990:AE990)),0)</f>
        <v>2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si="377"/>
        <v>6.7973856209150325E-3</v>
      </c>
      <c r="AL990" s="2">
        <f t="shared" si="378"/>
        <v>0.24</v>
      </c>
      <c r="AM990" s="2">
        <f t="shared" si="379"/>
        <v>0</v>
      </c>
      <c r="AN990" s="2">
        <f t="shared" si="380"/>
        <v>0</v>
      </c>
      <c r="AP990" t="s">
        <v>754</v>
      </c>
      <c r="AQ990" t="s">
        <v>507</v>
      </c>
      <c r="AR990">
        <v>0</v>
      </c>
      <c r="AT990" s="95">
        <v>20</v>
      </c>
      <c r="AU990" s="97">
        <v>131</v>
      </c>
      <c r="AV990" s="101">
        <f t="shared" si="358"/>
        <v>20131</v>
      </c>
      <c r="AX990" s="7" t="s">
        <v>1006</v>
      </c>
    </row>
    <row r="991" spans="1:50" hidden="1" outlineLevel="1">
      <c r="A991" t="s">
        <v>1263</v>
      </c>
      <c r="B991" t="s">
        <v>507</v>
      </c>
      <c r="C991" s="1">
        <f t="shared" si="370"/>
        <v>5164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1">
        <f t="shared" si="371"/>
        <v>1823</v>
      </c>
      <c r="H991" s="2">
        <f t="shared" si="372"/>
        <v>0.35302091402013941</v>
      </c>
      <c r="I991" s="2"/>
      <c r="J991" s="2">
        <f t="shared" si="373"/>
        <v>0.3117738187451588</v>
      </c>
      <c r="K991" s="2">
        <f t="shared" si="374"/>
        <v>0.66479473276529821</v>
      </c>
      <c r="L991" s="2">
        <f t="shared" si="375"/>
        <v>0</v>
      </c>
      <c r="M991" s="2">
        <f t="shared" si="376"/>
        <v>2.3431448489542928E-2</v>
      </c>
      <c r="N991" s="115">
        <v>1610</v>
      </c>
      <c r="O991" s="115">
        <v>3433</v>
      </c>
      <c r="P991" s="115"/>
      <c r="Q991" s="115">
        <v>62</v>
      </c>
      <c r="R991" s="115">
        <v>59</v>
      </c>
      <c r="S991" s="115"/>
      <c r="T991" s="115"/>
      <c r="U991" s="115"/>
      <c r="V991" s="115"/>
      <c r="W991" s="115"/>
      <c r="X991" s="115"/>
      <c r="Y991" s="115"/>
      <c r="Z991" s="115"/>
      <c r="AA991" s="115"/>
      <c r="AB991" s="115"/>
      <c r="AC991" s="115"/>
      <c r="AD991" s="115"/>
      <c r="AE991" s="115"/>
      <c r="AG991" s="7">
        <f>IF(Q991&gt;0,RANK(Q991,(N991:P991,Q991:AE991)),0)</f>
        <v>3</v>
      </c>
      <c r="AH991" s="7">
        <f>IF(R991&gt;0,RANK(R991,(N991:P991,Q991:AE991)),0)</f>
        <v>4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377"/>
        <v>1.2006196746707979E-2</v>
      </c>
      <c r="AL991" s="2">
        <f t="shared" si="378"/>
        <v>1.1425251742835011E-2</v>
      </c>
      <c r="AM991" s="2">
        <f t="shared" si="379"/>
        <v>0</v>
      </c>
      <c r="AN991" s="2">
        <f t="shared" si="380"/>
        <v>0</v>
      </c>
      <c r="AP991" t="s">
        <v>1263</v>
      </c>
      <c r="AQ991" t="s">
        <v>507</v>
      </c>
      <c r="AR991">
        <v>2</v>
      </c>
      <c r="AT991" s="95">
        <v>20</v>
      </c>
      <c r="AU991" s="97">
        <v>133</v>
      </c>
      <c r="AV991" s="101">
        <f t="shared" ref="AV991:AV1054" si="381">1000*AT991+AU991</f>
        <v>20133</v>
      </c>
      <c r="AX991" s="7" t="s">
        <v>1006</v>
      </c>
    </row>
    <row r="992" spans="1:50" hidden="1" outlineLevel="1">
      <c r="A992" t="s">
        <v>1670</v>
      </c>
      <c r="B992" t="s">
        <v>507</v>
      </c>
      <c r="C992" s="1">
        <f t="shared" si="370"/>
        <v>1503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0</v>
      </c>
      <c r="G992" s="1">
        <f t="shared" si="371"/>
        <v>808</v>
      </c>
      <c r="H992" s="2">
        <f t="shared" si="372"/>
        <v>0.53759148369926812</v>
      </c>
      <c r="I992" s="2"/>
      <c r="J992" s="2">
        <f t="shared" si="373"/>
        <v>0.22022621423819028</v>
      </c>
      <c r="K992" s="2">
        <f t="shared" si="374"/>
        <v>0.75781769793745846</v>
      </c>
      <c r="L992" s="2">
        <f t="shared" si="375"/>
        <v>0</v>
      </c>
      <c r="M992" s="2">
        <f t="shared" si="376"/>
        <v>2.1956087824351211E-2</v>
      </c>
      <c r="N992" s="115">
        <v>331</v>
      </c>
      <c r="O992" s="115">
        <v>1139</v>
      </c>
      <c r="P992" s="115"/>
      <c r="Q992" s="115">
        <v>18</v>
      </c>
      <c r="R992" s="115">
        <v>15</v>
      </c>
      <c r="S992" s="115"/>
      <c r="T992" s="115"/>
      <c r="U992" s="115"/>
      <c r="V992" s="115"/>
      <c r="W992" s="115"/>
      <c r="X992" s="115"/>
      <c r="Y992" s="115"/>
      <c r="Z992" s="115"/>
      <c r="AA992" s="115"/>
      <c r="AB992" s="115"/>
      <c r="AC992" s="115"/>
      <c r="AD992" s="115"/>
      <c r="AE992" s="115"/>
      <c r="AG992" s="7">
        <f>IF(Q992&gt;0,RANK(Q992,(N992:P992,Q992:AE992)),0)</f>
        <v>3</v>
      </c>
      <c r="AH992" s="7">
        <f>IF(R992&gt;0,RANK(R992,(N992:P992,Q992:AE992)),0)</f>
        <v>4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377"/>
        <v>1.1976047904191617E-2</v>
      </c>
      <c r="AL992" s="2">
        <f t="shared" si="378"/>
        <v>9.9800399201596807E-3</v>
      </c>
      <c r="AM992" s="2">
        <f t="shared" si="379"/>
        <v>0</v>
      </c>
      <c r="AN992" s="2">
        <f t="shared" si="380"/>
        <v>0</v>
      </c>
      <c r="AP992" t="s">
        <v>1670</v>
      </c>
      <c r="AQ992" t="s">
        <v>507</v>
      </c>
      <c r="AR992">
        <v>1</v>
      </c>
      <c r="AT992" s="95">
        <v>20</v>
      </c>
      <c r="AU992" s="97">
        <v>135</v>
      </c>
      <c r="AV992" s="101">
        <f t="shared" si="381"/>
        <v>20135</v>
      </c>
      <c r="AX992" s="7" t="s">
        <v>1006</v>
      </c>
    </row>
    <row r="993" spans="1:50" hidden="1" outlineLevel="1">
      <c r="A993" t="s">
        <v>1546</v>
      </c>
      <c r="B993" t="s">
        <v>507</v>
      </c>
      <c r="C993" s="1">
        <f t="shared" si="370"/>
        <v>1843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1">
        <f t="shared" si="371"/>
        <v>1007</v>
      </c>
      <c r="H993" s="2">
        <f t="shared" si="372"/>
        <v>0.54639175257731953</v>
      </c>
      <c r="I993" s="2"/>
      <c r="J993" s="2">
        <f t="shared" si="373"/>
        <v>0.21323928377645143</v>
      </c>
      <c r="K993" s="2">
        <f t="shared" si="374"/>
        <v>0.75963103635377105</v>
      </c>
      <c r="L993" s="2">
        <f t="shared" si="375"/>
        <v>0</v>
      </c>
      <c r="M993" s="2">
        <f t="shared" si="376"/>
        <v>2.7129679869777545E-2</v>
      </c>
      <c r="N993" s="115">
        <v>393</v>
      </c>
      <c r="O993" s="115">
        <v>1400</v>
      </c>
      <c r="P993" s="115"/>
      <c r="Q993" s="115">
        <v>23</v>
      </c>
      <c r="R993" s="115">
        <v>27</v>
      </c>
      <c r="S993" s="115"/>
      <c r="T993" s="115"/>
      <c r="U993" s="115"/>
      <c r="V993" s="115"/>
      <c r="W993" s="115"/>
      <c r="X993" s="115"/>
      <c r="Y993" s="115"/>
      <c r="Z993" s="115"/>
      <c r="AA993" s="115"/>
      <c r="AB993" s="115"/>
      <c r="AC993" s="115"/>
      <c r="AD993" s="115"/>
      <c r="AE993" s="115"/>
      <c r="AG993" s="7">
        <f>IF(Q993&gt;0,RANK(Q993,(N993:P993,Q993:AE993)),0)</f>
        <v>4</v>
      </c>
      <c r="AH993" s="7">
        <f>IF(R993&gt;0,RANK(R993,(N993:P993,Q993:AE993)),0)</f>
        <v>3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377"/>
        <v>1.2479652740097666E-2</v>
      </c>
      <c r="AL993" s="2">
        <f t="shared" si="378"/>
        <v>1.4650027129679871E-2</v>
      </c>
      <c r="AM993" s="2">
        <f t="shared" si="379"/>
        <v>0</v>
      </c>
      <c r="AN993" s="2">
        <f t="shared" si="380"/>
        <v>0</v>
      </c>
      <c r="AP993" t="s">
        <v>1546</v>
      </c>
      <c r="AQ993" t="s">
        <v>507</v>
      </c>
      <c r="AR993">
        <v>1</v>
      </c>
      <c r="AT993" s="95">
        <v>20</v>
      </c>
      <c r="AU993" s="97">
        <v>137</v>
      </c>
      <c r="AV993" s="101">
        <f t="shared" si="381"/>
        <v>20137</v>
      </c>
      <c r="AX993" s="7" t="s">
        <v>1006</v>
      </c>
    </row>
    <row r="994" spans="1:50" hidden="1" outlineLevel="1">
      <c r="A994" t="s">
        <v>277</v>
      </c>
      <c r="B994" t="s">
        <v>507</v>
      </c>
      <c r="C994" s="1">
        <f t="shared" si="370"/>
        <v>4955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0</v>
      </c>
      <c r="G994" s="1">
        <f t="shared" si="371"/>
        <v>1878</v>
      </c>
      <c r="H994" s="2">
        <f t="shared" si="372"/>
        <v>0.37901109989909182</v>
      </c>
      <c r="I994" s="2"/>
      <c r="J994" s="2">
        <f t="shared" si="373"/>
        <v>0.29283551967709387</v>
      </c>
      <c r="K994" s="2">
        <f t="shared" si="374"/>
        <v>0.67184661957618563</v>
      </c>
      <c r="L994" s="2">
        <f t="shared" si="375"/>
        <v>0</v>
      </c>
      <c r="M994" s="2">
        <f t="shared" si="376"/>
        <v>3.5317860746720497E-2</v>
      </c>
      <c r="N994" s="115">
        <v>1451</v>
      </c>
      <c r="O994" s="115">
        <v>3329</v>
      </c>
      <c r="P994" s="115"/>
      <c r="Q994" s="115">
        <v>64</v>
      </c>
      <c r="R994" s="115">
        <v>111</v>
      </c>
      <c r="S994" s="115"/>
      <c r="T994" s="115"/>
      <c r="U994" s="115"/>
      <c r="V994" s="115"/>
      <c r="W994" s="115"/>
      <c r="X994" s="115"/>
      <c r="Y994" s="115"/>
      <c r="Z994" s="115"/>
      <c r="AA994" s="115"/>
      <c r="AB994" s="115"/>
      <c r="AC994" s="115"/>
      <c r="AD994" s="115"/>
      <c r="AE994" s="115"/>
      <c r="AG994" s="7">
        <f>IF(Q994&gt;0,RANK(Q994,(N994:P994,Q994:AE994)),0)</f>
        <v>4</v>
      </c>
      <c r="AH994" s="7">
        <f>IF(R994&gt;0,RANK(R994,(N994:P994,Q994:AE994)),0)</f>
        <v>3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si="377"/>
        <v>1.2916246215943492E-2</v>
      </c>
      <c r="AL994" s="2">
        <f t="shared" si="378"/>
        <v>2.2401614530776992E-2</v>
      </c>
      <c r="AM994" s="2">
        <f t="shared" si="379"/>
        <v>0</v>
      </c>
      <c r="AN994" s="2">
        <f t="shared" si="380"/>
        <v>0</v>
      </c>
      <c r="AP994" t="s">
        <v>277</v>
      </c>
      <c r="AQ994" t="s">
        <v>507</v>
      </c>
      <c r="AR994">
        <v>2</v>
      </c>
      <c r="AT994" s="95">
        <v>20</v>
      </c>
      <c r="AU994" s="97">
        <v>139</v>
      </c>
      <c r="AV994" s="101">
        <f t="shared" si="381"/>
        <v>20139</v>
      </c>
      <c r="AX994" s="7" t="s">
        <v>1006</v>
      </c>
    </row>
    <row r="995" spans="1:50" hidden="1" outlineLevel="1">
      <c r="A995" t="s">
        <v>1867</v>
      </c>
      <c r="B995" t="s">
        <v>507</v>
      </c>
      <c r="C995" s="1">
        <f t="shared" si="370"/>
        <v>1715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0</v>
      </c>
      <c r="G995" s="1">
        <f t="shared" si="371"/>
        <v>897</v>
      </c>
      <c r="H995" s="2">
        <f t="shared" si="372"/>
        <v>0.5230320699708455</v>
      </c>
      <c r="I995" s="2"/>
      <c r="J995" s="2">
        <f t="shared" si="373"/>
        <v>0.21807580174927113</v>
      </c>
      <c r="K995" s="2">
        <f t="shared" si="374"/>
        <v>0.74110787172011661</v>
      </c>
      <c r="L995" s="2">
        <f t="shared" si="375"/>
        <v>0</v>
      </c>
      <c r="M995" s="2">
        <f t="shared" si="376"/>
        <v>4.081632653061229E-2</v>
      </c>
      <c r="N995" s="115">
        <v>374</v>
      </c>
      <c r="O995" s="115">
        <v>1271</v>
      </c>
      <c r="P995" s="115"/>
      <c r="Q995" s="115">
        <v>29</v>
      </c>
      <c r="R995" s="115">
        <v>41</v>
      </c>
      <c r="S995" s="115"/>
      <c r="T995" s="115"/>
      <c r="U995" s="115"/>
      <c r="V995" s="115"/>
      <c r="W995" s="115"/>
      <c r="X995" s="115"/>
      <c r="Y995" s="115"/>
      <c r="Z995" s="115"/>
      <c r="AA995" s="115"/>
      <c r="AB995" s="115"/>
      <c r="AC995" s="115"/>
      <c r="AD995" s="115"/>
      <c r="AE995" s="115"/>
      <c r="AG995" s="7">
        <f>IF(Q995&gt;0,RANK(Q995,(N995:P995,Q995:AE995)),0)</f>
        <v>4</v>
      </c>
      <c r="AH995" s="7">
        <f>IF(R995&gt;0,RANK(R995,(N995:P995,Q995:AE995)),0)</f>
        <v>3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377"/>
        <v>1.6909620991253645E-2</v>
      </c>
      <c r="AL995" s="2">
        <f t="shared" si="378"/>
        <v>2.39067055393586E-2</v>
      </c>
      <c r="AM995" s="2">
        <f t="shared" si="379"/>
        <v>0</v>
      </c>
      <c r="AN995" s="2">
        <f t="shared" si="380"/>
        <v>0</v>
      </c>
      <c r="AP995" t="s">
        <v>1867</v>
      </c>
      <c r="AQ995" t="s">
        <v>507</v>
      </c>
      <c r="AR995">
        <v>1</v>
      </c>
      <c r="AT995" s="95">
        <v>20</v>
      </c>
      <c r="AU995" s="97">
        <v>141</v>
      </c>
      <c r="AV995" s="101">
        <f t="shared" si="381"/>
        <v>20141</v>
      </c>
      <c r="AX995" s="7" t="s">
        <v>1006</v>
      </c>
    </row>
    <row r="996" spans="1:50" hidden="1" outlineLevel="1">
      <c r="A996" t="s">
        <v>702</v>
      </c>
      <c r="B996" t="s">
        <v>507</v>
      </c>
      <c r="C996" s="1">
        <f t="shared" si="370"/>
        <v>2011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0</v>
      </c>
      <c r="G996" s="1">
        <f t="shared" si="371"/>
        <v>947</v>
      </c>
      <c r="H996" s="2">
        <f t="shared" si="372"/>
        <v>0.47090999502734959</v>
      </c>
      <c r="I996" s="2"/>
      <c r="J996" s="2">
        <f t="shared" si="373"/>
        <v>0.25012431626056686</v>
      </c>
      <c r="K996" s="2">
        <f t="shared" si="374"/>
        <v>0.72103431128791651</v>
      </c>
      <c r="L996" s="2">
        <f t="shared" si="375"/>
        <v>0</v>
      </c>
      <c r="M996" s="2">
        <f t="shared" si="376"/>
        <v>2.8841372451516634E-2</v>
      </c>
      <c r="N996" s="115">
        <v>503</v>
      </c>
      <c r="O996" s="115">
        <v>1450</v>
      </c>
      <c r="P996" s="115"/>
      <c r="Q996" s="115">
        <v>33</v>
      </c>
      <c r="R996" s="115">
        <v>25</v>
      </c>
      <c r="S996" s="115"/>
      <c r="T996" s="115"/>
      <c r="U996" s="115"/>
      <c r="V996" s="115"/>
      <c r="W996" s="115"/>
      <c r="X996" s="115"/>
      <c r="Y996" s="115"/>
      <c r="Z996" s="115"/>
      <c r="AA996" s="115"/>
      <c r="AB996" s="115"/>
      <c r="AC996" s="115"/>
      <c r="AD996" s="115"/>
      <c r="AE996" s="115"/>
      <c r="AG996" s="7">
        <f>IF(Q996&gt;0,RANK(Q996,(N996:P996,Q996:AE996)),0)</f>
        <v>3</v>
      </c>
      <c r="AH996" s="7">
        <f>IF(R996&gt;0,RANK(R996,(N996:P996,Q996:AE996)),0)</f>
        <v>4</v>
      </c>
      <c r="AI996" s="7">
        <f>IF(T996&gt;0,RANK(T996,(N996:P996,Q996:AE996)),0)</f>
        <v>0</v>
      </c>
      <c r="AJ996" s="7">
        <f>IF(S996&gt;0,RANK(S996,(N996:P996,Q996:AE996)),0)</f>
        <v>0</v>
      </c>
      <c r="AK996" s="2">
        <f t="shared" si="377"/>
        <v>1.6409746394828444E-2</v>
      </c>
      <c r="AL996" s="2">
        <f t="shared" si="378"/>
        <v>1.2431626056688214E-2</v>
      </c>
      <c r="AM996" s="2">
        <f t="shared" si="379"/>
        <v>0</v>
      </c>
      <c r="AN996" s="2">
        <f t="shared" si="380"/>
        <v>0</v>
      </c>
      <c r="AP996" t="s">
        <v>702</v>
      </c>
      <c r="AQ996" t="s">
        <v>507</v>
      </c>
      <c r="AR996">
        <v>1</v>
      </c>
      <c r="AT996" s="95">
        <v>20</v>
      </c>
      <c r="AU996" s="97">
        <v>143</v>
      </c>
      <c r="AV996" s="101">
        <f t="shared" si="381"/>
        <v>20143</v>
      </c>
      <c r="AX996" s="7" t="s">
        <v>1006</v>
      </c>
    </row>
    <row r="997" spans="1:50" hidden="1" outlineLevel="1">
      <c r="A997" t="s">
        <v>329</v>
      </c>
      <c r="B997" t="s">
        <v>507</v>
      </c>
      <c r="C997" s="1">
        <f t="shared" si="370"/>
        <v>2196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1">
        <f t="shared" si="371"/>
        <v>1006</v>
      </c>
      <c r="H997" s="2">
        <f t="shared" si="372"/>
        <v>0.45810564663023678</v>
      </c>
      <c r="I997" s="2"/>
      <c r="J997" s="2">
        <f t="shared" si="373"/>
        <v>0.25819672131147542</v>
      </c>
      <c r="K997" s="2">
        <f t="shared" si="374"/>
        <v>0.7163023679417122</v>
      </c>
      <c r="L997" s="2">
        <f t="shared" si="375"/>
        <v>0</v>
      </c>
      <c r="M997" s="2">
        <f t="shared" si="376"/>
        <v>2.5500910746812377E-2</v>
      </c>
      <c r="N997" s="115">
        <v>567</v>
      </c>
      <c r="O997" s="115">
        <v>1573</v>
      </c>
      <c r="P997" s="115"/>
      <c r="Q997" s="115">
        <v>19</v>
      </c>
      <c r="R997" s="115">
        <v>37</v>
      </c>
      <c r="S997" s="115"/>
      <c r="T997" s="115"/>
      <c r="U997" s="115"/>
      <c r="V997" s="115"/>
      <c r="W997" s="115"/>
      <c r="X997" s="115"/>
      <c r="Y997" s="115"/>
      <c r="Z997" s="115"/>
      <c r="AA997" s="115"/>
      <c r="AB997" s="115"/>
      <c r="AC997" s="115"/>
      <c r="AD997" s="115"/>
      <c r="AE997" s="115"/>
      <c r="AG997" s="7">
        <f>IF(Q997&gt;0,RANK(Q997,(N997:P997,Q997:AE997)),0)</f>
        <v>4</v>
      </c>
      <c r="AH997" s="7">
        <f>IF(R997&gt;0,RANK(R997,(N997:P997,Q997:AE997)),0)</f>
        <v>3</v>
      </c>
      <c r="AI997" s="7">
        <f>IF(T997&gt;0,RANK(T997,(N997:P997,Q997:AE997)),0)</f>
        <v>0</v>
      </c>
      <c r="AJ997" s="7">
        <f>IF(S997&gt;0,RANK(S997,(N997:P997,Q997:AE997)),0)</f>
        <v>0</v>
      </c>
      <c r="AK997" s="2">
        <f t="shared" si="377"/>
        <v>8.6520947176684879E-3</v>
      </c>
      <c r="AL997" s="2">
        <f t="shared" si="378"/>
        <v>1.6848816029143898E-2</v>
      </c>
      <c r="AM997" s="2">
        <f t="shared" si="379"/>
        <v>0</v>
      </c>
      <c r="AN997" s="2">
        <f t="shared" si="380"/>
        <v>0</v>
      </c>
      <c r="AP997" t="s">
        <v>329</v>
      </c>
      <c r="AQ997" t="s">
        <v>507</v>
      </c>
      <c r="AR997">
        <v>1</v>
      </c>
      <c r="AT997" s="95">
        <v>20</v>
      </c>
      <c r="AU997" s="97">
        <v>145</v>
      </c>
      <c r="AV997" s="101">
        <f t="shared" si="381"/>
        <v>20145</v>
      </c>
      <c r="AX997" s="7" t="s">
        <v>1006</v>
      </c>
    </row>
    <row r="998" spans="1:50" hidden="1" outlineLevel="1">
      <c r="A998" t="s">
        <v>1333</v>
      </c>
      <c r="B998" t="s">
        <v>507</v>
      </c>
      <c r="C998" s="1">
        <f t="shared" si="370"/>
        <v>1777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0</v>
      </c>
      <c r="G998" s="1">
        <f t="shared" si="371"/>
        <v>882</v>
      </c>
      <c r="H998" s="2">
        <f t="shared" si="372"/>
        <v>0.49634214969048956</v>
      </c>
      <c r="I998" s="2"/>
      <c r="J998" s="2">
        <f t="shared" si="373"/>
        <v>0.22903770399549803</v>
      </c>
      <c r="K998" s="2">
        <f t="shared" si="374"/>
        <v>0.72537985368598767</v>
      </c>
      <c r="L998" s="2">
        <f t="shared" si="375"/>
        <v>0</v>
      </c>
      <c r="M998" s="2">
        <f t="shared" si="376"/>
        <v>4.5582442318514271E-2</v>
      </c>
      <c r="N998" s="115">
        <v>407</v>
      </c>
      <c r="O998" s="115">
        <v>1289</v>
      </c>
      <c r="P998" s="115"/>
      <c r="Q998" s="115">
        <v>30</v>
      </c>
      <c r="R998" s="115">
        <v>51</v>
      </c>
      <c r="S998" s="115"/>
      <c r="T998" s="115"/>
      <c r="U998" s="115"/>
      <c r="V998" s="115"/>
      <c r="W998" s="115"/>
      <c r="X998" s="115"/>
      <c r="Y998" s="115"/>
      <c r="Z998" s="115"/>
      <c r="AA998" s="115"/>
      <c r="AB998" s="115"/>
      <c r="AC998" s="115"/>
      <c r="AD998" s="115"/>
      <c r="AE998" s="115"/>
      <c r="AG998" s="7">
        <f>IF(Q998&gt;0,RANK(Q998,(N998:P998,Q998:AE998)),0)</f>
        <v>4</v>
      </c>
      <c r="AH998" s="7">
        <f>IF(R998&gt;0,RANK(R998,(N998:P998,Q998:AE998)),0)</f>
        <v>3</v>
      </c>
      <c r="AI998" s="7">
        <f>IF(T998&gt;0,RANK(T998,(N998:P998,Q998:AE998)),0)</f>
        <v>0</v>
      </c>
      <c r="AJ998" s="7">
        <f>IF(S998&gt;0,RANK(S998,(N998:P998,Q998:AE998)),0)</f>
        <v>0</v>
      </c>
      <c r="AK998" s="2">
        <f t="shared" si="377"/>
        <v>1.6882386043894203E-2</v>
      </c>
      <c r="AL998" s="2">
        <f t="shared" si="378"/>
        <v>2.8700056274620148E-2</v>
      </c>
      <c r="AM998" s="2">
        <f t="shared" si="379"/>
        <v>0</v>
      </c>
      <c r="AN998" s="2">
        <f t="shared" si="380"/>
        <v>0</v>
      </c>
      <c r="AP998" t="s">
        <v>1333</v>
      </c>
      <c r="AQ998" t="s">
        <v>507</v>
      </c>
      <c r="AR998">
        <v>1</v>
      </c>
      <c r="AT998" s="95">
        <v>20</v>
      </c>
      <c r="AU998" s="97">
        <v>147</v>
      </c>
      <c r="AV998" s="101">
        <f t="shared" si="381"/>
        <v>20147</v>
      </c>
      <c r="AX998" s="7" t="s">
        <v>1006</v>
      </c>
    </row>
    <row r="999" spans="1:50" hidden="1" outlineLevel="1">
      <c r="A999" t="s">
        <v>191</v>
      </c>
      <c r="B999" t="s">
        <v>507</v>
      </c>
      <c r="C999" s="1">
        <f t="shared" si="370"/>
        <v>5433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71"/>
        <v>3018</v>
      </c>
      <c r="H999" s="2">
        <f t="shared" si="372"/>
        <v>0.55549420209828826</v>
      </c>
      <c r="I999" s="2"/>
      <c r="J999" s="2">
        <f t="shared" si="373"/>
        <v>0.20375483158475979</v>
      </c>
      <c r="K999" s="2">
        <f t="shared" si="374"/>
        <v>0.75924903368304808</v>
      </c>
      <c r="L999" s="2">
        <f t="shared" si="375"/>
        <v>0</v>
      </c>
      <c r="M999" s="2">
        <f t="shared" si="376"/>
        <v>3.6996134732192099E-2</v>
      </c>
      <c r="N999" s="115">
        <v>1107</v>
      </c>
      <c r="O999" s="115">
        <v>4125</v>
      </c>
      <c r="P999" s="115"/>
      <c r="Q999" s="115">
        <v>65</v>
      </c>
      <c r="R999" s="115">
        <v>136</v>
      </c>
      <c r="S999" s="115"/>
      <c r="T999" s="115"/>
      <c r="U999" s="115"/>
      <c r="V999" s="115"/>
      <c r="W999" s="115"/>
      <c r="X999" s="115"/>
      <c r="Y999" s="115"/>
      <c r="Z999" s="115"/>
      <c r="AA999" s="115"/>
      <c r="AB999" s="115"/>
      <c r="AC999" s="115"/>
      <c r="AD999" s="115"/>
      <c r="AE999" s="115"/>
      <c r="AG999" s="7">
        <f>IF(Q999&gt;0,RANK(Q999,(N999:P999,Q999:AE999)),0)</f>
        <v>4</v>
      </c>
      <c r="AH999" s="7">
        <f>IF(R999&gt;0,RANK(R999,(N999:P999,Q999:AE999)),0)</f>
        <v>3</v>
      </c>
      <c r="AI999" s="7">
        <f>IF(T999&gt;0,RANK(T999,(N999:P999,Q999:AE999)),0)</f>
        <v>0</v>
      </c>
      <c r="AJ999" s="7">
        <f>IF(S999&gt;0,RANK(S999,(N999:P999,Q999:AE999)),0)</f>
        <v>0</v>
      </c>
      <c r="AK999" s="2">
        <f t="shared" si="377"/>
        <v>1.1963924167126818E-2</v>
      </c>
      <c r="AL999" s="2">
        <f t="shared" si="378"/>
        <v>2.5032210565065341E-2</v>
      </c>
      <c r="AM999" s="2">
        <f t="shared" si="379"/>
        <v>0</v>
      </c>
      <c r="AN999" s="2">
        <f t="shared" si="380"/>
        <v>0</v>
      </c>
      <c r="AP999" t="s">
        <v>191</v>
      </c>
      <c r="AQ999" t="s">
        <v>507</v>
      </c>
      <c r="AR999">
        <v>2</v>
      </c>
      <c r="AT999" s="95">
        <v>20</v>
      </c>
      <c r="AU999" s="97">
        <v>149</v>
      </c>
      <c r="AV999" s="101">
        <f t="shared" si="381"/>
        <v>20149</v>
      </c>
      <c r="AX999" s="7" t="s">
        <v>1006</v>
      </c>
    </row>
    <row r="1000" spans="1:50" hidden="1" outlineLevel="1">
      <c r="A1000" t="s">
        <v>1861</v>
      </c>
      <c r="B1000" t="s">
        <v>507</v>
      </c>
      <c r="C1000" s="1">
        <f t="shared" si="370"/>
        <v>2887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1">
        <f t="shared" si="371"/>
        <v>1166</v>
      </c>
      <c r="H1000" s="2">
        <f t="shared" si="372"/>
        <v>0.40387945964669208</v>
      </c>
      <c r="I1000" s="2"/>
      <c r="J1000" s="2">
        <f t="shared" si="373"/>
        <v>0.28611014894354003</v>
      </c>
      <c r="K1000" s="2">
        <f t="shared" si="374"/>
        <v>0.68998960859023206</v>
      </c>
      <c r="L1000" s="2">
        <f t="shared" si="375"/>
        <v>0</v>
      </c>
      <c r="M1000" s="2">
        <f t="shared" si="376"/>
        <v>2.3900242466227906E-2</v>
      </c>
      <c r="N1000" s="115">
        <v>826</v>
      </c>
      <c r="O1000" s="115">
        <v>1992</v>
      </c>
      <c r="P1000" s="115"/>
      <c r="Q1000" s="115">
        <v>33</v>
      </c>
      <c r="R1000" s="115">
        <v>36</v>
      </c>
      <c r="S1000" s="115"/>
      <c r="T1000" s="115"/>
      <c r="U1000" s="115"/>
      <c r="V1000" s="115"/>
      <c r="W1000" s="115"/>
      <c r="X1000" s="115"/>
      <c r="Y1000" s="115"/>
      <c r="Z1000" s="115"/>
      <c r="AA1000" s="115"/>
      <c r="AB1000" s="115"/>
      <c r="AC1000" s="115"/>
      <c r="AD1000" s="115"/>
      <c r="AE1000" s="115"/>
      <c r="AG1000" s="7">
        <f>IF(Q1000&gt;0,RANK(Q1000,(N1000:P1000,Q1000:AE1000)),0)</f>
        <v>4</v>
      </c>
      <c r="AH1000" s="7">
        <f>IF(R1000&gt;0,RANK(R1000,(N1000:P1000,Q1000:AE1000)),0)</f>
        <v>3</v>
      </c>
      <c r="AI1000" s="7">
        <f>IF(T1000&gt;0,RANK(T1000,(N1000:P1000,Q1000:AE1000)),0)</f>
        <v>0</v>
      </c>
      <c r="AJ1000" s="7">
        <f>IF(S1000&gt;0,RANK(S1000,(N1000:P1000,Q1000:AE1000)),0)</f>
        <v>0</v>
      </c>
      <c r="AK1000" s="2">
        <f t="shared" si="377"/>
        <v>1.14305507447177E-2</v>
      </c>
      <c r="AL1000" s="2">
        <f t="shared" si="378"/>
        <v>1.2469691721510218E-2</v>
      </c>
      <c r="AM1000" s="2">
        <f t="shared" si="379"/>
        <v>0</v>
      </c>
      <c r="AN1000" s="2">
        <f t="shared" si="380"/>
        <v>0</v>
      </c>
      <c r="AP1000" t="s">
        <v>1861</v>
      </c>
      <c r="AQ1000" t="s">
        <v>507</v>
      </c>
      <c r="AR1000">
        <v>1</v>
      </c>
      <c r="AT1000" s="95">
        <v>20</v>
      </c>
      <c r="AU1000" s="97">
        <v>151</v>
      </c>
      <c r="AV1000" s="101">
        <f t="shared" si="381"/>
        <v>20151</v>
      </c>
      <c r="AX1000" s="7" t="s">
        <v>1006</v>
      </c>
    </row>
    <row r="1001" spans="1:50" hidden="1" outlineLevel="1">
      <c r="A1001" t="s">
        <v>1364</v>
      </c>
      <c r="B1001" t="s">
        <v>507</v>
      </c>
      <c r="C1001" s="1">
        <f t="shared" si="370"/>
        <v>1288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71"/>
        <v>835</v>
      </c>
      <c r="H1001" s="2">
        <f t="shared" si="372"/>
        <v>0.64829192546583847</v>
      </c>
      <c r="I1001" s="2"/>
      <c r="J1001" s="2">
        <f t="shared" si="373"/>
        <v>0.16537267080745341</v>
      </c>
      <c r="K1001" s="2">
        <f t="shared" si="374"/>
        <v>0.81366459627329191</v>
      </c>
      <c r="L1001" s="2">
        <f t="shared" si="375"/>
        <v>0</v>
      </c>
      <c r="M1001" s="2">
        <f t="shared" si="376"/>
        <v>2.0962732919254656E-2</v>
      </c>
      <c r="N1001" s="115">
        <v>213</v>
      </c>
      <c r="O1001" s="115">
        <v>1048</v>
      </c>
      <c r="P1001" s="115"/>
      <c r="Q1001" s="115">
        <v>9</v>
      </c>
      <c r="R1001" s="115">
        <v>18</v>
      </c>
      <c r="S1001" s="115"/>
      <c r="T1001" s="115"/>
      <c r="U1001" s="115"/>
      <c r="V1001" s="115"/>
      <c r="W1001" s="115"/>
      <c r="X1001" s="115"/>
      <c r="Y1001" s="115"/>
      <c r="Z1001" s="115"/>
      <c r="AA1001" s="115"/>
      <c r="AB1001" s="115"/>
      <c r="AC1001" s="115"/>
      <c r="AD1001" s="115"/>
      <c r="AE1001" s="115"/>
      <c r="AG1001" s="7">
        <f>IF(Q1001&gt;0,RANK(Q1001,(N1001:P1001,Q1001:AE1001)),0)</f>
        <v>4</v>
      </c>
      <c r="AH1001" s="7">
        <f>IF(R1001&gt;0,RANK(R1001,(N1001:P1001,Q1001:AE1001)),0)</f>
        <v>3</v>
      </c>
      <c r="AI1001" s="7">
        <f>IF(T1001&gt;0,RANK(T1001,(N1001:P1001,Q1001:AE1001)),0)</f>
        <v>0</v>
      </c>
      <c r="AJ1001" s="7">
        <f>IF(S1001&gt;0,RANK(S1001,(N1001:P1001,Q1001:AE1001)),0)</f>
        <v>0</v>
      </c>
      <c r="AK1001" s="2">
        <f t="shared" si="377"/>
        <v>6.987577639751553E-3</v>
      </c>
      <c r="AL1001" s="2">
        <f t="shared" si="378"/>
        <v>1.3975155279503106E-2</v>
      </c>
      <c r="AM1001" s="2">
        <f t="shared" si="379"/>
        <v>0</v>
      </c>
      <c r="AN1001" s="2">
        <f t="shared" si="380"/>
        <v>0</v>
      </c>
      <c r="AP1001" t="s">
        <v>1364</v>
      </c>
      <c r="AQ1001" t="s">
        <v>507</v>
      </c>
      <c r="AR1001">
        <v>1</v>
      </c>
      <c r="AT1001" s="95">
        <v>20</v>
      </c>
      <c r="AU1001" s="97">
        <v>153</v>
      </c>
      <c r="AV1001" s="101">
        <f t="shared" si="381"/>
        <v>20153</v>
      </c>
      <c r="AX1001" s="7" t="s">
        <v>1006</v>
      </c>
    </row>
    <row r="1002" spans="1:50" hidden="1" outlineLevel="1">
      <c r="A1002" t="s">
        <v>1365</v>
      </c>
      <c r="B1002" t="s">
        <v>507</v>
      </c>
      <c r="C1002" s="1">
        <f t="shared" si="370"/>
        <v>19195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1">
        <f t="shared" si="371"/>
        <v>6217</v>
      </c>
      <c r="H1002" s="2">
        <f t="shared" si="372"/>
        <v>0.32388642875748891</v>
      </c>
      <c r="I1002" s="2"/>
      <c r="J1002" s="2">
        <f t="shared" si="373"/>
        <v>0.32341755665537902</v>
      </c>
      <c r="K1002" s="2">
        <f t="shared" si="374"/>
        <v>0.64730398541286793</v>
      </c>
      <c r="L1002" s="2">
        <f t="shared" si="375"/>
        <v>0</v>
      </c>
      <c r="M1002" s="2">
        <f t="shared" si="376"/>
        <v>2.9278457931753099E-2</v>
      </c>
      <c r="N1002" s="115">
        <v>6208</v>
      </c>
      <c r="O1002" s="115">
        <v>12425</v>
      </c>
      <c r="P1002" s="115"/>
      <c r="Q1002" s="115">
        <v>346</v>
      </c>
      <c r="R1002" s="115">
        <v>216</v>
      </c>
      <c r="S1002" s="115"/>
      <c r="T1002" s="115"/>
      <c r="U1002" s="115"/>
      <c r="V1002" s="115"/>
      <c r="W1002" s="115"/>
      <c r="X1002" s="115"/>
      <c r="Y1002" s="115"/>
      <c r="Z1002" s="115"/>
      <c r="AA1002" s="115"/>
      <c r="AB1002" s="115"/>
      <c r="AC1002" s="115"/>
      <c r="AD1002" s="115"/>
      <c r="AE1002" s="115"/>
      <c r="AG1002" s="7">
        <f>IF(Q1002&gt;0,RANK(Q1002,(N1002:P1002,Q1002:AE1002)),0)</f>
        <v>3</v>
      </c>
      <c r="AH1002" s="7">
        <f>IF(R1002&gt;0,RANK(R1002,(N1002:P1002,Q1002:AE1002)),0)</f>
        <v>4</v>
      </c>
      <c r="AI1002" s="7">
        <f>IF(T1002&gt;0,RANK(T1002,(N1002:P1002,Q1002:AE1002)),0)</f>
        <v>0</v>
      </c>
      <c r="AJ1002" s="7">
        <f>IF(S1002&gt;0,RANK(S1002,(N1002:P1002,Q1002:AE1002)),0)</f>
        <v>0</v>
      </c>
      <c r="AK1002" s="2">
        <f t="shared" si="377"/>
        <v>1.8025527481114873E-2</v>
      </c>
      <c r="AL1002" s="2">
        <f t="shared" si="378"/>
        <v>1.1252930450638188E-2</v>
      </c>
      <c r="AM1002" s="2">
        <f t="shared" si="379"/>
        <v>0</v>
      </c>
      <c r="AN1002" s="2">
        <f t="shared" si="380"/>
        <v>0</v>
      </c>
      <c r="AP1002" t="s">
        <v>1365</v>
      </c>
      <c r="AQ1002" t="s">
        <v>507</v>
      </c>
      <c r="AR1002">
        <v>1</v>
      </c>
      <c r="AT1002" s="95">
        <v>20</v>
      </c>
      <c r="AU1002" s="97">
        <v>155</v>
      </c>
      <c r="AV1002" s="101">
        <f t="shared" si="381"/>
        <v>20155</v>
      </c>
      <c r="AX1002" s="7" t="s">
        <v>1006</v>
      </c>
    </row>
    <row r="1003" spans="1:50" hidden="1" outlineLevel="1">
      <c r="A1003" t="s">
        <v>1715</v>
      </c>
      <c r="B1003" t="s">
        <v>507</v>
      </c>
      <c r="C1003" s="1">
        <f t="shared" si="370"/>
        <v>2382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0</v>
      </c>
      <c r="G1003" s="1">
        <f t="shared" si="371"/>
        <v>1269</v>
      </c>
      <c r="H1003" s="2">
        <f t="shared" si="372"/>
        <v>0.53274559193954663</v>
      </c>
      <c r="I1003" s="2"/>
      <c r="J1003" s="2">
        <f t="shared" si="373"/>
        <v>0.21494542401343408</v>
      </c>
      <c r="K1003" s="2">
        <f t="shared" si="374"/>
        <v>0.74769101595298071</v>
      </c>
      <c r="L1003" s="2">
        <f t="shared" si="375"/>
        <v>0</v>
      </c>
      <c r="M1003" s="2">
        <f t="shared" si="376"/>
        <v>3.7363560033585208E-2</v>
      </c>
      <c r="N1003" s="115">
        <v>512</v>
      </c>
      <c r="O1003" s="115">
        <v>1781</v>
      </c>
      <c r="P1003" s="115"/>
      <c r="Q1003" s="115">
        <v>30</v>
      </c>
      <c r="R1003" s="115">
        <v>59</v>
      </c>
      <c r="S1003" s="115"/>
      <c r="T1003" s="115"/>
      <c r="U1003" s="115"/>
      <c r="V1003" s="115"/>
      <c r="W1003" s="115"/>
      <c r="X1003" s="115"/>
      <c r="Y1003" s="115"/>
      <c r="Z1003" s="115"/>
      <c r="AA1003" s="115"/>
      <c r="AB1003" s="115"/>
      <c r="AC1003" s="115"/>
      <c r="AD1003" s="115"/>
      <c r="AE1003" s="115"/>
      <c r="AG1003" s="7">
        <f>IF(Q1003&gt;0,RANK(Q1003,(N1003:P1003,Q1003:AE1003)),0)</f>
        <v>4</v>
      </c>
      <c r="AH1003" s="7">
        <f>IF(R1003&gt;0,RANK(R1003,(N1003:P1003,Q1003:AE1003)),0)</f>
        <v>3</v>
      </c>
      <c r="AI1003" s="7">
        <f>IF(T1003&gt;0,RANK(T1003,(N1003:P1003,Q1003:AE1003)),0)</f>
        <v>0</v>
      </c>
      <c r="AJ1003" s="7">
        <f>IF(S1003&gt;0,RANK(S1003,(N1003:P1003,Q1003:AE1003)),0)</f>
        <v>0</v>
      </c>
      <c r="AK1003" s="2">
        <f t="shared" si="377"/>
        <v>1.2594458438287154E-2</v>
      </c>
      <c r="AL1003" s="2">
        <f t="shared" si="378"/>
        <v>2.4769101595298069E-2</v>
      </c>
      <c r="AM1003" s="2">
        <f t="shared" si="379"/>
        <v>0</v>
      </c>
      <c r="AN1003" s="2">
        <f t="shared" si="380"/>
        <v>0</v>
      </c>
      <c r="AP1003" t="s">
        <v>1715</v>
      </c>
      <c r="AQ1003" t="s">
        <v>507</v>
      </c>
      <c r="AR1003">
        <v>1</v>
      </c>
      <c r="AT1003" s="95">
        <v>20</v>
      </c>
      <c r="AU1003" s="97">
        <v>157</v>
      </c>
      <c r="AV1003" s="101">
        <f t="shared" si="381"/>
        <v>20157</v>
      </c>
      <c r="AX1003" s="7" t="s">
        <v>1006</v>
      </c>
    </row>
    <row r="1004" spans="1:50" hidden="1" outlineLevel="1">
      <c r="A1004" t="s">
        <v>501</v>
      </c>
      <c r="B1004" t="s">
        <v>507</v>
      </c>
      <c r="C1004" s="1">
        <f t="shared" si="370"/>
        <v>3234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71"/>
        <v>1304</v>
      </c>
      <c r="H1004" s="2">
        <f t="shared" si="372"/>
        <v>0.40321583178726034</v>
      </c>
      <c r="I1004" s="2"/>
      <c r="J1004" s="2">
        <f t="shared" si="373"/>
        <v>0.28695114409400124</v>
      </c>
      <c r="K1004" s="2">
        <f t="shared" si="374"/>
        <v>0.69016697588126164</v>
      </c>
      <c r="L1004" s="2">
        <f t="shared" si="375"/>
        <v>0</v>
      </c>
      <c r="M1004" s="2">
        <f t="shared" si="376"/>
        <v>2.2881880024737122E-2</v>
      </c>
      <c r="N1004" s="115">
        <v>928</v>
      </c>
      <c r="O1004" s="115">
        <v>2232</v>
      </c>
      <c r="P1004" s="115"/>
      <c r="Q1004" s="115">
        <v>50</v>
      </c>
      <c r="R1004" s="115">
        <v>24</v>
      </c>
      <c r="S1004" s="115"/>
      <c r="T1004" s="115"/>
      <c r="U1004" s="115"/>
      <c r="V1004" s="115"/>
      <c r="W1004" s="115"/>
      <c r="X1004" s="115"/>
      <c r="Y1004" s="115"/>
      <c r="Z1004" s="115"/>
      <c r="AA1004" s="115"/>
      <c r="AB1004" s="115"/>
      <c r="AC1004" s="115"/>
      <c r="AD1004" s="115"/>
      <c r="AE1004" s="115"/>
      <c r="AG1004" s="7">
        <f>IF(Q1004&gt;0,RANK(Q1004,(N1004:P1004,Q1004:AE1004)),0)</f>
        <v>3</v>
      </c>
      <c r="AH1004" s="7">
        <f>IF(R1004&gt;0,RANK(R1004,(N1004:P1004,Q1004:AE1004)),0)</f>
        <v>4</v>
      </c>
      <c r="AI1004" s="7">
        <f>IF(T1004&gt;0,RANK(T1004,(N1004:P1004,Q1004:AE1004)),0)</f>
        <v>0</v>
      </c>
      <c r="AJ1004" s="7">
        <f>IF(S1004&gt;0,RANK(S1004,(N1004:P1004,Q1004:AE1004)),0)</f>
        <v>0</v>
      </c>
      <c r="AK1004" s="2">
        <f t="shared" si="377"/>
        <v>1.5460729746444033E-2</v>
      </c>
      <c r="AL1004" s="2">
        <f t="shared" si="378"/>
        <v>7.4211502782931356E-3</v>
      </c>
      <c r="AM1004" s="2">
        <f t="shared" si="379"/>
        <v>0</v>
      </c>
      <c r="AN1004" s="2">
        <f t="shared" si="380"/>
        <v>0</v>
      </c>
      <c r="AP1004" t="s">
        <v>501</v>
      </c>
      <c r="AQ1004" t="s">
        <v>507</v>
      </c>
      <c r="AR1004">
        <v>1</v>
      </c>
      <c r="AT1004" s="95">
        <v>20</v>
      </c>
      <c r="AU1004" s="97">
        <v>159</v>
      </c>
      <c r="AV1004" s="101">
        <f t="shared" si="381"/>
        <v>20159</v>
      </c>
      <c r="AX1004" s="7" t="s">
        <v>1006</v>
      </c>
    </row>
    <row r="1005" spans="1:50" hidden="1" outlineLevel="1">
      <c r="A1005" t="s">
        <v>217</v>
      </c>
      <c r="B1005" t="s">
        <v>507</v>
      </c>
      <c r="C1005" s="1">
        <f t="shared" si="370"/>
        <v>12243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1">
        <f t="shared" si="371"/>
        <v>4583</v>
      </c>
      <c r="H1005" s="2">
        <f t="shared" si="372"/>
        <v>0.37433635546843091</v>
      </c>
      <c r="I1005" s="2"/>
      <c r="J1005" s="2">
        <f t="shared" si="373"/>
        <v>0.29984480927877155</v>
      </c>
      <c r="K1005" s="2">
        <f t="shared" si="374"/>
        <v>0.67418116474720247</v>
      </c>
      <c r="L1005" s="2">
        <f t="shared" si="375"/>
        <v>0</v>
      </c>
      <c r="M1005" s="2">
        <f t="shared" si="376"/>
        <v>2.5974025974025983E-2</v>
      </c>
      <c r="N1005" s="115">
        <v>3671</v>
      </c>
      <c r="O1005" s="115">
        <v>8254</v>
      </c>
      <c r="P1005" s="115"/>
      <c r="Q1005" s="115">
        <v>173</v>
      </c>
      <c r="R1005" s="115">
        <v>145</v>
      </c>
      <c r="S1005" s="115"/>
      <c r="T1005" s="115"/>
      <c r="U1005" s="115"/>
      <c r="V1005" s="115"/>
      <c r="W1005" s="115"/>
      <c r="X1005" s="115"/>
      <c r="Y1005" s="115"/>
      <c r="Z1005" s="115"/>
      <c r="AA1005" s="115"/>
      <c r="AB1005" s="115"/>
      <c r="AC1005" s="115"/>
      <c r="AD1005" s="115"/>
      <c r="AE1005" s="115"/>
      <c r="AG1005" s="7">
        <f>IF(Q1005&gt;0,RANK(Q1005,(N1005:P1005,Q1005:AE1005)),0)</f>
        <v>3</v>
      </c>
      <c r="AH1005" s="7">
        <f>IF(R1005&gt;0,RANK(R1005,(N1005:P1005,Q1005:AE1005)),0)</f>
        <v>4</v>
      </c>
      <c r="AI1005" s="7">
        <f>IF(T1005&gt;0,RANK(T1005,(N1005:P1005,Q1005:AE1005)),0)</f>
        <v>0</v>
      </c>
      <c r="AJ1005" s="7">
        <f>IF(S1005&gt;0,RANK(S1005,(N1005:P1005,Q1005:AE1005)),0)</f>
        <v>0</v>
      </c>
      <c r="AK1005" s="2">
        <f t="shared" si="377"/>
        <v>1.4130523564485829E-2</v>
      </c>
      <c r="AL1005" s="2">
        <f t="shared" si="378"/>
        <v>1.1843502409540145E-2</v>
      </c>
      <c r="AM1005" s="2">
        <f t="shared" si="379"/>
        <v>0</v>
      </c>
      <c r="AN1005" s="2">
        <f t="shared" si="380"/>
        <v>0</v>
      </c>
      <c r="AP1005" t="s">
        <v>217</v>
      </c>
      <c r="AQ1005" t="s">
        <v>507</v>
      </c>
      <c r="AR1005">
        <v>2</v>
      </c>
      <c r="AT1005" s="95">
        <v>20</v>
      </c>
      <c r="AU1005" s="97">
        <v>161</v>
      </c>
      <c r="AV1005" s="101">
        <f t="shared" si="381"/>
        <v>20161</v>
      </c>
      <c r="AX1005" s="7" t="s">
        <v>1006</v>
      </c>
    </row>
    <row r="1006" spans="1:50" hidden="1" outlineLevel="1">
      <c r="A1006" t="s">
        <v>951</v>
      </c>
      <c r="B1006" t="s">
        <v>507</v>
      </c>
      <c r="C1006" s="1">
        <f t="shared" si="370"/>
        <v>1967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0</v>
      </c>
      <c r="G1006" s="1">
        <f t="shared" si="371"/>
        <v>1044</v>
      </c>
      <c r="H1006" s="2">
        <f t="shared" si="372"/>
        <v>0.530757498729029</v>
      </c>
      <c r="I1006" s="2"/>
      <c r="J1006" s="2">
        <f t="shared" si="373"/>
        <v>0.2150482968988307</v>
      </c>
      <c r="K1006" s="2">
        <f t="shared" si="374"/>
        <v>0.74580579562785965</v>
      </c>
      <c r="L1006" s="2">
        <f t="shared" si="375"/>
        <v>0</v>
      </c>
      <c r="M1006" s="2">
        <f t="shared" si="376"/>
        <v>3.9145907473309594E-2</v>
      </c>
      <c r="N1006" s="115">
        <v>423</v>
      </c>
      <c r="O1006" s="115">
        <v>1467</v>
      </c>
      <c r="P1006" s="115"/>
      <c r="Q1006" s="115">
        <v>24</v>
      </c>
      <c r="R1006" s="115">
        <v>53</v>
      </c>
      <c r="S1006" s="115"/>
      <c r="T1006" s="115"/>
      <c r="U1006" s="115"/>
      <c r="V1006" s="115"/>
      <c r="W1006" s="115"/>
      <c r="X1006" s="115"/>
      <c r="Y1006" s="115"/>
      <c r="Z1006" s="115"/>
      <c r="AA1006" s="115"/>
      <c r="AB1006" s="115"/>
      <c r="AC1006" s="115"/>
      <c r="AD1006" s="115"/>
      <c r="AE1006" s="115"/>
      <c r="AG1006" s="7">
        <f>IF(Q1006&gt;0,RANK(Q1006,(N1006:P1006,Q1006:AE1006)),0)</f>
        <v>4</v>
      </c>
      <c r="AH1006" s="7">
        <f>IF(R1006&gt;0,RANK(R1006,(N1006:P1006,Q1006:AE1006)),0)</f>
        <v>3</v>
      </c>
      <c r="AI1006" s="7">
        <f>IF(T1006&gt;0,RANK(T1006,(N1006:P1006,Q1006:AE1006)),0)</f>
        <v>0</v>
      </c>
      <c r="AJ1006" s="7">
        <f>IF(S1006&gt;0,RANK(S1006,(N1006:P1006,Q1006:AE1006)),0)</f>
        <v>0</v>
      </c>
      <c r="AK1006" s="2">
        <f t="shared" si="377"/>
        <v>1.2201321809862735E-2</v>
      </c>
      <c r="AL1006" s="2">
        <f t="shared" si="378"/>
        <v>2.6944585663446874E-2</v>
      </c>
      <c r="AM1006" s="2">
        <f t="shared" si="379"/>
        <v>0</v>
      </c>
      <c r="AN1006" s="2">
        <f t="shared" si="380"/>
        <v>0</v>
      </c>
      <c r="AP1006" t="s">
        <v>951</v>
      </c>
      <c r="AQ1006" t="s">
        <v>507</v>
      </c>
      <c r="AR1006">
        <v>1</v>
      </c>
      <c r="AT1006" s="95">
        <v>20</v>
      </c>
      <c r="AU1006" s="97">
        <v>163</v>
      </c>
      <c r="AV1006" s="101">
        <f t="shared" si="381"/>
        <v>20163</v>
      </c>
      <c r="AX1006" s="7" t="s">
        <v>1006</v>
      </c>
    </row>
    <row r="1007" spans="1:50" hidden="1" outlineLevel="1">
      <c r="A1007" t="s">
        <v>920</v>
      </c>
      <c r="B1007" t="s">
        <v>507</v>
      </c>
      <c r="C1007" s="1">
        <f t="shared" si="370"/>
        <v>1368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0</v>
      </c>
      <c r="G1007" s="1">
        <f t="shared" si="371"/>
        <v>650</v>
      </c>
      <c r="H1007" s="2">
        <f t="shared" si="372"/>
        <v>0.47514619883040937</v>
      </c>
      <c r="I1007" s="2"/>
      <c r="J1007" s="2">
        <f t="shared" si="373"/>
        <v>0.24853801169590642</v>
      </c>
      <c r="K1007" s="2">
        <f t="shared" si="374"/>
        <v>0.72368421052631582</v>
      </c>
      <c r="L1007" s="2">
        <f t="shared" si="375"/>
        <v>0</v>
      </c>
      <c r="M1007" s="2">
        <f t="shared" si="376"/>
        <v>2.777777777777779E-2</v>
      </c>
      <c r="N1007" s="115">
        <v>340</v>
      </c>
      <c r="O1007" s="115">
        <v>990</v>
      </c>
      <c r="P1007" s="115"/>
      <c r="Q1007" s="115">
        <v>15</v>
      </c>
      <c r="R1007" s="115">
        <v>23</v>
      </c>
      <c r="S1007" s="115"/>
      <c r="T1007" s="115"/>
      <c r="U1007" s="115"/>
      <c r="V1007" s="115"/>
      <c r="W1007" s="115"/>
      <c r="X1007" s="115"/>
      <c r="Y1007" s="115"/>
      <c r="Z1007" s="115"/>
      <c r="AA1007" s="115"/>
      <c r="AB1007" s="115"/>
      <c r="AC1007" s="115"/>
      <c r="AD1007" s="115"/>
      <c r="AE1007" s="115"/>
      <c r="AG1007" s="7">
        <f>IF(Q1007&gt;0,RANK(Q1007,(N1007:P1007,Q1007:AE1007)),0)</f>
        <v>4</v>
      </c>
      <c r="AH1007" s="7">
        <f>IF(R1007&gt;0,RANK(R1007,(N1007:P1007,Q1007:AE1007)),0)</f>
        <v>3</v>
      </c>
      <c r="AI1007" s="7">
        <f>IF(T1007&gt;0,RANK(T1007,(N1007:P1007,Q1007:AE1007)),0)</f>
        <v>0</v>
      </c>
      <c r="AJ1007" s="7">
        <f>IF(S1007&gt;0,RANK(S1007,(N1007:P1007,Q1007:AE1007)),0)</f>
        <v>0</v>
      </c>
      <c r="AK1007" s="2">
        <f t="shared" si="377"/>
        <v>1.0964912280701754E-2</v>
      </c>
      <c r="AL1007" s="2">
        <f t="shared" si="378"/>
        <v>1.6812865497076022E-2</v>
      </c>
      <c r="AM1007" s="2">
        <f t="shared" si="379"/>
        <v>0</v>
      </c>
      <c r="AN1007" s="2">
        <f t="shared" si="380"/>
        <v>0</v>
      </c>
      <c r="AP1007" t="s">
        <v>920</v>
      </c>
      <c r="AQ1007" t="s">
        <v>507</v>
      </c>
      <c r="AR1007">
        <v>1</v>
      </c>
      <c r="AT1007" s="95">
        <v>20</v>
      </c>
      <c r="AU1007" s="97">
        <v>165</v>
      </c>
      <c r="AV1007" s="101">
        <f t="shared" si="381"/>
        <v>20165</v>
      </c>
      <c r="AX1007" s="7" t="s">
        <v>1006</v>
      </c>
    </row>
    <row r="1008" spans="1:50" hidden="1" outlineLevel="1">
      <c r="A1008" t="s">
        <v>1576</v>
      </c>
      <c r="B1008" t="s">
        <v>507</v>
      </c>
      <c r="C1008" s="1">
        <f t="shared" si="370"/>
        <v>2967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71"/>
        <v>1604</v>
      </c>
      <c r="H1008" s="2">
        <f t="shared" si="372"/>
        <v>0.54061341422312104</v>
      </c>
      <c r="I1008" s="2"/>
      <c r="J1008" s="2">
        <f t="shared" si="373"/>
        <v>0.21368385574654533</v>
      </c>
      <c r="K1008" s="2">
        <f t="shared" si="374"/>
        <v>0.75429726996966628</v>
      </c>
      <c r="L1008" s="2">
        <f t="shared" si="375"/>
        <v>0</v>
      </c>
      <c r="M1008" s="2">
        <f t="shared" si="376"/>
        <v>3.2018874283788357E-2</v>
      </c>
      <c r="N1008" s="115">
        <v>634</v>
      </c>
      <c r="O1008" s="115">
        <v>2238</v>
      </c>
      <c r="P1008" s="115"/>
      <c r="Q1008" s="115">
        <v>47</v>
      </c>
      <c r="R1008" s="115">
        <v>48</v>
      </c>
      <c r="S1008" s="115"/>
      <c r="T1008" s="115"/>
      <c r="U1008" s="115"/>
      <c r="V1008" s="115"/>
      <c r="W1008" s="115"/>
      <c r="X1008" s="115"/>
      <c r="Y1008" s="115"/>
      <c r="Z1008" s="115"/>
      <c r="AA1008" s="115"/>
      <c r="AB1008" s="115"/>
      <c r="AC1008" s="115"/>
      <c r="AD1008" s="115"/>
      <c r="AE1008" s="115"/>
      <c r="AG1008" s="7">
        <f>IF(Q1008&gt;0,RANK(Q1008,(N1008:P1008,Q1008:AE1008)),0)</f>
        <v>4</v>
      </c>
      <c r="AH1008" s="7">
        <f>IF(R1008&gt;0,RANK(R1008,(N1008:P1008,Q1008:AE1008)),0)</f>
        <v>3</v>
      </c>
      <c r="AI1008" s="7">
        <f>IF(T1008&gt;0,RANK(T1008,(N1008:P1008,Q1008:AE1008)),0)</f>
        <v>0</v>
      </c>
      <c r="AJ1008" s="7">
        <f>IF(S1008&gt;0,RANK(S1008,(N1008:P1008,Q1008:AE1008)),0)</f>
        <v>0</v>
      </c>
      <c r="AK1008" s="2">
        <f t="shared" si="377"/>
        <v>1.5840916750926862E-2</v>
      </c>
      <c r="AL1008" s="2">
        <f t="shared" si="378"/>
        <v>1.6177957532861477E-2</v>
      </c>
      <c r="AM1008" s="2">
        <f t="shared" si="379"/>
        <v>0</v>
      </c>
      <c r="AN1008" s="2">
        <f t="shared" si="380"/>
        <v>0</v>
      </c>
      <c r="AP1008" t="s">
        <v>1576</v>
      </c>
      <c r="AQ1008" t="s">
        <v>507</v>
      </c>
      <c r="AR1008">
        <v>1</v>
      </c>
      <c r="AT1008" s="95">
        <v>20</v>
      </c>
      <c r="AU1008" s="97">
        <v>167</v>
      </c>
      <c r="AV1008" s="101">
        <f t="shared" si="381"/>
        <v>20167</v>
      </c>
      <c r="AX1008" s="7" t="s">
        <v>1006</v>
      </c>
    </row>
    <row r="1009" spans="1:50" hidden="1" outlineLevel="1">
      <c r="A1009" t="s">
        <v>977</v>
      </c>
      <c r="B1009" t="s">
        <v>507</v>
      </c>
      <c r="C1009" s="1">
        <f t="shared" si="370"/>
        <v>17841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1">
        <f t="shared" si="371"/>
        <v>5580</v>
      </c>
      <c r="H1009" s="2">
        <f t="shared" si="372"/>
        <v>0.31276273751471328</v>
      </c>
      <c r="I1009" s="2"/>
      <c r="J1009" s="2">
        <f t="shared" si="373"/>
        <v>0.32593464491900676</v>
      </c>
      <c r="K1009" s="2">
        <f t="shared" si="374"/>
        <v>0.6386973824337201</v>
      </c>
      <c r="L1009" s="2">
        <f t="shared" si="375"/>
        <v>0</v>
      </c>
      <c r="M1009" s="2">
        <f t="shared" si="376"/>
        <v>3.5367972647273094E-2</v>
      </c>
      <c r="N1009" s="115">
        <v>5815</v>
      </c>
      <c r="O1009" s="115">
        <v>11395</v>
      </c>
      <c r="P1009" s="115"/>
      <c r="Q1009" s="115">
        <v>279</v>
      </c>
      <c r="R1009" s="115">
        <v>352</v>
      </c>
      <c r="S1009" s="115"/>
      <c r="T1009" s="115"/>
      <c r="U1009" s="115"/>
      <c r="V1009" s="115"/>
      <c r="W1009" s="115"/>
      <c r="X1009" s="115"/>
      <c r="Y1009" s="115"/>
      <c r="Z1009" s="115"/>
      <c r="AA1009" s="115"/>
      <c r="AB1009" s="115"/>
      <c r="AC1009" s="115"/>
      <c r="AD1009" s="115"/>
      <c r="AE1009" s="115"/>
      <c r="AG1009" s="7">
        <f>IF(Q1009&gt;0,RANK(Q1009,(N1009:P1009,Q1009:AE1009)),0)</f>
        <v>4</v>
      </c>
      <c r="AH1009" s="7">
        <f>IF(R1009&gt;0,RANK(R1009,(N1009:P1009,Q1009:AE1009)),0)</f>
        <v>3</v>
      </c>
      <c r="AI1009" s="7">
        <f>IF(T1009&gt;0,RANK(T1009,(N1009:P1009,Q1009:AE1009)),0)</f>
        <v>0</v>
      </c>
      <c r="AJ1009" s="7">
        <f>IF(S1009&gt;0,RANK(S1009,(N1009:P1009,Q1009:AE1009)),0)</f>
        <v>0</v>
      </c>
      <c r="AK1009" s="2">
        <f t="shared" si="377"/>
        <v>1.5638136875735665E-2</v>
      </c>
      <c r="AL1009" s="2">
        <f t="shared" si="378"/>
        <v>1.972983577153747E-2</v>
      </c>
      <c r="AM1009" s="2">
        <f t="shared" si="379"/>
        <v>0</v>
      </c>
      <c r="AN1009" s="2">
        <f t="shared" si="380"/>
        <v>0</v>
      </c>
      <c r="AP1009" t="s">
        <v>977</v>
      </c>
      <c r="AQ1009" t="s">
        <v>507</v>
      </c>
      <c r="AR1009">
        <v>1</v>
      </c>
      <c r="AT1009" s="95">
        <v>20</v>
      </c>
      <c r="AU1009" s="97">
        <v>169</v>
      </c>
      <c r="AV1009" s="101">
        <f t="shared" si="381"/>
        <v>20169</v>
      </c>
      <c r="AX1009" s="7" t="s">
        <v>1006</v>
      </c>
    </row>
    <row r="1010" spans="1:50" hidden="1" outlineLevel="1">
      <c r="A1010" t="s">
        <v>544</v>
      </c>
      <c r="B1010" t="s">
        <v>507</v>
      </c>
      <c r="C1010" s="1">
        <f t="shared" si="370"/>
        <v>1594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71"/>
        <v>979</v>
      </c>
      <c r="H1010" s="2">
        <f t="shared" si="372"/>
        <v>0.61417816813048931</v>
      </c>
      <c r="I1010" s="2"/>
      <c r="J1010" s="2">
        <f t="shared" si="373"/>
        <v>0.17754077791718947</v>
      </c>
      <c r="K1010" s="2">
        <f t="shared" si="374"/>
        <v>0.79171894604767878</v>
      </c>
      <c r="L1010" s="2">
        <f t="shared" si="375"/>
        <v>0</v>
      </c>
      <c r="M1010" s="2">
        <f t="shared" si="376"/>
        <v>3.0740276035131742E-2</v>
      </c>
      <c r="N1010" s="115">
        <v>283</v>
      </c>
      <c r="O1010" s="115">
        <v>1262</v>
      </c>
      <c r="P1010" s="115"/>
      <c r="Q1010" s="115">
        <v>17</v>
      </c>
      <c r="R1010" s="115">
        <v>32</v>
      </c>
      <c r="S1010" s="115"/>
      <c r="T1010" s="115"/>
      <c r="U1010" s="115"/>
      <c r="V1010" s="115"/>
      <c r="W1010" s="115"/>
      <c r="X1010" s="115"/>
      <c r="Y1010" s="115"/>
      <c r="Z1010" s="115"/>
      <c r="AA1010" s="115"/>
      <c r="AB1010" s="115"/>
      <c r="AC1010" s="115"/>
      <c r="AD1010" s="115"/>
      <c r="AE1010" s="115"/>
      <c r="AG1010" s="7">
        <f>IF(Q1010&gt;0,RANK(Q1010,(N1010:P1010,Q1010:AE1010)),0)</f>
        <v>4</v>
      </c>
      <c r="AH1010" s="7">
        <f>IF(R1010&gt;0,RANK(R1010,(N1010:P1010,Q1010:AE1010)),0)</f>
        <v>3</v>
      </c>
      <c r="AI1010" s="7">
        <f>IF(T1010&gt;0,RANK(T1010,(N1010:P1010,Q1010:AE1010)),0)</f>
        <v>0</v>
      </c>
      <c r="AJ1010" s="7">
        <f>IF(S1010&gt;0,RANK(S1010,(N1010:P1010,Q1010:AE1010)),0)</f>
        <v>0</v>
      </c>
      <c r="AK1010" s="2">
        <f t="shared" si="377"/>
        <v>1.0664993726474279E-2</v>
      </c>
      <c r="AL1010" s="2">
        <f t="shared" si="378"/>
        <v>2.0075282308657464E-2</v>
      </c>
      <c r="AM1010" s="2">
        <f t="shared" si="379"/>
        <v>0</v>
      </c>
      <c r="AN1010" s="2">
        <f t="shared" si="380"/>
        <v>0</v>
      </c>
      <c r="AP1010" t="s">
        <v>544</v>
      </c>
      <c r="AQ1010" t="s">
        <v>507</v>
      </c>
      <c r="AR1010">
        <v>1</v>
      </c>
      <c r="AT1010" s="95">
        <v>20</v>
      </c>
      <c r="AU1010" s="97">
        <v>171</v>
      </c>
      <c r="AV1010" s="101">
        <f t="shared" si="381"/>
        <v>20171</v>
      </c>
      <c r="AX1010" s="7" t="s">
        <v>1006</v>
      </c>
    </row>
    <row r="1011" spans="1:50" hidden="1" outlineLevel="1">
      <c r="A1011" t="s">
        <v>1175</v>
      </c>
      <c r="B1011" t="s">
        <v>507</v>
      </c>
      <c r="C1011" s="1">
        <f t="shared" si="370"/>
        <v>101801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71"/>
        <v>20337</v>
      </c>
      <c r="H1011" s="2">
        <f t="shared" si="372"/>
        <v>0.19977210439976031</v>
      </c>
      <c r="I1011" s="2"/>
      <c r="J1011" s="2">
        <f t="shared" si="373"/>
        <v>0.38631251166491487</v>
      </c>
      <c r="K1011" s="2">
        <f t="shared" si="374"/>
        <v>0.58608461606467521</v>
      </c>
      <c r="L1011" s="2">
        <f t="shared" si="375"/>
        <v>0</v>
      </c>
      <c r="M1011" s="2">
        <f t="shared" si="376"/>
        <v>2.7602872270409917E-2</v>
      </c>
      <c r="N1011" s="115">
        <v>39327</v>
      </c>
      <c r="O1011" s="115">
        <v>59664</v>
      </c>
      <c r="P1011" s="115"/>
      <c r="Q1011" s="115">
        <v>1770</v>
      </c>
      <c r="R1011" s="115">
        <v>1040</v>
      </c>
      <c r="S1011" s="115"/>
      <c r="T1011" s="115"/>
      <c r="U1011" s="115"/>
      <c r="V1011" s="115"/>
      <c r="W1011" s="115"/>
      <c r="X1011" s="115"/>
      <c r="Y1011" s="115"/>
      <c r="Z1011" s="115"/>
      <c r="AA1011" s="115"/>
      <c r="AB1011" s="115"/>
      <c r="AC1011" s="115"/>
      <c r="AD1011" s="115"/>
      <c r="AE1011" s="115"/>
      <c r="AG1011" s="7">
        <f>IF(Q1011&gt;0,RANK(Q1011,(N1011:P1011,Q1011:AE1011)),0)</f>
        <v>3</v>
      </c>
      <c r="AH1011" s="7">
        <f>IF(R1011&gt;0,RANK(R1011,(N1011:P1011,Q1011:AE1011)),0)</f>
        <v>4</v>
      </c>
      <c r="AI1011" s="7">
        <f>IF(T1011&gt;0,RANK(T1011,(N1011:P1011,Q1011:AE1011)),0)</f>
        <v>0</v>
      </c>
      <c r="AJ1011" s="7">
        <f>IF(S1011&gt;0,RANK(S1011,(N1011:P1011,Q1011:AE1011)),0)</f>
        <v>0</v>
      </c>
      <c r="AK1011" s="2">
        <f t="shared" si="377"/>
        <v>1.738686260449308E-2</v>
      </c>
      <c r="AL1011" s="2">
        <f t="shared" si="378"/>
        <v>1.0216009665916837E-2</v>
      </c>
      <c r="AM1011" s="2">
        <f t="shared" si="379"/>
        <v>0</v>
      </c>
      <c r="AN1011" s="2">
        <f t="shared" si="380"/>
        <v>0</v>
      </c>
      <c r="AP1011" t="s">
        <v>1175</v>
      </c>
      <c r="AQ1011" t="s">
        <v>507</v>
      </c>
      <c r="AR1011">
        <v>4</v>
      </c>
      <c r="AT1011" s="95">
        <v>20</v>
      </c>
      <c r="AU1011" s="97">
        <v>173</v>
      </c>
      <c r="AV1011" s="101">
        <f t="shared" si="381"/>
        <v>20173</v>
      </c>
      <c r="AX1011" s="7" t="s">
        <v>1006</v>
      </c>
    </row>
    <row r="1012" spans="1:50" hidden="1" outlineLevel="1">
      <c r="A1012" t="s">
        <v>978</v>
      </c>
      <c r="B1012" t="s">
        <v>507</v>
      </c>
      <c r="C1012" s="1">
        <f t="shared" si="370"/>
        <v>3471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71"/>
        <v>1737</v>
      </c>
      <c r="H1012" s="2">
        <f t="shared" si="372"/>
        <v>0.50043215211754533</v>
      </c>
      <c r="I1012" s="2"/>
      <c r="J1012" s="2">
        <f t="shared" si="373"/>
        <v>0.23134543359262461</v>
      </c>
      <c r="K1012" s="2">
        <f t="shared" si="374"/>
        <v>0.73177758571016993</v>
      </c>
      <c r="L1012" s="2">
        <f t="shared" si="375"/>
        <v>0</v>
      </c>
      <c r="M1012" s="2">
        <f t="shared" si="376"/>
        <v>3.6876980697205464E-2</v>
      </c>
      <c r="N1012" s="115">
        <v>803</v>
      </c>
      <c r="O1012" s="115">
        <v>2540</v>
      </c>
      <c r="P1012" s="115"/>
      <c r="Q1012" s="115">
        <v>66</v>
      </c>
      <c r="R1012" s="115">
        <v>62</v>
      </c>
      <c r="S1012" s="115"/>
      <c r="T1012" s="115"/>
      <c r="U1012" s="115"/>
      <c r="V1012" s="115"/>
      <c r="W1012" s="115"/>
      <c r="X1012" s="115"/>
      <c r="Y1012" s="115"/>
      <c r="Z1012" s="115"/>
      <c r="AA1012" s="115"/>
      <c r="AB1012" s="115"/>
      <c r="AC1012" s="115"/>
      <c r="AD1012" s="115"/>
      <c r="AE1012" s="115"/>
      <c r="AG1012" s="7">
        <f>IF(Q1012&gt;0,RANK(Q1012,(N1012:P1012,Q1012:AE1012)),0)</f>
        <v>3</v>
      </c>
      <c r="AH1012" s="7">
        <f>IF(R1012&gt;0,RANK(R1012,(N1012:P1012,Q1012:AE1012)),0)</f>
        <v>4</v>
      </c>
      <c r="AI1012" s="7">
        <f>IF(T1012&gt;0,RANK(T1012,(N1012:P1012,Q1012:AE1012)),0)</f>
        <v>0</v>
      </c>
      <c r="AJ1012" s="7">
        <f>IF(S1012&gt;0,RANK(S1012,(N1012:P1012,Q1012:AE1012)),0)</f>
        <v>0</v>
      </c>
      <c r="AK1012" s="2">
        <f t="shared" si="377"/>
        <v>1.9014693171996541E-2</v>
      </c>
      <c r="AL1012" s="2">
        <f t="shared" si="378"/>
        <v>1.7862287525208874E-2</v>
      </c>
      <c r="AM1012" s="2">
        <f t="shared" si="379"/>
        <v>0</v>
      </c>
      <c r="AN1012" s="2">
        <f t="shared" si="380"/>
        <v>0</v>
      </c>
      <c r="AP1012" t="s">
        <v>978</v>
      </c>
      <c r="AQ1012" t="s">
        <v>507</v>
      </c>
      <c r="AR1012">
        <v>1</v>
      </c>
      <c r="AT1012" s="95">
        <v>20</v>
      </c>
      <c r="AU1012" s="97">
        <v>175</v>
      </c>
      <c r="AV1012" s="101">
        <f t="shared" si="381"/>
        <v>20175</v>
      </c>
      <c r="AX1012" s="7" t="s">
        <v>1006</v>
      </c>
    </row>
    <row r="1013" spans="1:50" hidden="1" outlineLevel="1">
      <c r="A1013" t="s">
        <v>975</v>
      </c>
      <c r="B1013" t="s">
        <v>507</v>
      </c>
      <c r="C1013" s="1">
        <f t="shared" si="370"/>
        <v>53758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1">
        <f t="shared" si="371"/>
        <v>12016</v>
      </c>
      <c r="H1013" s="2">
        <f t="shared" si="372"/>
        <v>0.22352022024628893</v>
      </c>
      <c r="I1013" s="2"/>
      <c r="J1013" s="2">
        <f t="shared" si="373"/>
        <v>0.37374902340116822</v>
      </c>
      <c r="K1013" s="2">
        <f t="shared" si="374"/>
        <v>0.59726924364745715</v>
      </c>
      <c r="L1013" s="2">
        <f t="shared" si="375"/>
        <v>0</v>
      </c>
      <c r="M1013" s="2">
        <f t="shared" si="376"/>
        <v>2.8981732951374628E-2</v>
      </c>
      <c r="N1013" s="115">
        <v>20092</v>
      </c>
      <c r="O1013" s="115">
        <v>32108</v>
      </c>
      <c r="P1013" s="115"/>
      <c r="Q1013" s="115">
        <v>780</v>
      </c>
      <c r="R1013" s="115">
        <v>778</v>
      </c>
      <c r="S1013" s="115"/>
      <c r="T1013" s="115"/>
      <c r="U1013" s="115"/>
      <c r="V1013" s="115"/>
      <c r="W1013" s="115"/>
      <c r="X1013" s="115"/>
      <c r="Y1013" s="115"/>
      <c r="Z1013" s="115"/>
      <c r="AA1013" s="115"/>
      <c r="AB1013" s="115"/>
      <c r="AC1013" s="115"/>
      <c r="AD1013" s="115"/>
      <c r="AE1013" s="115"/>
      <c r="AG1013" s="7">
        <f>IF(Q1013&gt;0,RANK(Q1013,(N1013:P1013,Q1013:AE1013)),0)</f>
        <v>3</v>
      </c>
      <c r="AH1013" s="7">
        <f>IF(R1013&gt;0,RANK(R1013,(N1013:P1013,Q1013:AE1013)),0)</f>
        <v>4</v>
      </c>
      <c r="AI1013" s="7">
        <f>IF(T1013&gt;0,RANK(T1013,(N1013:P1013,Q1013:AE1013)),0)</f>
        <v>0</v>
      </c>
      <c r="AJ1013" s="7">
        <f>IF(S1013&gt;0,RANK(S1013,(N1013:P1013,Q1013:AE1013)),0)</f>
        <v>0</v>
      </c>
      <c r="AK1013" s="2">
        <f t="shared" si="377"/>
        <v>1.4509468358197849E-2</v>
      </c>
      <c r="AL1013" s="2">
        <f t="shared" si="378"/>
        <v>1.4472264593176829E-2</v>
      </c>
      <c r="AM1013" s="2">
        <f t="shared" si="379"/>
        <v>0</v>
      </c>
      <c r="AN1013" s="2">
        <f t="shared" si="380"/>
        <v>0</v>
      </c>
      <c r="AP1013" t="s">
        <v>975</v>
      </c>
      <c r="AQ1013" t="s">
        <v>507</v>
      </c>
      <c r="AR1013">
        <v>2</v>
      </c>
      <c r="AT1013" s="95">
        <v>20</v>
      </c>
      <c r="AU1013" s="97">
        <v>177</v>
      </c>
      <c r="AV1013" s="101">
        <f t="shared" si="381"/>
        <v>20177</v>
      </c>
      <c r="AX1013" s="7" t="s">
        <v>1006</v>
      </c>
    </row>
    <row r="1014" spans="1:50" hidden="1" outlineLevel="1">
      <c r="A1014" t="s">
        <v>1383</v>
      </c>
      <c r="B1014" t="s">
        <v>507</v>
      </c>
      <c r="C1014" s="1">
        <f t="shared" si="370"/>
        <v>1065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71"/>
        <v>617</v>
      </c>
      <c r="H1014" s="2">
        <f t="shared" si="372"/>
        <v>0.5793427230046948</v>
      </c>
      <c r="I1014" s="2"/>
      <c r="J1014" s="2">
        <f t="shared" si="373"/>
        <v>0.19812206572769953</v>
      </c>
      <c r="K1014" s="2">
        <f t="shared" si="374"/>
        <v>0.77746478873239433</v>
      </c>
      <c r="L1014" s="2">
        <f t="shared" si="375"/>
        <v>0</v>
      </c>
      <c r="M1014" s="2">
        <f t="shared" si="376"/>
        <v>2.4413145539906145E-2</v>
      </c>
      <c r="N1014" s="115">
        <v>211</v>
      </c>
      <c r="O1014" s="115">
        <v>828</v>
      </c>
      <c r="P1014" s="115"/>
      <c r="Q1014" s="115">
        <v>10</v>
      </c>
      <c r="R1014" s="115">
        <v>16</v>
      </c>
      <c r="S1014" s="115"/>
      <c r="T1014" s="115"/>
      <c r="U1014" s="115"/>
      <c r="V1014" s="115"/>
      <c r="W1014" s="115"/>
      <c r="X1014" s="115"/>
      <c r="Y1014" s="115"/>
      <c r="Z1014" s="115"/>
      <c r="AA1014" s="115"/>
      <c r="AB1014" s="115"/>
      <c r="AC1014" s="115"/>
      <c r="AD1014" s="115"/>
      <c r="AE1014" s="115"/>
      <c r="AG1014" s="7">
        <f>IF(Q1014&gt;0,RANK(Q1014,(N1014:P1014,Q1014:AE1014)),0)</f>
        <v>4</v>
      </c>
      <c r="AH1014" s="7">
        <f>IF(R1014&gt;0,RANK(R1014,(N1014:P1014,Q1014:AE1014)),0)</f>
        <v>3</v>
      </c>
      <c r="AI1014" s="7">
        <f>IF(T1014&gt;0,RANK(T1014,(N1014:P1014,Q1014:AE1014)),0)</f>
        <v>0</v>
      </c>
      <c r="AJ1014" s="7">
        <f>IF(S1014&gt;0,RANK(S1014,(N1014:P1014,Q1014:AE1014)),0)</f>
        <v>0</v>
      </c>
      <c r="AK1014" s="2">
        <f t="shared" si="377"/>
        <v>9.3896713615023476E-3</v>
      </c>
      <c r="AL1014" s="2">
        <f t="shared" si="378"/>
        <v>1.5023474178403756E-2</v>
      </c>
      <c r="AM1014" s="2">
        <f t="shared" si="379"/>
        <v>0</v>
      </c>
      <c r="AN1014" s="2">
        <f t="shared" si="380"/>
        <v>0</v>
      </c>
      <c r="AP1014" t="s">
        <v>1383</v>
      </c>
      <c r="AQ1014" t="s">
        <v>507</v>
      </c>
      <c r="AR1014">
        <v>1</v>
      </c>
      <c r="AT1014" s="95">
        <v>20</v>
      </c>
      <c r="AU1014" s="97">
        <v>179</v>
      </c>
      <c r="AV1014" s="101">
        <f t="shared" si="381"/>
        <v>20179</v>
      </c>
      <c r="AX1014" s="7" t="s">
        <v>1006</v>
      </c>
    </row>
    <row r="1015" spans="1:50" hidden="1" outlineLevel="1">
      <c r="A1015" t="s">
        <v>691</v>
      </c>
      <c r="B1015" t="s">
        <v>507</v>
      </c>
      <c r="C1015" s="1">
        <f t="shared" si="370"/>
        <v>1836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71"/>
        <v>1002</v>
      </c>
      <c r="H1015" s="2">
        <f t="shared" si="372"/>
        <v>0.54575163398692805</v>
      </c>
      <c r="I1015" s="2"/>
      <c r="J1015" s="2">
        <f t="shared" si="373"/>
        <v>0.20533769063180829</v>
      </c>
      <c r="K1015" s="2">
        <f t="shared" si="374"/>
        <v>0.75108932461873634</v>
      </c>
      <c r="L1015" s="2">
        <f t="shared" si="375"/>
        <v>0</v>
      </c>
      <c r="M1015" s="2">
        <f t="shared" si="376"/>
        <v>4.3572984749455368E-2</v>
      </c>
      <c r="N1015" s="115">
        <v>377</v>
      </c>
      <c r="O1015" s="115">
        <v>1379</v>
      </c>
      <c r="P1015" s="115"/>
      <c r="Q1015" s="115">
        <v>34</v>
      </c>
      <c r="R1015" s="115">
        <v>46</v>
      </c>
      <c r="S1015" s="115"/>
      <c r="T1015" s="115"/>
      <c r="U1015" s="115"/>
      <c r="V1015" s="115"/>
      <c r="W1015" s="115"/>
      <c r="X1015" s="115"/>
      <c r="Y1015" s="115"/>
      <c r="Z1015" s="115"/>
      <c r="AA1015" s="115"/>
      <c r="AB1015" s="115"/>
      <c r="AC1015" s="115"/>
      <c r="AD1015" s="115"/>
      <c r="AE1015" s="115"/>
      <c r="AG1015" s="7">
        <f>IF(Q1015&gt;0,RANK(Q1015,(N1015:P1015,Q1015:AE1015)),0)</f>
        <v>4</v>
      </c>
      <c r="AH1015" s="7">
        <f>IF(R1015&gt;0,RANK(R1015,(N1015:P1015,Q1015:AE1015)),0)</f>
        <v>3</v>
      </c>
      <c r="AI1015" s="7">
        <f>IF(T1015&gt;0,RANK(T1015,(N1015:P1015,Q1015:AE1015)),0)</f>
        <v>0</v>
      </c>
      <c r="AJ1015" s="7">
        <f>IF(S1015&gt;0,RANK(S1015,(N1015:P1015,Q1015:AE1015)),0)</f>
        <v>0</v>
      </c>
      <c r="AK1015" s="2">
        <f t="shared" si="377"/>
        <v>1.8518518518518517E-2</v>
      </c>
      <c r="AL1015" s="2">
        <f t="shared" si="378"/>
        <v>2.5054466230936819E-2</v>
      </c>
      <c r="AM1015" s="2">
        <f t="shared" si="379"/>
        <v>0</v>
      </c>
      <c r="AN1015" s="2">
        <f t="shared" si="380"/>
        <v>0</v>
      </c>
      <c r="AP1015" t="s">
        <v>691</v>
      </c>
      <c r="AQ1015" t="s">
        <v>507</v>
      </c>
      <c r="AR1015">
        <v>1</v>
      </c>
      <c r="AT1015" s="95">
        <v>20</v>
      </c>
      <c r="AU1015" s="97">
        <v>181</v>
      </c>
      <c r="AV1015" s="101">
        <f t="shared" si="381"/>
        <v>20181</v>
      </c>
      <c r="AX1015" s="7" t="s">
        <v>1006</v>
      </c>
    </row>
    <row r="1016" spans="1:50" hidden="1" outlineLevel="1">
      <c r="A1016" t="s">
        <v>1373</v>
      </c>
      <c r="B1016" t="s">
        <v>507</v>
      </c>
      <c r="C1016" s="1">
        <f t="shared" si="370"/>
        <v>1723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1">
        <f t="shared" si="371"/>
        <v>791</v>
      </c>
      <c r="H1016" s="2">
        <f t="shared" si="372"/>
        <v>0.45908299477655251</v>
      </c>
      <c r="I1016" s="2"/>
      <c r="J1016" s="2">
        <f t="shared" si="373"/>
        <v>0.25362739408009288</v>
      </c>
      <c r="K1016" s="2">
        <f t="shared" si="374"/>
        <v>0.71271038885664539</v>
      </c>
      <c r="L1016" s="2">
        <f t="shared" si="375"/>
        <v>0</v>
      </c>
      <c r="M1016" s="2">
        <f t="shared" si="376"/>
        <v>3.3662217063261779E-2</v>
      </c>
      <c r="N1016" s="115">
        <v>437</v>
      </c>
      <c r="O1016" s="115">
        <v>1228</v>
      </c>
      <c r="P1016" s="115"/>
      <c r="Q1016" s="115">
        <v>18</v>
      </c>
      <c r="R1016" s="115">
        <v>40</v>
      </c>
      <c r="S1016" s="115"/>
      <c r="T1016" s="115"/>
      <c r="U1016" s="115"/>
      <c r="V1016" s="115"/>
      <c r="W1016" s="115"/>
      <c r="X1016" s="115"/>
      <c r="Y1016" s="115"/>
      <c r="Z1016" s="115"/>
      <c r="AA1016" s="115"/>
      <c r="AB1016" s="115"/>
      <c r="AC1016" s="115"/>
      <c r="AD1016" s="115"/>
      <c r="AE1016" s="115"/>
      <c r="AG1016" s="7">
        <f>IF(Q1016&gt;0,RANK(Q1016,(N1016:P1016,Q1016:AE1016)),0)</f>
        <v>4</v>
      </c>
      <c r="AH1016" s="7">
        <f>IF(R1016&gt;0,RANK(R1016,(N1016:P1016,Q1016:AE1016)),0)</f>
        <v>3</v>
      </c>
      <c r="AI1016" s="7">
        <f>IF(T1016&gt;0,RANK(T1016,(N1016:P1016,Q1016:AE1016)),0)</f>
        <v>0</v>
      </c>
      <c r="AJ1016" s="7">
        <f>IF(S1016&gt;0,RANK(S1016,(N1016:P1016,Q1016:AE1016)),0)</f>
        <v>0</v>
      </c>
      <c r="AK1016" s="2">
        <f t="shared" si="377"/>
        <v>1.0446894950667441E-2</v>
      </c>
      <c r="AL1016" s="2">
        <f t="shared" si="378"/>
        <v>2.3215322112594312E-2</v>
      </c>
      <c r="AM1016" s="2">
        <f t="shared" si="379"/>
        <v>0</v>
      </c>
      <c r="AN1016" s="2">
        <f t="shared" si="380"/>
        <v>0</v>
      </c>
      <c r="AP1016" t="s">
        <v>1373</v>
      </c>
      <c r="AQ1016" t="s">
        <v>507</v>
      </c>
      <c r="AR1016">
        <v>1</v>
      </c>
      <c r="AT1016" s="95">
        <v>20</v>
      </c>
      <c r="AU1016" s="97">
        <v>183</v>
      </c>
      <c r="AV1016" s="101">
        <f t="shared" si="381"/>
        <v>20183</v>
      </c>
      <c r="AX1016" s="7" t="s">
        <v>1006</v>
      </c>
    </row>
    <row r="1017" spans="1:50" hidden="1" outlineLevel="1">
      <c r="A1017" t="s">
        <v>1219</v>
      </c>
      <c r="B1017" t="s">
        <v>507</v>
      </c>
      <c r="C1017" s="1">
        <f t="shared" si="370"/>
        <v>1747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>IF(P1017&gt;0,RANK(P1017,(N1017:P1017,Q1017:AE1017)),0)</f>
        <v>0</v>
      </c>
      <c r="G1017" s="1">
        <f t="shared" si="371"/>
        <v>838</v>
      </c>
      <c r="H1017" s="2">
        <f t="shared" si="372"/>
        <v>0.47967945048654836</v>
      </c>
      <c r="I1017" s="2"/>
      <c r="J1017" s="2">
        <f t="shared" si="373"/>
        <v>0.24842587292501431</v>
      </c>
      <c r="K1017" s="2">
        <f t="shared" si="374"/>
        <v>0.72810532341156264</v>
      </c>
      <c r="L1017" s="2">
        <f t="shared" si="375"/>
        <v>0</v>
      </c>
      <c r="M1017" s="2">
        <f t="shared" si="376"/>
        <v>2.3468803663423077E-2</v>
      </c>
      <c r="N1017" s="115">
        <v>434</v>
      </c>
      <c r="O1017" s="115">
        <v>1272</v>
      </c>
      <c r="P1017" s="115"/>
      <c r="Q1017" s="115">
        <v>23</v>
      </c>
      <c r="R1017" s="115">
        <v>18</v>
      </c>
      <c r="S1017" s="115"/>
      <c r="T1017" s="115"/>
      <c r="U1017" s="115"/>
      <c r="V1017" s="115"/>
      <c r="W1017" s="115"/>
      <c r="X1017" s="115"/>
      <c r="Y1017" s="115"/>
      <c r="Z1017" s="115"/>
      <c r="AA1017" s="115"/>
      <c r="AB1017" s="115"/>
      <c r="AC1017" s="115"/>
      <c r="AD1017" s="115"/>
      <c r="AE1017" s="115"/>
      <c r="AG1017" s="7">
        <f>IF(Q1017&gt;0,RANK(Q1017,(N1017:P1017,Q1017:AE1017)),0)</f>
        <v>3</v>
      </c>
      <c r="AH1017" s="7">
        <f>IF(R1017&gt;0,RANK(R1017,(N1017:P1017,Q1017:AE1017)),0)</f>
        <v>4</v>
      </c>
      <c r="AI1017" s="7">
        <f>IF(T1017&gt;0,RANK(T1017,(N1017:P1017,Q1017:AE1017)),0)</f>
        <v>0</v>
      </c>
      <c r="AJ1017" s="7">
        <f>IF(S1017&gt;0,RANK(S1017,(N1017:P1017,Q1017:AE1017)),0)</f>
        <v>0</v>
      </c>
      <c r="AK1017" s="2">
        <f t="shared" si="377"/>
        <v>1.316542644533486E-2</v>
      </c>
      <c r="AL1017" s="2">
        <f t="shared" si="378"/>
        <v>1.0303377218088151E-2</v>
      </c>
      <c r="AM1017" s="2">
        <f t="shared" si="379"/>
        <v>0</v>
      </c>
      <c r="AN1017" s="2">
        <f t="shared" si="380"/>
        <v>0</v>
      </c>
      <c r="AP1017" t="s">
        <v>1219</v>
      </c>
      <c r="AQ1017" t="s">
        <v>507</v>
      </c>
      <c r="AR1017">
        <v>1</v>
      </c>
      <c r="AT1017" s="95">
        <v>20</v>
      </c>
      <c r="AU1017" s="97">
        <v>185</v>
      </c>
      <c r="AV1017" s="101">
        <f t="shared" si="381"/>
        <v>20185</v>
      </c>
      <c r="AX1017" s="7" t="s">
        <v>1006</v>
      </c>
    </row>
    <row r="1018" spans="1:50" hidden="1" outlineLevel="1">
      <c r="A1018" t="s">
        <v>1447</v>
      </c>
      <c r="B1018" t="s">
        <v>507</v>
      </c>
      <c r="C1018" s="1">
        <f t="shared" si="370"/>
        <v>691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0</v>
      </c>
      <c r="G1018" s="1">
        <f t="shared" si="371"/>
        <v>484</v>
      </c>
      <c r="H1018" s="2">
        <f t="shared" si="372"/>
        <v>0.70043415340086834</v>
      </c>
      <c r="I1018" s="2"/>
      <c r="J1018" s="2">
        <f t="shared" si="373"/>
        <v>0.14037626628075253</v>
      </c>
      <c r="K1018" s="2">
        <f t="shared" si="374"/>
        <v>0.84081041968162085</v>
      </c>
      <c r="L1018" s="2">
        <f t="shared" si="375"/>
        <v>0</v>
      </c>
      <c r="M1018" s="2">
        <f t="shared" si="376"/>
        <v>1.8813314037626649E-2</v>
      </c>
      <c r="N1018" s="115">
        <v>97</v>
      </c>
      <c r="O1018" s="115">
        <v>581</v>
      </c>
      <c r="P1018" s="115"/>
      <c r="Q1018" s="115">
        <v>6</v>
      </c>
      <c r="R1018" s="115">
        <v>7</v>
      </c>
      <c r="S1018" s="115"/>
      <c r="T1018" s="115"/>
      <c r="U1018" s="115"/>
      <c r="V1018" s="115"/>
      <c r="W1018" s="115"/>
      <c r="X1018" s="115"/>
      <c r="Y1018" s="115"/>
      <c r="Z1018" s="115"/>
      <c r="AA1018" s="115"/>
      <c r="AB1018" s="115"/>
      <c r="AC1018" s="115"/>
      <c r="AD1018" s="115"/>
      <c r="AE1018" s="115"/>
      <c r="AG1018" s="7">
        <f>IF(Q1018&gt;0,RANK(Q1018,(N1018:P1018,Q1018:AE1018)),0)</f>
        <v>4</v>
      </c>
      <c r="AH1018" s="7">
        <f>IF(R1018&gt;0,RANK(R1018,(N1018:P1018,Q1018:AE1018)),0)</f>
        <v>3</v>
      </c>
      <c r="AI1018" s="7">
        <f>IF(T1018&gt;0,RANK(T1018,(N1018:P1018,Q1018:AE1018)),0)</f>
        <v>0</v>
      </c>
      <c r="AJ1018" s="7">
        <f>IF(S1018&gt;0,RANK(S1018,(N1018:P1018,Q1018:AE1018)),0)</f>
        <v>0</v>
      </c>
      <c r="AK1018" s="2">
        <f t="shared" si="377"/>
        <v>8.6830680173661367E-3</v>
      </c>
      <c r="AL1018" s="2">
        <f t="shared" si="378"/>
        <v>1.0130246020260492E-2</v>
      </c>
      <c r="AM1018" s="2">
        <f t="shared" si="379"/>
        <v>0</v>
      </c>
      <c r="AN1018" s="2">
        <f t="shared" si="380"/>
        <v>0</v>
      </c>
      <c r="AP1018" t="s">
        <v>1447</v>
      </c>
      <c r="AQ1018" t="s">
        <v>507</v>
      </c>
      <c r="AR1018">
        <v>1</v>
      </c>
      <c r="AT1018" s="95">
        <v>20</v>
      </c>
      <c r="AU1018" s="97">
        <v>187</v>
      </c>
      <c r="AV1018" s="101">
        <f t="shared" si="381"/>
        <v>20187</v>
      </c>
      <c r="AX1018" s="7" t="s">
        <v>1006</v>
      </c>
    </row>
    <row r="1019" spans="1:50" hidden="1" outlineLevel="1">
      <c r="A1019" t="s">
        <v>1448</v>
      </c>
      <c r="B1019" t="s">
        <v>507</v>
      </c>
      <c r="C1019" s="1">
        <f t="shared" si="370"/>
        <v>1654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71"/>
        <v>1096</v>
      </c>
      <c r="H1019" s="2">
        <f t="shared" si="372"/>
        <v>0.66263603385731562</v>
      </c>
      <c r="I1019" s="2"/>
      <c r="J1019" s="2">
        <f t="shared" si="373"/>
        <v>0.15417170495767835</v>
      </c>
      <c r="K1019" s="2">
        <f t="shared" si="374"/>
        <v>0.81680773881499391</v>
      </c>
      <c r="L1019" s="2">
        <f t="shared" si="375"/>
        <v>0</v>
      </c>
      <c r="M1019" s="2">
        <f t="shared" si="376"/>
        <v>2.9020556227327798E-2</v>
      </c>
      <c r="N1019" s="115">
        <v>255</v>
      </c>
      <c r="O1019" s="115">
        <v>1351</v>
      </c>
      <c r="P1019" s="115"/>
      <c r="Q1019" s="115">
        <v>25</v>
      </c>
      <c r="R1019" s="115">
        <v>23</v>
      </c>
      <c r="S1019" s="115"/>
      <c r="T1019" s="115"/>
      <c r="U1019" s="115"/>
      <c r="V1019" s="115"/>
      <c r="W1019" s="115"/>
      <c r="X1019" s="115"/>
      <c r="Y1019" s="115"/>
      <c r="Z1019" s="115"/>
      <c r="AA1019" s="115"/>
      <c r="AB1019" s="115"/>
      <c r="AC1019" s="115"/>
      <c r="AD1019" s="115"/>
      <c r="AE1019" s="115"/>
      <c r="AG1019" s="7">
        <f>IF(Q1019&gt;0,RANK(Q1019,(N1019:P1019,Q1019:AE1019)),0)</f>
        <v>3</v>
      </c>
      <c r="AH1019" s="7">
        <f>IF(R1019&gt;0,RANK(R1019,(N1019:P1019,Q1019:AE1019)),0)</f>
        <v>4</v>
      </c>
      <c r="AI1019" s="7">
        <f>IF(T1019&gt;0,RANK(T1019,(N1019:P1019,Q1019:AE1019)),0)</f>
        <v>0</v>
      </c>
      <c r="AJ1019" s="7">
        <f>IF(S1019&gt;0,RANK(S1019,(N1019:P1019,Q1019:AE1019)),0)</f>
        <v>0</v>
      </c>
      <c r="AK1019" s="2">
        <f t="shared" si="377"/>
        <v>1.5114873035066506E-2</v>
      </c>
      <c r="AL1019" s="2">
        <f t="shared" si="378"/>
        <v>1.3905683192261185E-2</v>
      </c>
      <c r="AM1019" s="2">
        <f t="shared" si="379"/>
        <v>0</v>
      </c>
      <c r="AN1019" s="2">
        <f t="shared" si="380"/>
        <v>0</v>
      </c>
      <c r="AP1019" t="s">
        <v>1448</v>
      </c>
      <c r="AQ1019" t="s">
        <v>507</v>
      </c>
      <c r="AR1019">
        <v>1</v>
      </c>
      <c r="AT1019" s="95">
        <v>20</v>
      </c>
      <c r="AU1019" s="97">
        <v>189</v>
      </c>
      <c r="AV1019" s="101">
        <f t="shared" si="381"/>
        <v>20189</v>
      </c>
      <c r="AX1019" s="7" t="s">
        <v>1006</v>
      </c>
    </row>
    <row r="1020" spans="1:50" hidden="1" outlineLevel="1">
      <c r="A1020" t="s">
        <v>1457</v>
      </c>
      <c r="B1020" t="s">
        <v>507</v>
      </c>
      <c r="C1020" s="1">
        <f t="shared" si="370"/>
        <v>6699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71"/>
        <v>1740</v>
      </c>
      <c r="H1020" s="2">
        <f t="shared" si="372"/>
        <v>0.25974025974025972</v>
      </c>
      <c r="I1020" s="2"/>
      <c r="J1020" s="2">
        <f t="shared" si="373"/>
        <v>0.35154500671742051</v>
      </c>
      <c r="K1020" s="2">
        <f t="shared" si="374"/>
        <v>0.61128526645768022</v>
      </c>
      <c r="L1020" s="2">
        <f t="shared" si="375"/>
        <v>0</v>
      </c>
      <c r="M1020" s="2">
        <f t="shared" si="376"/>
        <v>3.7169726824899274E-2</v>
      </c>
      <c r="N1020" s="115">
        <v>2355</v>
      </c>
      <c r="O1020" s="115">
        <v>4095</v>
      </c>
      <c r="P1020" s="115"/>
      <c r="Q1020" s="115">
        <v>158</v>
      </c>
      <c r="R1020" s="115">
        <v>91</v>
      </c>
      <c r="S1020" s="115"/>
      <c r="T1020" s="115"/>
      <c r="U1020" s="115"/>
      <c r="V1020" s="115"/>
      <c r="W1020" s="115"/>
      <c r="X1020" s="115"/>
      <c r="Y1020" s="115"/>
      <c r="Z1020" s="115"/>
      <c r="AA1020" s="115"/>
      <c r="AB1020" s="115"/>
      <c r="AC1020" s="115"/>
      <c r="AD1020" s="115"/>
      <c r="AE1020" s="115"/>
      <c r="AG1020" s="7">
        <f>IF(Q1020&gt;0,RANK(Q1020,(N1020:P1020,Q1020:AE1020)),0)</f>
        <v>3</v>
      </c>
      <c r="AH1020" s="7">
        <f>IF(R1020&gt;0,RANK(R1020,(N1020:P1020,Q1020:AE1020)),0)</f>
        <v>4</v>
      </c>
      <c r="AI1020" s="7">
        <f>IF(T1020&gt;0,RANK(T1020,(N1020:P1020,Q1020:AE1020)),0)</f>
        <v>0</v>
      </c>
      <c r="AJ1020" s="7">
        <f>IF(S1020&gt;0,RANK(S1020,(N1020:P1020,Q1020:AE1020)),0)</f>
        <v>0</v>
      </c>
      <c r="AK1020" s="2">
        <f t="shared" si="377"/>
        <v>2.3585609792506346E-2</v>
      </c>
      <c r="AL1020" s="2">
        <f t="shared" si="378"/>
        <v>1.3584117032392894E-2</v>
      </c>
      <c r="AM1020" s="2">
        <f t="shared" si="379"/>
        <v>0</v>
      </c>
      <c r="AN1020" s="2">
        <f t="shared" si="380"/>
        <v>0</v>
      </c>
      <c r="AP1020" t="s">
        <v>1457</v>
      </c>
      <c r="AQ1020" t="s">
        <v>507</v>
      </c>
      <c r="AR1020">
        <v>4</v>
      </c>
      <c r="AT1020" s="95">
        <v>20</v>
      </c>
      <c r="AU1020" s="97">
        <v>191</v>
      </c>
      <c r="AV1020" s="101">
        <f t="shared" si="381"/>
        <v>20191</v>
      </c>
      <c r="AX1020" s="7" t="s">
        <v>1006</v>
      </c>
    </row>
    <row r="1021" spans="1:50" hidden="1" outlineLevel="1">
      <c r="A1021" t="s">
        <v>616</v>
      </c>
      <c r="B1021" t="s">
        <v>507</v>
      </c>
      <c r="C1021" s="1">
        <f t="shared" ref="C1021:C1030" si="382">SUM(N1021:AE1021)</f>
        <v>2688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0</v>
      </c>
      <c r="G1021" s="1">
        <f t="shared" ref="G1021:G1030" si="383">IF(C1021&gt;0,MAX(N1021:P1021)-LARGE(N1021:P1021,2),0)</f>
        <v>1239</v>
      </c>
      <c r="H1021" s="2">
        <f t="shared" ref="H1021:H1030" si="384">IF(C1021&gt;0,G1021/C1021,0)</f>
        <v>0.4609375</v>
      </c>
      <c r="I1021" s="2"/>
      <c r="J1021" s="2">
        <f t="shared" ref="J1021:J1030" si="385">IF($C1021=0,"-",N1021/$C1021)</f>
        <v>0.2544642857142857</v>
      </c>
      <c r="K1021" s="2">
        <f t="shared" ref="K1021:K1030" si="386">IF($C1021=0,"-",O1021/$C1021)</f>
        <v>0.7154017857142857</v>
      </c>
      <c r="L1021" s="2">
        <f t="shared" ref="L1021:L1030" si="387">IF($C1021=0,"-",P1021/$C1021)</f>
        <v>0</v>
      </c>
      <c r="M1021" s="2">
        <f t="shared" ref="M1021:M1030" si="388">IF(C1021=0,"-",(1-J1021-K1021-L1021))</f>
        <v>3.0133928571428603E-2</v>
      </c>
      <c r="N1021" s="115">
        <v>684</v>
      </c>
      <c r="O1021" s="115">
        <v>1923</v>
      </c>
      <c r="P1021" s="115"/>
      <c r="Q1021" s="115">
        <v>39</v>
      </c>
      <c r="R1021" s="115">
        <v>42</v>
      </c>
      <c r="S1021" s="115"/>
      <c r="T1021" s="115"/>
      <c r="U1021" s="115"/>
      <c r="V1021" s="115"/>
      <c r="W1021" s="115"/>
      <c r="X1021" s="115"/>
      <c r="Y1021" s="115"/>
      <c r="Z1021" s="115"/>
      <c r="AA1021" s="115"/>
      <c r="AB1021" s="115"/>
      <c r="AC1021" s="115"/>
      <c r="AD1021" s="115"/>
      <c r="AE1021" s="115"/>
      <c r="AG1021" s="7">
        <f>IF(Q1021&gt;0,RANK(Q1021,(N1021:P1021,Q1021:AE1021)),0)</f>
        <v>4</v>
      </c>
      <c r="AH1021" s="7">
        <f>IF(R1021&gt;0,RANK(R1021,(N1021:P1021,Q1021:AE1021)),0)</f>
        <v>3</v>
      </c>
      <c r="AI1021" s="7">
        <f>IF(T1021&gt;0,RANK(T1021,(N1021:P1021,Q1021:AE1021)),0)</f>
        <v>0</v>
      </c>
      <c r="AJ1021" s="7">
        <f>IF(S1021&gt;0,RANK(S1021,(N1021:P1021,Q1021:AE1021)),0)</f>
        <v>0</v>
      </c>
      <c r="AK1021" s="2">
        <f t="shared" ref="AK1021:AK1030" si="389">IF($C1021=0,"-",Q1021/$C1021)</f>
        <v>1.4508928571428572E-2</v>
      </c>
      <c r="AL1021" s="2">
        <f t="shared" ref="AL1021:AL1030" si="390">IF($C1021=0,"-",R1021/$C1021)</f>
        <v>1.5625E-2</v>
      </c>
      <c r="AM1021" s="2">
        <f t="shared" ref="AM1021:AM1030" si="391">IF($C1021=0,"-",T1021/$C1021)</f>
        <v>0</v>
      </c>
      <c r="AN1021" s="2">
        <f t="shared" ref="AN1021:AN1030" si="392">IF($C1021=0,"-",S1021/$C1021)</f>
        <v>0</v>
      </c>
      <c r="AP1021" t="s">
        <v>616</v>
      </c>
      <c r="AQ1021" t="s">
        <v>507</v>
      </c>
      <c r="AR1021">
        <v>1</v>
      </c>
      <c r="AT1021" s="95">
        <v>20</v>
      </c>
      <c r="AU1021" s="97">
        <v>193</v>
      </c>
      <c r="AV1021" s="101">
        <f t="shared" si="381"/>
        <v>20193</v>
      </c>
      <c r="AX1021" s="7" t="s">
        <v>1006</v>
      </c>
    </row>
    <row r="1022" spans="1:50" hidden="1" outlineLevel="1">
      <c r="A1022" t="s">
        <v>1588</v>
      </c>
      <c r="B1022" t="s">
        <v>507</v>
      </c>
      <c r="C1022" s="1">
        <f t="shared" si="382"/>
        <v>1152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1">
        <f t="shared" si="383"/>
        <v>522</v>
      </c>
      <c r="H1022" s="2">
        <f t="shared" si="384"/>
        <v>0.453125</v>
      </c>
      <c r="I1022" s="2"/>
      <c r="J1022" s="2">
        <f t="shared" si="385"/>
        <v>0.2638888888888889</v>
      </c>
      <c r="K1022" s="2">
        <f t="shared" si="386"/>
        <v>0.71701388888888884</v>
      </c>
      <c r="L1022" s="2">
        <f t="shared" si="387"/>
        <v>0</v>
      </c>
      <c r="M1022" s="2">
        <f t="shared" si="388"/>
        <v>1.9097222222222321E-2</v>
      </c>
      <c r="N1022" s="115">
        <v>304</v>
      </c>
      <c r="O1022" s="115">
        <v>826</v>
      </c>
      <c r="P1022" s="115"/>
      <c r="Q1022" s="115">
        <v>15</v>
      </c>
      <c r="R1022" s="115">
        <v>7</v>
      </c>
      <c r="S1022" s="115"/>
      <c r="T1022" s="115"/>
      <c r="U1022" s="115"/>
      <c r="V1022" s="115"/>
      <c r="W1022" s="115"/>
      <c r="X1022" s="115"/>
      <c r="Y1022" s="115"/>
      <c r="Z1022" s="115"/>
      <c r="AA1022" s="115"/>
      <c r="AB1022" s="115"/>
      <c r="AC1022" s="115"/>
      <c r="AD1022" s="115"/>
      <c r="AE1022" s="115"/>
      <c r="AG1022" s="7">
        <f>IF(Q1022&gt;0,RANK(Q1022,(N1022:P1022,Q1022:AE1022)),0)</f>
        <v>3</v>
      </c>
      <c r="AH1022" s="7">
        <f>IF(R1022&gt;0,RANK(R1022,(N1022:P1022,Q1022:AE1022)),0)</f>
        <v>4</v>
      </c>
      <c r="AI1022" s="7">
        <f>IF(T1022&gt;0,RANK(T1022,(N1022:P1022,Q1022:AE1022)),0)</f>
        <v>0</v>
      </c>
      <c r="AJ1022" s="7">
        <f>IF(S1022&gt;0,RANK(S1022,(N1022:P1022,Q1022:AE1022)),0)</f>
        <v>0</v>
      </c>
      <c r="AK1022" s="2">
        <f t="shared" si="389"/>
        <v>1.3020833333333334E-2</v>
      </c>
      <c r="AL1022" s="2">
        <f t="shared" si="390"/>
        <v>6.076388888888889E-3</v>
      </c>
      <c r="AM1022" s="2">
        <f t="shared" si="391"/>
        <v>0</v>
      </c>
      <c r="AN1022" s="2">
        <f t="shared" si="392"/>
        <v>0</v>
      </c>
      <c r="AP1022" t="s">
        <v>1588</v>
      </c>
      <c r="AQ1022" t="s">
        <v>507</v>
      </c>
      <c r="AR1022">
        <v>1</v>
      </c>
      <c r="AT1022" s="95">
        <v>20</v>
      </c>
      <c r="AU1022" s="97">
        <v>195</v>
      </c>
      <c r="AV1022" s="101">
        <f t="shared" si="381"/>
        <v>20195</v>
      </c>
      <c r="AX1022" s="7" t="s">
        <v>1006</v>
      </c>
    </row>
    <row r="1023" spans="1:50" hidden="1" outlineLevel="1">
      <c r="A1023" t="s">
        <v>114</v>
      </c>
      <c r="B1023" t="s">
        <v>507</v>
      </c>
      <c r="C1023" s="1">
        <f t="shared" si="382"/>
        <v>2527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0</v>
      </c>
      <c r="G1023" s="1">
        <f t="shared" si="383"/>
        <v>1218</v>
      </c>
      <c r="H1023" s="2">
        <f t="shared" si="384"/>
        <v>0.48199445983379502</v>
      </c>
      <c r="I1023" s="2"/>
      <c r="J1023" s="2">
        <f t="shared" si="385"/>
        <v>0.24060150375939848</v>
      </c>
      <c r="K1023" s="2">
        <f t="shared" si="386"/>
        <v>0.72259596359319356</v>
      </c>
      <c r="L1023" s="2">
        <f t="shared" si="387"/>
        <v>0</v>
      </c>
      <c r="M1023" s="2">
        <f t="shared" si="388"/>
        <v>3.6802532647407959E-2</v>
      </c>
      <c r="N1023" s="115">
        <v>608</v>
      </c>
      <c r="O1023" s="115">
        <v>1826</v>
      </c>
      <c r="P1023" s="115"/>
      <c r="Q1023" s="115">
        <v>43</v>
      </c>
      <c r="R1023" s="115">
        <v>50</v>
      </c>
      <c r="S1023" s="115"/>
      <c r="T1023" s="115"/>
      <c r="U1023" s="115"/>
      <c r="V1023" s="115"/>
      <c r="W1023" s="115"/>
      <c r="X1023" s="115"/>
      <c r="Y1023" s="115"/>
      <c r="Z1023" s="115"/>
      <c r="AA1023" s="115"/>
      <c r="AB1023" s="115"/>
      <c r="AC1023" s="115"/>
      <c r="AD1023" s="115"/>
      <c r="AE1023" s="115"/>
      <c r="AG1023" s="7">
        <f>IF(Q1023&gt;0,RANK(Q1023,(N1023:P1023,Q1023:AE1023)),0)</f>
        <v>4</v>
      </c>
      <c r="AH1023" s="7">
        <f>IF(R1023&gt;0,RANK(R1023,(N1023:P1023,Q1023:AE1023)),0)</f>
        <v>3</v>
      </c>
      <c r="AI1023" s="7">
        <f>IF(T1023&gt;0,RANK(T1023,(N1023:P1023,Q1023:AE1023)),0)</f>
        <v>0</v>
      </c>
      <c r="AJ1023" s="7">
        <f>IF(S1023&gt;0,RANK(S1023,(N1023:P1023,Q1023:AE1023)),0)</f>
        <v>0</v>
      </c>
      <c r="AK1023" s="2">
        <f t="shared" si="389"/>
        <v>1.7016224772457459E-2</v>
      </c>
      <c r="AL1023" s="2">
        <f t="shared" si="390"/>
        <v>1.9786307874950535E-2</v>
      </c>
      <c r="AM1023" s="2">
        <f t="shared" si="391"/>
        <v>0</v>
      </c>
      <c r="AN1023" s="2">
        <f t="shared" si="392"/>
        <v>0</v>
      </c>
      <c r="AP1023" t="s">
        <v>114</v>
      </c>
      <c r="AQ1023" t="s">
        <v>507</v>
      </c>
      <c r="AR1023">
        <v>1</v>
      </c>
      <c r="AT1023" s="95">
        <v>20</v>
      </c>
      <c r="AU1023" s="97">
        <v>197</v>
      </c>
      <c r="AV1023" s="101">
        <f t="shared" si="381"/>
        <v>20197</v>
      </c>
      <c r="AX1023" s="7" t="s">
        <v>1006</v>
      </c>
    </row>
    <row r="1024" spans="1:50" hidden="1" outlineLevel="1">
      <c r="A1024" t="s">
        <v>969</v>
      </c>
      <c r="B1024" t="s">
        <v>507</v>
      </c>
      <c r="C1024" s="1">
        <f t="shared" si="382"/>
        <v>645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83"/>
        <v>453</v>
      </c>
      <c r="H1024" s="2">
        <f t="shared" si="384"/>
        <v>0.70232558139534884</v>
      </c>
      <c r="I1024" s="2"/>
      <c r="J1024" s="2">
        <f t="shared" si="385"/>
        <v>0.12713178294573643</v>
      </c>
      <c r="K1024" s="2">
        <f t="shared" si="386"/>
        <v>0.8294573643410853</v>
      </c>
      <c r="L1024" s="2">
        <f t="shared" si="387"/>
        <v>0</v>
      </c>
      <c r="M1024" s="2">
        <f t="shared" si="388"/>
        <v>4.3410852713178238E-2</v>
      </c>
      <c r="N1024" s="115">
        <v>82</v>
      </c>
      <c r="O1024" s="115">
        <v>535</v>
      </c>
      <c r="P1024" s="115"/>
      <c r="Q1024" s="115">
        <v>14</v>
      </c>
      <c r="R1024" s="115">
        <v>14</v>
      </c>
      <c r="S1024" s="115"/>
      <c r="T1024" s="115"/>
      <c r="U1024" s="115"/>
      <c r="V1024" s="115"/>
      <c r="W1024" s="115"/>
      <c r="X1024" s="115"/>
      <c r="Y1024" s="115"/>
      <c r="Z1024" s="115"/>
      <c r="AA1024" s="115"/>
      <c r="AB1024" s="115"/>
      <c r="AC1024" s="115"/>
      <c r="AD1024" s="115"/>
      <c r="AE1024" s="115"/>
      <c r="AG1024" s="7">
        <f>IF(Q1024&gt;0,RANK(Q1024,(N1024:P1024,Q1024:AE1024)),0)</f>
        <v>3</v>
      </c>
      <c r="AH1024" s="7">
        <f>IF(R1024&gt;0,RANK(R1024,(N1024:P1024,Q1024:AE1024)),0)</f>
        <v>3</v>
      </c>
      <c r="AI1024" s="7">
        <f>IF(T1024&gt;0,RANK(T1024,(N1024:P1024,Q1024:AE1024)),0)</f>
        <v>0</v>
      </c>
      <c r="AJ1024" s="7">
        <f>IF(S1024&gt;0,RANK(S1024,(N1024:P1024,Q1024:AE1024)),0)</f>
        <v>0</v>
      </c>
      <c r="AK1024" s="2">
        <f t="shared" si="389"/>
        <v>2.1705426356589147E-2</v>
      </c>
      <c r="AL1024" s="2">
        <f t="shared" si="390"/>
        <v>2.1705426356589147E-2</v>
      </c>
      <c r="AM1024" s="2">
        <f t="shared" si="391"/>
        <v>0</v>
      </c>
      <c r="AN1024" s="2">
        <f t="shared" si="392"/>
        <v>0</v>
      </c>
      <c r="AP1024" t="s">
        <v>969</v>
      </c>
      <c r="AQ1024" t="s">
        <v>507</v>
      </c>
      <c r="AR1024">
        <v>1</v>
      </c>
      <c r="AT1024" s="95">
        <v>20</v>
      </c>
      <c r="AU1024" s="97">
        <v>199</v>
      </c>
      <c r="AV1024" s="101">
        <f t="shared" si="381"/>
        <v>20199</v>
      </c>
      <c r="AX1024" s="7" t="s">
        <v>1006</v>
      </c>
    </row>
    <row r="1025" spans="1:50" hidden="1" outlineLevel="1">
      <c r="A1025" t="s">
        <v>404</v>
      </c>
      <c r="B1025" t="s">
        <v>507</v>
      </c>
      <c r="C1025" s="1">
        <f t="shared" si="382"/>
        <v>2400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0</v>
      </c>
      <c r="G1025" s="1">
        <f t="shared" si="383"/>
        <v>1499</v>
      </c>
      <c r="H1025" s="2">
        <f t="shared" si="384"/>
        <v>0.62458333333333338</v>
      </c>
      <c r="I1025" s="2"/>
      <c r="J1025" s="2">
        <f t="shared" si="385"/>
        <v>0.16791666666666666</v>
      </c>
      <c r="K1025" s="2">
        <f t="shared" si="386"/>
        <v>0.79249999999999998</v>
      </c>
      <c r="L1025" s="2">
        <f t="shared" si="387"/>
        <v>0</v>
      </c>
      <c r="M1025" s="2">
        <f t="shared" si="388"/>
        <v>3.9583333333333304E-2</v>
      </c>
      <c r="N1025" s="115">
        <v>403</v>
      </c>
      <c r="O1025" s="115">
        <v>1902</v>
      </c>
      <c r="P1025" s="115"/>
      <c r="Q1025" s="115">
        <v>29</v>
      </c>
      <c r="R1025" s="115">
        <v>66</v>
      </c>
      <c r="S1025" s="115"/>
      <c r="T1025" s="115"/>
      <c r="U1025" s="115"/>
      <c r="V1025" s="115"/>
      <c r="W1025" s="115"/>
      <c r="X1025" s="115"/>
      <c r="Y1025" s="115"/>
      <c r="Z1025" s="115"/>
      <c r="AA1025" s="115"/>
      <c r="AB1025" s="115"/>
      <c r="AC1025" s="115"/>
      <c r="AD1025" s="115"/>
      <c r="AE1025" s="115"/>
      <c r="AG1025" s="7">
        <f>IF(Q1025&gt;0,RANK(Q1025,(N1025:P1025,Q1025:AE1025)),0)</f>
        <v>4</v>
      </c>
      <c r="AH1025" s="7">
        <f>IF(R1025&gt;0,RANK(R1025,(N1025:P1025,Q1025:AE1025)),0)</f>
        <v>3</v>
      </c>
      <c r="AI1025" s="7">
        <f>IF(T1025&gt;0,RANK(T1025,(N1025:P1025,Q1025:AE1025)),0)</f>
        <v>0</v>
      </c>
      <c r="AJ1025" s="7">
        <f>IF(S1025&gt;0,RANK(S1025,(N1025:P1025,Q1025:AE1025)),0)</f>
        <v>0</v>
      </c>
      <c r="AK1025" s="2">
        <f t="shared" si="389"/>
        <v>1.2083333333333333E-2</v>
      </c>
      <c r="AL1025" s="2">
        <f t="shared" si="390"/>
        <v>2.75E-2</v>
      </c>
      <c r="AM1025" s="2">
        <f t="shared" si="391"/>
        <v>0</v>
      </c>
      <c r="AN1025" s="2">
        <f t="shared" si="392"/>
        <v>0</v>
      </c>
      <c r="AP1025" t="s">
        <v>404</v>
      </c>
      <c r="AQ1025" t="s">
        <v>507</v>
      </c>
      <c r="AR1025">
        <v>1</v>
      </c>
      <c r="AT1025" s="95">
        <v>20</v>
      </c>
      <c r="AU1025" s="97">
        <v>201</v>
      </c>
      <c r="AV1025" s="101">
        <f t="shared" si="381"/>
        <v>20201</v>
      </c>
      <c r="AX1025" s="7" t="s">
        <v>1006</v>
      </c>
    </row>
    <row r="1026" spans="1:50" hidden="1" outlineLevel="1">
      <c r="A1026" t="s">
        <v>807</v>
      </c>
      <c r="B1026" t="s">
        <v>507</v>
      </c>
      <c r="C1026" s="1">
        <f t="shared" si="382"/>
        <v>911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83"/>
        <v>581</v>
      </c>
      <c r="H1026" s="2">
        <f t="shared" si="384"/>
        <v>0.63776070252469819</v>
      </c>
      <c r="I1026" s="2"/>
      <c r="J1026" s="2">
        <f t="shared" si="385"/>
        <v>0.17343578485181119</v>
      </c>
      <c r="K1026" s="2">
        <f t="shared" si="386"/>
        <v>0.81119648737650929</v>
      </c>
      <c r="L1026" s="2">
        <f t="shared" si="387"/>
        <v>0</v>
      </c>
      <c r="M1026" s="2">
        <f t="shared" si="388"/>
        <v>1.5367727771679496E-2</v>
      </c>
      <c r="N1026" s="115">
        <v>158</v>
      </c>
      <c r="O1026" s="115">
        <v>739</v>
      </c>
      <c r="P1026" s="115"/>
      <c r="Q1026" s="115">
        <v>9</v>
      </c>
      <c r="R1026" s="115">
        <v>5</v>
      </c>
      <c r="S1026" s="115"/>
      <c r="T1026" s="115"/>
      <c r="U1026" s="115"/>
      <c r="V1026" s="115"/>
      <c r="W1026" s="115"/>
      <c r="X1026" s="115"/>
      <c r="Y1026" s="115"/>
      <c r="Z1026" s="115"/>
      <c r="AA1026" s="115"/>
      <c r="AB1026" s="115"/>
      <c r="AC1026" s="115"/>
      <c r="AD1026" s="115"/>
      <c r="AE1026" s="115"/>
      <c r="AG1026" s="7">
        <f>IF(Q1026&gt;0,RANK(Q1026,(N1026:P1026,Q1026:AE1026)),0)</f>
        <v>3</v>
      </c>
      <c r="AH1026" s="7">
        <f>IF(R1026&gt;0,RANK(R1026,(N1026:P1026,Q1026:AE1026)),0)</f>
        <v>4</v>
      </c>
      <c r="AI1026" s="7">
        <f>IF(T1026&gt;0,RANK(T1026,(N1026:P1026,Q1026:AE1026)),0)</f>
        <v>0</v>
      </c>
      <c r="AJ1026" s="7">
        <f>IF(S1026&gt;0,RANK(S1026,(N1026:P1026,Q1026:AE1026)),0)</f>
        <v>0</v>
      </c>
      <c r="AK1026" s="2">
        <f t="shared" si="389"/>
        <v>9.8792535675082324E-3</v>
      </c>
      <c r="AL1026" s="2">
        <f t="shared" si="390"/>
        <v>5.4884742041712408E-3</v>
      </c>
      <c r="AM1026" s="2">
        <f t="shared" si="391"/>
        <v>0</v>
      </c>
      <c r="AN1026" s="2">
        <f t="shared" si="392"/>
        <v>0</v>
      </c>
      <c r="AP1026" t="s">
        <v>807</v>
      </c>
      <c r="AQ1026" t="s">
        <v>507</v>
      </c>
      <c r="AR1026">
        <v>1</v>
      </c>
      <c r="AT1026" s="95">
        <v>20</v>
      </c>
      <c r="AU1026" s="97">
        <v>203</v>
      </c>
      <c r="AV1026" s="101">
        <f t="shared" si="381"/>
        <v>20203</v>
      </c>
      <c r="AX1026" s="7" t="s">
        <v>1006</v>
      </c>
    </row>
    <row r="1027" spans="1:50" hidden="1" outlineLevel="1">
      <c r="A1027" t="s">
        <v>808</v>
      </c>
      <c r="B1027" t="s">
        <v>507</v>
      </c>
      <c r="C1027" s="1">
        <f t="shared" si="382"/>
        <v>3121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1">
        <f t="shared" si="383"/>
        <v>1663</v>
      </c>
      <c r="H1027" s="2">
        <f t="shared" si="384"/>
        <v>0.53284203780839479</v>
      </c>
      <c r="I1027" s="2"/>
      <c r="J1027" s="2">
        <f t="shared" si="385"/>
        <v>0.21851970522268505</v>
      </c>
      <c r="K1027" s="2">
        <f t="shared" si="386"/>
        <v>0.75136174303107983</v>
      </c>
      <c r="L1027" s="2">
        <f t="shared" si="387"/>
        <v>0</v>
      </c>
      <c r="M1027" s="2">
        <f t="shared" si="388"/>
        <v>3.0118551746235123E-2</v>
      </c>
      <c r="N1027" s="115">
        <v>682</v>
      </c>
      <c r="O1027" s="115">
        <v>2345</v>
      </c>
      <c r="P1027" s="115"/>
      <c r="Q1027" s="115">
        <v>53</v>
      </c>
      <c r="R1027" s="115">
        <v>41</v>
      </c>
      <c r="S1027" s="115"/>
      <c r="T1027" s="115"/>
      <c r="U1027" s="115"/>
      <c r="V1027" s="115"/>
      <c r="W1027" s="115"/>
      <c r="X1027" s="115"/>
      <c r="Y1027" s="115"/>
      <c r="Z1027" s="115"/>
      <c r="AA1027" s="115"/>
      <c r="AB1027" s="115"/>
      <c r="AC1027" s="115"/>
      <c r="AD1027" s="115"/>
      <c r="AE1027" s="115"/>
      <c r="AG1027" s="7">
        <f>IF(Q1027&gt;0,RANK(Q1027,(N1027:P1027,Q1027:AE1027)),0)</f>
        <v>3</v>
      </c>
      <c r="AH1027" s="7">
        <f>IF(R1027&gt;0,RANK(R1027,(N1027:P1027,Q1027:AE1027)),0)</f>
        <v>4</v>
      </c>
      <c r="AI1027" s="7">
        <f>IF(T1027&gt;0,RANK(T1027,(N1027:P1027,Q1027:AE1027)),0)</f>
        <v>0</v>
      </c>
      <c r="AJ1027" s="7">
        <f>IF(S1027&gt;0,RANK(S1027,(N1027:P1027,Q1027:AE1027)),0)</f>
        <v>0</v>
      </c>
      <c r="AK1027" s="2">
        <f t="shared" si="389"/>
        <v>1.6981736622877282E-2</v>
      </c>
      <c r="AL1027" s="2">
        <f t="shared" si="390"/>
        <v>1.3136815123357898E-2</v>
      </c>
      <c r="AM1027" s="2">
        <f t="shared" si="391"/>
        <v>0</v>
      </c>
      <c r="AN1027" s="2">
        <f t="shared" si="392"/>
        <v>0</v>
      </c>
      <c r="AP1027" t="s">
        <v>808</v>
      </c>
      <c r="AQ1027" t="s">
        <v>507</v>
      </c>
      <c r="AR1027">
        <v>2</v>
      </c>
      <c r="AT1027" s="95">
        <v>20</v>
      </c>
      <c r="AU1027" s="97">
        <v>205</v>
      </c>
      <c r="AV1027" s="101">
        <f t="shared" si="381"/>
        <v>20205</v>
      </c>
      <c r="AX1027" s="7" t="s">
        <v>1006</v>
      </c>
    </row>
    <row r="1028" spans="1:50" hidden="1" outlineLevel="1">
      <c r="A1028" t="s">
        <v>1325</v>
      </c>
      <c r="B1028" t="s">
        <v>507</v>
      </c>
      <c r="C1028" s="1">
        <f t="shared" si="382"/>
        <v>1263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1">
        <f t="shared" si="383"/>
        <v>546</v>
      </c>
      <c r="H1028" s="2">
        <f t="shared" si="384"/>
        <v>0.43230403800475059</v>
      </c>
      <c r="I1028" s="2"/>
      <c r="J1028" s="2">
        <f t="shared" si="385"/>
        <v>0.26524148851939827</v>
      </c>
      <c r="K1028" s="2">
        <f t="shared" si="386"/>
        <v>0.69754552652414881</v>
      </c>
      <c r="L1028" s="2">
        <f t="shared" si="387"/>
        <v>0</v>
      </c>
      <c r="M1028" s="2">
        <f t="shared" si="388"/>
        <v>3.7212984956452866E-2</v>
      </c>
      <c r="N1028" s="115">
        <v>335</v>
      </c>
      <c r="O1028" s="115">
        <v>881</v>
      </c>
      <c r="P1028" s="115"/>
      <c r="Q1028" s="115">
        <v>25</v>
      </c>
      <c r="R1028" s="115">
        <v>22</v>
      </c>
      <c r="S1028" s="115"/>
      <c r="T1028" s="115"/>
      <c r="U1028" s="115"/>
      <c r="V1028" s="115"/>
      <c r="W1028" s="115"/>
      <c r="X1028" s="115"/>
      <c r="Y1028" s="115"/>
      <c r="Z1028" s="115"/>
      <c r="AA1028" s="115"/>
      <c r="AB1028" s="115"/>
      <c r="AC1028" s="115"/>
      <c r="AD1028" s="115"/>
      <c r="AE1028" s="115"/>
      <c r="AG1028" s="7">
        <f>IF(Q1028&gt;0,RANK(Q1028,(N1028:P1028,Q1028:AE1028)),0)</f>
        <v>3</v>
      </c>
      <c r="AH1028" s="7">
        <f>IF(R1028&gt;0,RANK(R1028,(N1028:P1028,Q1028:AE1028)),0)</f>
        <v>4</v>
      </c>
      <c r="AI1028" s="7">
        <f>IF(T1028&gt;0,RANK(T1028,(N1028:P1028,Q1028:AE1028)),0)</f>
        <v>0</v>
      </c>
      <c r="AJ1028" s="7">
        <f>IF(S1028&gt;0,RANK(S1028,(N1028:P1028,Q1028:AE1028)),0)</f>
        <v>0</v>
      </c>
      <c r="AK1028" s="2">
        <f t="shared" si="389"/>
        <v>1.9794140934283451E-2</v>
      </c>
      <c r="AL1028" s="2">
        <f t="shared" si="390"/>
        <v>1.7418844022169439E-2</v>
      </c>
      <c r="AM1028" s="2">
        <f t="shared" si="391"/>
        <v>0</v>
      </c>
      <c r="AN1028" s="2">
        <f t="shared" si="392"/>
        <v>0</v>
      </c>
      <c r="AP1028" t="s">
        <v>1325</v>
      </c>
      <c r="AQ1028" t="s">
        <v>507</v>
      </c>
      <c r="AR1028">
        <v>2</v>
      </c>
      <c r="AT1028" s="95">
        <v>20</v>
      </c>
      <c r="AU1028" s="97">
        <v>207</v>
      </c>
      <c r="AV1028" s="101">
        <f t="shared" si="381"/>
        <v>20207</v>
      </c>
      <c r="AX1028" s="7" t="s">
        <v>1006</v>
      </c>
    </row>
    <row r="1029" spans="1:50" hidden="1" outlineLevel="1">
      <c r="A1029" t="s">
        <v>986</v>
      </c>
      <c r="B1029" t="s">
        <v>507</v>
      </c>
      <c r="C1029" s="1">
        <f t="shared" si="382"/>
        <v>31058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>IF(P1029&gt;0,RANK(P1029,(N1029:P1029,Q1029:AE1029)),0)</f>
        <v>0</v>
      </c>
      <c r="G1029" s="1">
        <f t="shared" si="383"/>
        <v>4405</v>
      </c>
      <c r="H1029" s="2">
        <f t="shared" si="384"/>
        <v>0.14183141219653553</v>
      </c>
      <c r="I1029" s="2"/>
      <c r="J1029" s="2">
        <f t="shared" si="385"/>
        <v>0.54997102195891556</v>
      </c>
      <c r="K1029" s="2">
        <f t="shared" si="386"/>
        <v>0.40813960976238006</v>
      </c>
      <c r="L1029" s="2">
        <f t="shared" si="387"/>
        <v>0</v>
      </c>
      <c r="M1029" s="2">
        <f t="shared" si="388"/>
        <v>4.1889368278704375E-2</v>
      </c>
      <c r="N1029" s="115">
        <v>17081</v>
      </c>
      <c r="O1029" s="115">
        <v>12676</v>
      </c>
      <c r="P1029" s="115"/>
      <c r="Q1029" s="115">
        <v>705</v>
      </c>
      <c r="R1029" s="115">
        <v>596</v>
      </c>
      <c r="S1029" s="115"/>
      <c r="T1029" s="115"/>
      <c r="U1029" s="115"/>
      <c r="V1029" s="115"/>
      <c r="W1029" s="115"/>
      <c r="X1029" s="115"/>
      <c r="Y1029" s="115"/>
      <c r="Z1029" s="115"/>
      <c r="AA1029" s="115"/>
      <c r="AB1029" s="115"/>
      <c r="AC1029" s="115"/>
      <c r="AD1029" s="115"/>
      <c r="AE1029" s="115"/>
      <c r="AG1029" s="7">
        <f>IF(Q1029&gt;0,RANK(Q1029,(N1029:P1029,Q1029:AE1029)),0)</f>
        <v>3</v>
      </c>
      <c r="AH1029" s="7">
        <f>IF(R1029&gt;0,RANK(R1029,(N1029:P1029,Q1029:AE1029)),0)</f>
        <v>4</v>
      </c>
      <c r="AI1029" s="7">
        <f>IF(T1029&gt;0,RANK(T1029,(N1029:P1029,Q1029:AE1029)),0)</f>
        <v>0</v>
      </c>
      <c r="AJ1029" s="7">
        <f>IF(S1029&gt;0,RANK(S1029,(N1029:P1029,Q1029:AE1029)),0)</f>
        <v>0</v>
      </c>
      <c r="AK1029" s="2">
        <f t="shared" si="389"/>
        <v>2.2699465516131109E-2</v>
      </c>
      <c r="AL1029" s="2">
        <f t="shared" si="390"/>
        <v>1.9189902762573249E-2</v>
      </c>
      <c r="AM1029" s="2">
        <f t="shared" si="391"/>
        <v>0</v>
      </c>
      <c r="AN1029" s="2">
        <f t="shared" si="392"/>
        <v>0</v>
      </c>
      <c r="AP1029" t="s">
        <v>986</v>
      </c>
      <c r="AQ1029" t="s">
        <v>507</v>
      </c>
      <c r="AR1029">
        <v>3</v>
      </c>
      <c r="AT1029" s="95">
        <v>20</v>
      </c>
      <c r="AU1029" s="97">
        <v>209</v>
      </c>
      <c r="AV1029" s="101">
        <f t="shared" si="381"/>
        <v>20209</v>
      </c>
      <c r="AX1029" s="7" t="s">
        <v>1006</v>
      </c>
    </row>
    <row r="1030" spans="1:50" collapsed="1">
      <c r="A1030" t="s">
        <v>1366</v>
      </c>
      <c r="B1030" t="s">
        <v>323</v>
      </c>
      <c r="C1030" s="1">
        <f t="shared" si="382"/>
        <v>727236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0</v>
      </c>
      <c r="G1030" s="1">
        <f t="shared" si="383"/>
        <v>244921</v>
      </c>
      <c r="H1030" s="2">
        <f t="shared" si="384"/>
        <v>0.3367833825608193</v>
      </c>
      <c r="I1030" s="2"/>
      <c r="J1030" s="2">
        <f t="shared" si="385"/>
        <v>0.31587820184919341</v>
      </c>
      <c r="K1030" s="2">
        <f t="shared" si="386"/>
        <v>0.65266158441001265</v>
      </c>
      <c r="L1030" s="2">
        <f t="shared" si="387"/>
        <v>0</v>
      </c>
      <c r="M1030" s="2">
        <f t="shared" si="388"/>
        <v>3.1460213740793885E-2</v>
      </c>
      <c r="N1030" s="111">
        <f>SUM(N925:N1029)</f>
        <v>229718</v>
      </c>
      <c r="O1030" s="111">
        <f>SUM(O925:O1029)</f>
        <v>474639</v>
      </c>
      <c r="P1030" s="111"/>
      <c r="Q1030" s="111">
        <f>SUM(Q925:Q1029)</f>
        <v>11545</v>
      </c>
      <c r="R1030" s="111">
        <f>SUM(R925:R1029)</f>
        <v>11334</v>
      </c>
      <c r="S1030" s="111"/>
      <c r="T1030" s="3"/>
      <c r="U1030" s="111"/>
      <c r="V1030" s="111"/>
      <c r="W1030" s="111"/>
      <c r="X1030" s="111"/>
      <c r="Y1030" s="111"/>
      <c r="Z1030" s="111"/>
      <c r="AA1030" s="111"/>
      <c r="AB1030" s="111"/>
      <c r="AC1030" s="111"/>
      <c r="AD1030" s="111"/>
      <c r="AE1030" s="111"/>
      <c r="AG1030" s="7">
        <f>IF(Q1030&gt;0,RANK(Q1030,(N1030:P1030,Q1030:AE1030)),0)</f>
        <v>3</v>
      </c>
      <c r="AH1030" s="7">
        <f>IF(R1030&gt;0,RANK(R1030,(N1030:P1030,Q1030:AE1030)),0)</f>
        <v>4</v>
      </c>
      <c r="AI1030" s="7">
        <f>IF(T1030&gt;0,RANK(T1030,(N1030:P1030,Q1030:AE1030)),0)</f>
        <v>0</v>
      </c>
      <c r="AJ1030" s="7">
        <f>IF(S1030&gt;0,RANK(S1030,(N1030:P1030,Q1030:AE1030)),0)</f>
        <v>0</v>
      </c>
      <c r="AK1030" s="2">
        <f t="shared" si="389"/>
        <v>1.587517669642317E-2</v>
      </c>
      <c r="AL1030" s="2">
        <f t="shared" si="390"/>
        <v>1.5585037044370741E-2</v>
      </c>
      <c r="AM1030" s="2">
        <f t="shared" si="391"/>
        <v>0</v>
      </c>
      <c r="AN1030" s="2">
        <f t="shared" si="392"/>
        <v>0</v>
      </c>
      <c r="AP1030" t="s">
        <v>1366</v>
      </c>
      <c r="AQ1030" t="s">
        <v>323</v>
      </c>
      <c r="AT1030" s="95">
        <v>20</v>
      </c>
      <c r="AU1030" s="97"/>
      <c r="AV1030" s="95">
        <v>20</v>
      </c>
      <c r="AX1030" s="7" t="s">
        <v>593</v>
      </c>
    </row>
    <row r="1031" spans="1:50">
      <c r="C1031" s="1"/>
      <c r="E1031" s="7"/>
      <c r="F1031" s="7"/>
      <c r="I1031" s="2"/>
      <c r="N1031" s="111"/>
      <c r="O1031" s="111"/>
      <c r="P1031" s="111"/>
      <c r="Q1031" s="111"/>
      <c r="R1031" s="111"/>
      <c r="S1031" s="111"/>
      <c r="T1031" s="111"/>
      <c r="U1031" s="111"/>
      <c r="V1031" s="111"/>
      <c r="W1031" s="111"/>
      <c r="X1031" s="111"/>
      <c r="Y1031" s="111"/>
      <c r="Z1031" s="111"/>
      <c r="AA1031" s="111"/>
      <c r="AB1031" s="111"/>
      <c r="AC1031" s="111"/>
      <c r="AD1031" s="111"/>
      <c r="AE1031" s="111"/>
      <c r="AG1031" s="7"/>
      <c r="AH1031" s="7"/>
      <c r="AI1031" s="7"/>
      <c r="AJ1031" s="7"/>
      <c r="AT1031" s="95"/>
      <c r="AU1031" s="97"/>
      <c r="AV1031" s="101"/>
    </row>
    <row r="1032" spans="1:50" ht="12.75" hidden="1" customHeight="1" outlineLevel="1">
      <c r="A1032" t="s">
        <v>490</v>
      </c>
      <c r="B1032" t="s">
        <v>809</v>
      </c>
      <c r="C1032" s="1">
        <f t="shared" ref="C1032:C1063" si="393">SUM(N1032:AE1032)</f>
        <v>5903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ref="G1032:G1085" si="394">IF(C1032&gt;0,MAX(N1032:P1032)-LARGE(N1032:P1032,2),0)</f>
        <v>1611</v>
      </c>
      <c r="H1032" s="2">
        <f t="shared" ref="H1032:H1085" si="395">IF(C1032&gt;0,G1032/C1032,0)</f>
        <v>0.27291207860409961</v>
      </c>
      <c r="I1032" s="2"/>
      <c r="J1032" s="2">
        <f t="shared" ref="J1032:J1063" si="396">IF($C1032=0,"-",N1032/$C1032)</f>
        <v>0.35744536676266303</v>
      </c>
      <c r="K1032" s="2">
        <f t="shared" ref="K1032:K1063" si="397">IF($C1032=0,"-",O1032/$C1032)</f>
        <v>0.63035744536676264</v>
      </c>
      <c r="L1032" s="2">
        <f t="shared" ref="L1032:L1063" si="398">IF($C1032=0,"-",P1032/$C1032)</f>
        <v>0</v>
      </c>
      <c r="M1032" s="2">
        <f t="shared" ref="M1032:M1063" si="399">IF(C1032=0,"-",(1-J1032-K1032-L1032))</f>
        <v>1.2197187870574333E-2</v>
      </c>
      <c r="N1032" s="111">
        <v>2110</v>
      </c>
      <c r="O1032" s="111">
        <v>3721</v>
      </c>
      <c r="P1032" s="111"/>
      <c r="Q1032" s="111"/>
      <c r="R1032" s="111">
        <v>72</v>
      </c>
      <c r="S1032" s="111"/>
      <c r="T1032" s="111"/>
      <c r="U1032" s="111"/>
      <c r="V1032" s="111"/>
      <c r="W1032" s="111"/>
      <c r="X1032" s="111"/>
      <c r="Y1032" s="111"/>
      <c r="Z1032" s="111"/>
      <c r="AA1032" s="111"/>
      <c r="AB1032" s="111"/>
      <c r="AC1032" s="111"/>
      <c r="AD1032" s="111"/>
      <c r="AE1032" s="111"/>
      <c r="AG1032" s="7">
        <f>IF(Q1032&gt;0,RANK(Q1032,(N1032:P1032,Q1032:AE1032)),0)</f>
        <v>0</v>
      </c>
      <c r="AH1032" s="7">
        <f>IF(R1032&gt;0,RANK(R1032,(N1032:P1032,Q1032:AE1032)),0)</f>
        <v>3</v>
      </c>
      <c r="AI1032" s="7">
        <f>IF(T1032&gt;0,RANK(T1032,(N1032:P1032,Q1032:AE1032)),0)</f>
        <v>0</v>
      </c>
      <c r="AJ1032" s="7">
        <f>IF(S1032&gt;0,RANK(S1032,(N1032:P1032,Q1032:AE1032)),0)</f>
        <v>0</v>
      </c>
      <c r="AK1032" s="2">
        <f t="shared" ref="AK1032:AK1063" si="400">IF($C1032=0,"-",Q1032/$C1032)</f>
        <v>0</v>
      </c>
      <c r="AL1032" s="2">
        <f t="shared" ref="AL1032:AL1063" si="401">IF($C1032=0,"-",R1032/$C1032)</f>
        <v>1.2197187870574284E-2</v>
      </c>
      <c r="AM1032" s="2">
        <f t="shared" ref="AM1032:AM1063" si="402">IF($C1032=0,"-",T1032/$C1032)</f>
        <v>0</v>
      </c>
      <c r="AN1032" s="2">
        <f t="shared" ref="AN1032:AN1063" si="403">IF($C1032=0,"-",S1032/$C1032)</f>
        <v>0</v>
      </c>
      <c r="AP1032" t="s">
        <v>490</v>
      </c>
      <c r="AQ1032" t="s">
        <v>809</v>
      </c>
      <c r="AR1032">
        <v>1</v>
      </c>
      <c r="AT1032" s="95">
        <v>21</v>
      </c>
      <c r="AU1032" s="97">
        <v>1</v>
      </c>
      <c r="AV1032" s="101">
        <f t="shared" si="381"/>
        <v>21001</v>
      </c>
      <c r="AX1032" s="7" t="s">
        <v>1006</v>
      </c>
    </row>
    <row r="1033" spans="1:50" ht="12.75" hidden="1" customHeight="1" outlineLevel="1">
      <c r="A1033" t="s">
        <v>250</v>
      </c>
      <c r="B1033" t="s">
        <v>809</v>
      </c>
      <c r="C1033" s="1">
        <f t="shared" si="393"/>
        <v>5117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1">
        <f t="shared" si="394"/>
        <v>1034</v>
      </c>
      <c r="H1033" s="2">
        <f t="shared" si="395"/>
        <v>0.20207152628493258</v>
      </c>
      <c r="I1033" s="2"/>
      <c r="J1033" s="2">
        <f t="shared" si="396"/>
        <v>0.39241743208911473</v>
      </c>
      <c r="K1033" s="2">
        <f t="shared" si="397"/>
        <v>0.59448895837404725</v>
      </c>
      <c r="L1033" s="2">
        <f t="shared" si="398"/>
        <v>0</v>
      </c>
      <c r="M1033" s="2">
        <f t="shared" si="399"/>
        <v>1.3093609536838025E-2</v>
      </c>
      <c r="N1033" s="111">
        <v>2008</v>
      </c>
      <c r="O1033" s="111">
        <v>3042</v>
      </c>
      <c r="P1033" s="111"/>
      <c r="Q1033" s="111"/>
      <c r="R1033" s="111">
        <v>67</v>
      </c>
      <c r="S1033" s="111"/>
      <c r="T1033" s="111"/>
      <c r="U1033" s="111"/>
      <c r="V1033" s="111"/>
      <c r="W1033" s="111"/>
      <c r="X1033" s="111"/>
      <c r="Y1033" s="111"/>
      <c r="Z1033" s="111"/>
      <c r="AA1033" s="111"/>
      <c r="AB1033" s="111"/>
      <c r="AC1033" s="111"/>
      <c r="AD1033" s="111"/>
      <c r="AE1033" s="111"/>
      <c r="AG1033" s="7">
        <f>IF(Q1033&gt;0,RANK(Q1033,(N1033:P1033,Q1033:AE1033)),0)</f>
        <v>0</v>
      </c>
      <c r="AH1033" s="7">
        <f>IF(R1033&gt;0,RANK(R1033,(N1033:P1033,Q1033:AE1033)),0)</f>
        <v>3</v>
      </c>
      <c r="AI1033" s="7">
        <f>IF(T1033&gt;0,RANK(T1033,(N1033:P1033,Q1033:AE1033)),0)</f>
        <v>0</v>
      </c>
      <c r="AJ1033" s="7">
        <f>IF(S1033&gt;0,RANK(S1033,(N1033:P1033,Q1033:AE1033)),0)</f>
        <v>0</v>
      </c>
      <c r="AK1033" s="2">
        <f t="shared" si="400"/>
        <v>0</v>
      </c>
      <c r="AL1033" s="2">
        <f t="shared" si="401"/>
        <v>1.3093609536837992E-2</v>
      </c>
      <c r="AM1033" s="2">
        <f t="shared" si="402"/>
        <v>0</v>
      </c>
      <c r="AN1033" s="2">
        <f t="shared" si="403"/>
        <v>0</v>
      </c>
      <c r="AP1033" t="s">
        <v>250</v>
      </c>
      <c r="AQ1033" t="s">
        <v>809</v>
      </c>
      <c r="AR1033">
        <v>1</v>
      </c>
      <c r="AT1033" s="95">
        <v>21</v>
      </c>
      <c r="AU1033" s="97">
        <v>3</v>
      </c>
      <c r="AV1033" s="101">
        <f t="shared" si="381"/>
        <v>21003</v>
      </c>
      <c r="AX1033" s="7" t="s">
        <v>1006</v>
      </c>
    </row>
    <row r="1034" spans="1:50" ht="12.75" hidden="1" customHeight="1" outlineLevel="1">
      <c r="A1034" t="s">
        <v>1233</v>
      </c>
      <c r="B1034" t="s">
        <v>809</v>
      </c>
      <c r="C1034" s="1">
        <f t="shared" si="393"/>
        <v>5948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94"/>
        <v>611</v>
      </c>
      <c r="H1034" s="2">
        <f t="shared" si="395"/>
        <v>0.1027236045729657</v>
      </c>
      <c r="I1034" s="2"/>
      <c r="J1034" s="2">
        <f t="shared" si="396"/>
        <v>0.54841963685272366</v>
      </c>
      <c r="K1034" s="2">
        <f t="shared" si="397"/>
        <v>0.4456960322797579</v>
      </c>
      <c r="L1034" s="2">
        <f t="shared" si="398"/>
        <v>0</v>
      </c>
      <c r="M1034" s="2">
        <f t="shared" si="399"/>
        <v>5.8843308675184391E-3</v>
      </c>
      <c r="N1034" s="111">
        <v>3262</v>
      </c>
      <c r="O1034" s="111">
        <v>2651</v>
      </c>
      <c r="P1034" s="111"/>
      <c r="Q1034" s="111"/>
      <c r="R1034" s="111">
        <v>35</v>
      </c>
      <c r="S1034" s="111"/>
      <c r="T1034" s="111"/>
      <c r="U1034" s="111"/>
      <c r="V1034" s="111"/>
      <c r="W1034" s="111"/>
      <c r="X1034" s="111"/>
      <c r="Y1034" s="111"/>
      <c r="Z1034" s="111"/>
      <c r="AA1034" s="111"/>
      <c r="AB1034" s="111"/>
      <c r="AC1034" s="111"/>
      <c r="AD1034" s="111"/>
      <c r="AE1034" s="111"/>
      <c r="AG1034" s="7">
        <f>IF(Q1034&gt;0,RANK(Q1034,(N1034:P1034,Q1034:AE1034)),0)</f>
        <v>0</v>
      </c>
      <c r="AH1034" s="7">
        <f>IF(R1034&gt;0,RANK(R1034,(N1034:P1034,Q1034:AE1034)),0)</f>
        <v>3</v>
      </c>
      <c r="AI1034" s="7">
        <f>IF(T1034&gt;0,RANK(T1034,(N1034:P1034,Q1034:AE1034)),0)</f>
        <v>0</v>
      </c>
      <c r="AJ1034" s="7">
        <f>IF(S1034&gt;0,RANK(S1034,(N1034:P1034,Q1034:AE1034)),0)</f>
        <v>0</v>
      </c>
      <c r="AK1034" s="2">
        <f t="shared" si="400"/>
        <v>0</v>
      </c>
      <c r="AL1034" s="2">
        <f t="shared" si="401"/>
        <v>5.8843308675184938E-3</v>
      </c>
      <c r="AM1034" s="2">
        <f t="shared" si="402"/>
        <v>0</v>
      </c>
      <c r="AN1034" s="2">
        <f t="shared" si="403"/>
        <v>0</v>
      </c>
      <c r="AP1034" t="s">
        <v>1233</v>
      </c>
      <c r="AQ1034" t="s">
        <v>809</v>
      </c>
      <c r="AR1034">
        <v>6</v>
      </c>
      <c r="AT1034" s="95">
        <v>21</v>
      </c>
      <c r="AU1034" s="97">
        <v>5</v>
      </c>
      <c r="AV1034" s="101">
        <f t="shared" si="381"/>
        <v>21005</v>
      </c>
      <c r="AX1034" s="7" t="s">
        <v>1006</v>
      </c>
    </row>
    <row r="1035" spans="1:50" ht="12.75" hidden="1" customHeight="1" outlineLevel="1">
      <c r="A1035" t="s">
        <v>139</v>
      </c>
      <c r="B1035" t="s">
        <v>809</v>
      </c>
      <c r="C1035" s="1">
        <f t="shared" si="393"/>
        <v>2851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394"/>
        <v>1011</v>
      </c>
      <c r="H1035" s="2">
        <f t="shared" si="395"/>
        <v>0.35461241669589616</v>
      </c>
      <c r="I1035" s="2"/>
      <c r="J1035" s="2">
        <f t="shared" si="396"/>
        <v>0.66958961767800773</v>
      </c>
      <c r="K1035" s="2">
        <f t="shared" si="397"/>
        <v>0.31497720098211152</v>
      </c>
      <c r="L1035" s="2">
        <f t="shared" si="398"/>
        <v>0</v>
      </c>
      <c r="M1035" s="2">
        <f t="shared" si="399"/>
        <v>1.5433181339880753E-2</v>
      </c>
      <c r="N1035" s="111">
        <v>1909</v>
      </c>
      <c r="O1035" s="111">
        <v>898</v>
      </c>
      <c r="P1035" s="111"/>
      <c r="Q1035" s="111"/>
      <c r="R1035" s="111">
        <v>44</v>
      </c>
      <c r="S1035" s="111"/>
      <c r="T1035" s="111"/>
      <c r="U1035" s="111"/>
      <c r="V1035" s="111"/>
      <c r="W1035" s="111"/>
      <c r="X1035" s="111"/>
      <c r="Y1035" s="111"/>
      <c r="Z1035" s="111"/>
      <c r="AA1035" s="111"/>
      <c r="AB1035" s="111"/>
      <c r="AC1035" s="111"/>
      <c r="AD1035" s="111"/>
      <c r="AE1035" s="111"/>
      <c r="AG1035" s="7">
        <f>IF(Q1035&gt;0,RANK(Q1035,(N1035:P1035,Q1035:AE1035)),0)</f>
        <v>0</v>
      </c>
      <c r="AH1035" s="7">
        <f>IF(R1035&gt;0,RANK(R1035,(N1035:P1035,Q1035:AE1035)),0)</f>
        <v>3</v>
      </c>
      <c r="AI1035" s="7">
        <f>IF(T1035&gt;0,RANK(T1035,(N1035:P1035,Q1035:AE1035)),0)</f>
        <v>0</v>
      </c>
      <c r="AJ1035" s="7">
        <f>IF(S1035&gt;0,RANK(S1035,(N1035:P1035,Q1035:AE1035)),0)</f>
        <v>0</v>
      </c>
      <c r="AK1035" s="2">
        <f t="shared" si="400"/>
        <v>0</v>
      </c>
      <c r="AL1035" s="2">
        <f t="shared" si="401"/>
        <v>1.5433181339880744E-2</v>
      </c>
      <c r="AM1035" s="2">
        <f t="shared" si="402"/>
        <v>0</v>
      </c>
      <c r="AN1035" s="2">
        <f t="shared" si="403"/>
        <v>0</v>
      </c>
      <c r="AP1035" t="s">
        <v>139</v>
      </c>
      <c r="AQ1035" t="s">
        <v>809</v>
      </c>
      <c r="AR1035">
        <v>1</v>
      </c>
      <c r="AT1035" s="95">
        <v>21</v>
      </c>
      <c r="AU1035" s="97">
        <v>7</v>
      </c>
      <c r="AV1035" s="101">
        <f t="shared" si="381"/>
        <v>21007</v>
      </c>
      <c r="AX1035" s="7" t="s">
        <v>1006</v>
      </c>
    </row>
    <row r="1036" spans="1:50" ht="12.75" hidden="1" customHeight="1" outlineLevel="1">
      <c r="A1036" t="s">
        <v>97</v>
      </c>
      <c r="B1036" t="s">
        <v>809</v>
      </c>
      <c r="C1036" s="1">
        <f t="shared" si="393"/>
        <v>10814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>IF(P1036&gt;0,RANK(P1036,(N1036:P1036,Q1036:AE1036)),0)</f>
        <v>0</v>
      </c>
      <c r="G1036" s="1">
        <f t="shared" si="394"/>
        <v>187</v>
      </c>
      <c r="H1036" s="2">
        <f t="shared" si="395"/>
        <v>1.7292398742371002E-2</v>
      </c>
      <c r="I1036" s="2"/>
      <c r="J1036" s="2">
        <f t="shared" si="396"/>
        <v>0.5022193452931385</v>
      </c>
      <c r="K1036" s="2">
        <f t="shared" si="397"/>
        <v>0.48492694655076751</v>
      </c>
      <c r="L1036" s="2">
        <f t="shared" si="398"/>
        <v>0</v>
      </c>
      <c r="M1036" s="2">
        <f t="shared" si="399"/>
        <v>1.285370815609399E-2</v>
      </c>
      <c r="N1036" s="111">
        <v>5431</v>
      </c>
      <c r="O1036" s="111">
        <v>5244</v>
      </c>
      <c r="P1036" s="111"/>
      <c r="Q1036" s="111"/>
      <c r="R1036" s="111">
        <v>139</v>
      </c>
      <c r="S1036" s="111"/>
      <c r="T1036" s="111"/>
      <c r="U1036" s="111"/>
      <c r="V1036" s="111"/>
      <c r="W1036" s="111"/>
      <c r="X1036" s="111"/>
      <c r="Y1036" s="111"/>
      <c r="Z1036" s="111"/>
      <c r="AA1036" s="111"/>
      <c r="AB1036" s="111"/>
      <c r="AC1036" s="111"/>
      <c r="AD1036" s="111"/>
      <c r="AE1036" s="111"/>
      <c r="AG1036" s="7">
        <f>IF(Q1036&gt;0,RANK(Q1036,(N1036:P1036,Q1036:AE1036)),0)</f>
        <v>0</v>
      </c>
      <c r="AH1036" s="7">
        <f>IF(R1036&gt;0,RANK(R1036,(N1036:P1036,Q1036:AE1036)),0)</f>
        <v>3</v>
      </c>
      <c r="AI1036" s="7">
        <f>IF(T1036&gt;0,RANK(T1036,(N1036:P1036,Q1036:AE1036)),0)</f>
        <v>0</v>
      </c>
      <c r="AJ1036" s="7">
        <f>IF(S1036&gt;0,RANK(S1036,(N1036:P1036,Q1036:AE1036)),0)</f>
        <v>0</v>
      </c>
      <c r="AK1036" s="2">
        <f t="shared" si="400"/>
        <v>0</v>
      </c>
      <c r="AL1036" s="2">
        <f t="shared" si="401"/>
        <v>1.2853708156093952E-2</v>
      </c>
      <c r="AM1036" s="2">
        <f t="shared" si="402"/>
        <v>0</v>
      </c>
      <c r="AN1036" s="2">
        <f t="shared" si="403"/>
        <v>0</v>
      </c>
      <c r="AP1036" t="s">
        <v>97</v>
      </c>
      <c r="AQ1036" t="s">
        <v>809</v>
      </c>
      <c r="AR1036">
        <v>2</v>
      </c>
      <c r="AT1036" s="95">
        <v>21</v>
      </c>
      <c r="AU1036" s="97">
        <v>9</v>
      </c>
      <c r="AV1036" s="101">
        <f t="shared" si="381"/>
        <v>21009</v>
      </c>
      <c r="AX1036" s="7" t="s">
        <v>1006</v>
      </c>
    </row>
    <row r="1037" spans="1:50" ht="12.75" hidden="1" customHeight="1" outlineLevel="1">
      <c r="A1037" t="s">
        <v>96</v>
      </c>
      <c r="B1037" t="s">
        <v>809</v>
      </c>
      <c r="C1037" s="1">
        <f t="shared" si="393"/>
        <v>4056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>IF(P1037&gt;0,RANK(P1037,(N1037:P1037,Q1037:AE1037)),0)</f>
        <v>0</v>
      </c>
      <c r="G1037" s="1">
        <f t="shared" si="394"/>
        <v>1749</v>
      </c>
      <c r="H1037" s="2">
        <f t="shared" si="395"/>
        <v>0.4312130177514793</v>
      </c>
      <c r="I1037" s="2"/>
      <c r="J1037" s="2">
        <f t="shared" si="396"/>
        <v>0.71351084812623278</v>
      </c>
      <c r="K1037" s="2">
        <f t="shared" si="397"/>
        <v>0.28229783037475348</v>
      </c>
      <c r="L1037" s="2">
        <f t="shared" si="398"/>
        <v>0</v>
      </c>
      <c r="M1037" s="2">
        <f t="shared" si="399"/>
        <v>4.1913214990137448E-3</v>
      </c>
      <c r="N1037" s="111">
        <v>2894</v>
      </c>
      <c r="O1037" s="111">
        <v>1145</v>
      </c>
      <c r="P1037" s="111"/>
      <c r="Q1037" s="111"/>
      <c r="R1037" s="111">
        <v>17</v>
      </c>
      <c r="S1037" s="111"/>
      <c r="T1037" s="111"/>
      <c r="U1037" s="111"/>
      <c r="V1037" s="111"/>
      <c r="W1037" s="111"/>
      <c r="X1037" s="111"/>
      <c r="Y1037" s="111"/>
      <c r="Z1037" s="111"/>
      <c r="AA1037" s="111"/>
      <c r="AB1037" s="111"/>
      <c r="AC1037" s="111"/>
      <c r="AD1037" s="111"/>
      <c r="AE1037" s="111"/>
      <c r="AG1037" s="7">
        <f>IF(Q1037&gt;0,RANK(Q1037,(N1037:P1037,Q1037:AE1037)),0)</f>
        <v>0</v>
      </c>
      <c r="AH1037" s="7">
        <f>IF(R1037&gt;0,RANK(R1037,(N1037:P1037,Q1037:AE1037)),0)</f>
        <v>3</v>
      </c>
      <c r="AI1037" s="7">
        <f>IF(T1037&gt;0,RANK(T1037,(N1037:P1037,Q1037:AE1037)),0)</f>
        <v>0</v>
      </c>
      <c r="AJ1037" s="7">
        <f>IF(S1037&gt;0,RANK(S1037,(N1037:P1037,Q1037:AE1037)),0)</f>
        <v>0</v>
      </c>
      <c r="AK1037" s="2">
        <f t="shared" si="400"/>
        <v>0</v>
      </c>
      <c r="AL1037" s="2">
        <f t="shared" si="401"/>
        <v>4.1913214990138064E-3</v>
      </c>
      <c r="AM1037" s="2">
        <f t="shared" si="402"/>
        <v>0</v>
      </c>
      <c r="AN1037" s="2">
        <f t="shared" si="403"/>
        <v>0</v>
      </c>
      <c r="AP1037" t="s">
        <v>96</v>
      </c>
      <c r="AQ1037" t="s">
        <v>809</v>
      </c>
      <c r="AR1037">
        <v>6</v>
      </c>
      <c r="AT1037" s="95">
        <v>21</v>
      </c>
      <c r="AU1037" s="97">
        <v>11</v>
      </c>
      <c r="AV1037" s="101">
        <f t="shared" si="381"/>
        <v>21011</v>
      </c>
      <c r="AX1037" s="7" t="s">
        <v>1006</v>
      </c>
    </row>
    <row r="1038" spans="1:50" ht="12.75" hidden="1" customHeight="1" outlineLevel="1">
      <c r="A1038" t="s">
        <v>1975</v>
      </c>
      <c r="B1038" t="s">
        <v>809</v>
      </c>
      <c r="C1038" s="1">
        <f t="shared" si="393"/>
        <v>8721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0</v>
      </c>
      <c r="G1038" s="1">
        <f t="shared" si="394"/>
        <v>1224</v>
      </c>
      <c r="H1038" s="2">
        <f t="shared" si="395"/>
        <v>0.14035087719298245</v>
      </c>
      <c r="I1038" s="2"/>
      <c r="J1038" s="2">
        <f t="shared" si="396"/>
        <v>0.4255245958032336</v>
      </c>
      <c r="K1038" s="2">
        <f t="shared" si="397"/>
        <v>0.56587547299621599</v>
      </c>
      <c r="L1038" s="2">
        <f t="shared" si="398"/>
        <v>0</v>
      </c>
      <c r="M1038" s="2">
        <f t="shared" si="399"/>
        <v>8.5999312005503592E-3</v>
      </c>
      <c r="N1038" s="111">
        <v>3711</v>
      </c>
      <c r="O1038" s="111">
        <v>4935</v>
      </c>
      <c r="P1038" s="111"/>
      <c r="Q1038" s="111"/>
      <c r="R1038" s="111">
        <v>75</v>
      </c>
      <c r="S1038" s="111"/>
      <c r="T1038" s="111"/>
      <c r="U1038" s="111"/>
      <c r="V1038" s="111"/>
      <c r="W1038" s="111"/>
      <c r="X1038" s="111"/>
      <c r="Y1038" s="111"/>
      <c r="Z1038" s="111"/>
      <c r="AA1038" s="111"/>
      <c r="AB1038" s="111"/>
      <c r="AC1038" s="111"/>
      <c r="AD1038" s="111"/>
      <c r="AE1038" s="111"/>
      <c r="AG1038" s="7">
        <f>IF(Q1038&gt;0,RANK(Q1038,(N1038:P1038,Q1038:AE1038)),0)</f>
        <v>0</v>
      </c>
      <c r="AH1038" s="7">
        <f>IF(R1038&gt;0,RANK(R1038,(N1038:P1038,Q1038:AE1038)),0)</f>
        <v>3</v>
      </c>
      <c r="AI1038" s="7">
        <f>IF(T1038&gt;0,RANK(T1038,(N1038:P1038,Q1038:AE1038)),0)</f>
        <v>0</v>
      </c>
      <c r="AJ1038" s="7">
        <f>IF(S1038&gt;0,RANK(S1038,(N1038:P1038,Q1038:AE1038)),0)</f>
        <v>0</v>
      </c>
      <c r="AK1038" s="2">
        <f t="shared" si="400"/>
        <v>0</v>
      </c>
      <c r="AL1038" s="2">
        <f t="shared" si="401"/>
        <v>8.5999312005503956E-3</v>
      </c>
      <c r="AM1038" s="2">
        <f t="shared" si="402"/>
        <v>0</v>
      </c>
      <c r="AN1038" s="2">
        <f t="shared" si="403"/>
        <v>0</v>
      </c>
      <c r="AP1038" t="s">
        <v>1975</v>
      </c>
      <c r="AQ1038" t="s">
        <v>809</v>
      </c>
      <c r="AR1038">
        <v>5</v>
      </c>
      <c r="AT1038" s="95">
        <v>21</v>
      </c>
      <c r="AU1038" s="97">
        <v>13</v>
      </c>
      <c r="AV1038" s="101">
        <f t="shared" si="381"/>
        <v>21013</v>
      </c>
      <c r="AX1038" s="7" t="s">
        <v>1006</v>
      </c>
    </row>
    <row r="1039" spans="1:50" ht="12.75" hidden="1" customHeight="1" outlineLevel="1">
      <c r="A1039" t="s">
        <v>779</v>
      </c>
      <c r="B1039" t="s">
        <v>809</v>
      </c>
      <c r="C1039" s="1">
        <f t="shared" si="393"/>
        <v>20125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0</v>
      </c>
      <c r="G1039" s="1">
        <f t="shared" si="394"/>
        <v>9559</v>
      </c>
      <c r="H1039" s="2">
        <f t="shared" si="395"/>
        <v>0.47498136645962735</v>
      </c>
      <c r="I1039" s="2"/>
      <c r="J1039" s="2">
        <f t="shared" si="396"/>
        <v>0.25952795031055903</v>
      </c>
      <c r="K1039" s="2">
        <f t="shared" si="397"/>
        <v>0.73450931677018638</v>
      </c>
      <c r="L1039" s="2">
        <f t="shared" si="398"/>
        <v>0</v>
      </c>
      <c r="M1039" s="2">
        <f t="shared" si="399"/>
        <v>5.962732919254643E-3</v>
      </c>
      <c r="N1039" s="111">
        <v>5223</v>
      </c>
      <c r="O1039" s="111">
        <v>14782</v>
      </c>
      <c r="P1039" s="111"/>
      <c r="Q1039" s="111"/>
      <c r="R1039" s="111">
        <v>120</v>
      </c>
      <c r="S1039" s="111"/>
      <c r="T1039" s="111"/>
      <c r="U1039" s="111"/>
      <c r="V1039" s="111"/>
      <c r="W1039" s="111"/>
      <c r="X1039" s="111"/>
      <c r="Y1039" s="111"/>
      <c r="Z1039" s="111"/>
      <c r="AA1039" s="111"/>
      <c r="AB1039" s="111"/>
      <c r="AC1039" s="111"/>
      <c r="AD1039" s="111"/>
      <c r="AE1039" s="111"/>
      <c r="AG1039" s="7">
        <f>IF(Q1039&gt;0,RANK(Q1039,(N1039:P1039,Q1039:AE1039)),0)</f>
        <v>0</v>
      </c>
      <c r="AH1039" s="7">
        <f>IF(R1039&gt;0,RANK(R1039,(N1039:P1039,Q1039:AE1039)),0)</f>
        <v>3</v>
      </c>
      <c r="AI1039" s="7">
        <f>IF(T1039&gt;0,RANK(T1039,(N1039:P1039,Q1039:AE1039)),0)</f>
        <v>0</v>
      </c>
      <c r="AJ1039" s="7">
        <f>IF(S1039&gt;0,RANK(S1039,(N1039:P1039,Q1039:AE1039)),0)</f>
        <v>0</v>
      </c>
      <c r="AK1039" s="2">
        <f t="shared" si="400"/>
        <v>0</v>
      </c>
      <c r="AL1039" s="2">
        <f t="shared" si="401"/>
        <v>5.9627329192546586E-3</v>
      </c>
      <c r="AM1039" s="2">
        <f t="shared" si="402"/>
        <v>0</v>
      </c>
      <c r="AN1039" s="2">
        <f t="shared" si="403"/>
        <v>0</v>
      </c>
      <c r="AP1039" t="s">
        <v>779</v>
      </c>
      <c r="AQ1039" t="s">
        <v>809</v>
      </c>
      <c r="AR1039">
        <v>4</v>
      </c>
      <c r="AT1039" s="95">
        <v>21</v>
      </c>
      <c r="AU1039" s="97">
        <v>15</v>
      </c>
      <c r="AV1039" s="101">
        <f t="shared" si="381"/>
        <v>21015</v>
      </c>
      <c r="AX1039" s="7" t="s">
        <v>1006</v>
      </c>
    </row>
    <row r="1040" spans="1:50" ht="12.75" hidden="1" customHeight="1" outlineLevel="1">
      <c r="A1040" t="s">
        <v>1501</v>
      </c>
      <c r="B1040" t="s">
        <v>809</v>
      </c>
      <c r="C1040" s="1">
        <f t="shared" si="393"/>
        <v>4996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>IF(P1040&gt;0,RANK(P1040,(N1040:P1040,Q1040:AE1040)),0)</f>
        <v>0</v>
      </c>
      <c r="G1040" s="1">
        <f t="shared" si="394"/>
        <v>862</v>
      </c>
      <c r="H1040" s="2">
        <f t="shared" si="395"/>
        <v>0.17253803042433946</v>
      </c>
      <c r="I1040" s="2"/>
      <c r="J1040" s="2">
        <f t="shared" si="396"/>
        <v>0.58366693354683752</v>
      </c>
      <c r="K1040" s="2">
        <f t="shared" si="397"/>
        <v>0.411128903122498</v>
      </c>
      <c r="L1040" s="2">
        <f t="shared" si="398"/>
        <v>0</v>
      </c>
      <c r="M1040" s="2">
        <f t="shared" si="399"/>
        <v>5.2041633306644797E-3</v>
      </c>
      <c r="N1040" s="111">
        <v>2916</v>
      </c>
      <c r="O1040" s="111">
        <v>2054</v>
      </c>
      <c r="P1040" s="111"/>
      <c r="Q1040" s="111"/>
      <c r="R1040" s="111">
        <v>26</v>
      </c>
      <c r="S1040" s="111"/>
      <c r="T1040" s="111"/>
      <c r="U1040" s="111"/>
      <c r="V1040" s="111"/>
      <c r="W1040" s="111"/>
      <c r="X1040" s="111"/>
      <c r="Y1040" s="111"/>
      <c r="Z1040" s="111"/>
      <c r="AA1040" s="111"/>
      <c r="AB1040" s="111"/>
      <c r="AC1040" s="111"/>
      <c r="AD1040" s="111"/>
      <c r="AE1040" s="111"/>
      <c r="AG1040" s="7">
        <f>IF(Q1040&gt;0,RANK(Q1040,(N1040:P1040,Q1040:AE1040)),0)</f>
        <v>0</v>
      </c>
      <c r="AH1040" s="7">
        <f>IF(R1040&gt;0,RANK(R1040,(N1040:P1040,Q1040:AE1040)),0)</f>
        <v>3</v>
      </c>
      <c r="AI1040" s="7">
        <f>IF(T1040&gt;0,RANK(T1040,(N1040:P1040,Q1040:AE1040)),0)</f>
        <v>0</v>
      </c>
      <c r="AJ1040" s="7">
        <f>IF(S1040&gt;0,RANK(S1040,(N1040:P1040,Q1040:AE1040)),0)</f>
        <v>0</v>
      </c>
      <c r="AK1040" s="2">
        <f t="shared" si="400"/>
        <v>0</v>
      </c>
      <c r="AL1040" s="2">
        <f t="shared" si="401"/>
        <v>5.2041633306645317E-3</v>
      </c>
      <c r="AM1040" s="2">
        <f t="shared" si="402"/>
        <v>0</v>
      </c>
      <c r="AN1040" s="2">
        <f t="shared" si="403"/>
        <v>0</v>
      </c>
      <c r="AP1040" t="s">
        <v>1501</v>
      </c>
      <c r="AQ1040" t="s">
        <v>809</v>
      </c>
      <c r="AR1040">
        <v>6</v>
      </c>
      <c r="AT1040" s="95">
        <v>21</v>
      </c>
      <c r="AU1040" s="97">
        <v>17</v>
      </c>
      <c r="AV1040" s="101">
        <f t="shared" si="381"/>
        <v>21017</v>
      </c>
      <c r="AX1040" s="7" t="s">
        <v>1006</v>
      </c>
    </row>
    <row r="1041" spans="1:50" ht="12.75" hidden="1" customHeight="1" outlineLevel="1">
      <c r="A1041" t="s">
        <v>2173</v>
      </c>
      <c r="B1041" t="s">
        <v>809</v>
      </c>
      <c r="C1041" s="1">
        <f t="shared" si="393"/>
        <v>14482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>IF(P1041&gt;0,RANK(P1041,(N1041:P1041,Q1041:AE1041)),0)</f>
        <v>0</v>
      </c>
      <c r="G1041" s="1">
        <f t="shared" si="394"/>
        <v>1059</v>
      </c>
      <c r="H1041" s="2">
        <f t="shared" si="395"/>
        <v>7.3125258942135063E-2</v>
      </c>
      <c r="I1041" s="2"/>
      <c r="J1041" s="2">
        <f t="shared" si="396"/>
        <v>0.53390415688440818</v>
      </c>
      <c r="K1041" s="2">
        <f t="shared" si="397"/>
        <v>0.46077889794227317</v>
      </c>
      <c r="L1041" s="2">
        <f t="shared" si="398"/>
        <v>0</v>
      </c>
      <c r="M1041" s="2">
        <f t="shared" si="399"/>
        <v>5.3169451733186546E-3</v>
      </c>
      <c r="N1041" s="111">
        <v>7732</v>
      </c>
      <c r="O1041" s="111">
        <v>6673</v>
      </c>
      <c r="P1041" s="111"/>
      <c r="Q1041" s="111"/>
      <c r="R1041" s="111">
        <v>77</v>
      </c>
      <c r="S1041" s="111"/>
      <c r="T1041" s="111"/>
      <c r="U1041" s="111"/>
      <c r="V1041" s="111"/>
      <c r="W1041" s="111"/>
      <c r="X1041" s="111"/>
      <c r="Y1041" s="111"/>
      <c r="Z1041" s="111"/>
      <c r="AA1041" s="111"/>
      <c r="AB1041" s="111"/>
      <c r="AC1041" s="111"/>
      <c r="AD1041" s="111"/>
      <c r="AE1041" s="111"/>
      <c r="AG1041" s="7">
        <f>IF(Q1041&gt;0,RANK(Q1041,(N1041:P1041,Q1041:AE1041)),0)</f>
        <v>0</v>
      </c>
      <c r="AH1041" s="7">
        <f>IF(R1041&gt;0,RANK(R1041,(N1041:P1041,Q1041:AE1041)),0)</f>
        <v>3</v>
      </c>
      <c r="AI1041" s="7">
        <f>IF(T1041&gt;0,RANK(T1041,(N1041:P1041,Q1041:AE1041)),0)</f>
        <v>0</v>
      </c>
      <c r="AJ1041" s="7">
        <f>IF(S1041&gt;0,RANK(S1041,(N1041:P1041,Q1041:AE1041)),0)</f>
        <v>0</v>
      </c>
      <c r="AK1041" s="2">
        <f t="shared" si="400"/>
        <v>0</v>
      </c>
      <c r="AL1041" s="2">
        <f t="shared" si="401"/>
        <v>5.3169451733186025E-3</v>
      </c>
      <c r="AM1041" s="2">
        <f t="shared" si="402"/>
        <v>0</v>
      </c>
      <c r="AN1041" s="2">
        <f t="shared" si="403"/>
        <v>0</v>
      </c>
      <c r="AP1041" t="s">
        <v>2173</v>
      </c>
      <c r="AQ1041" t="s">
        <v>809</v>
      </c>
      <c r="AR1041">
        <v>4</v>
      </c>
      <c r="AT1041" s="95">
        <v>21</v>
      </c>
      <c r="AU1041" s="97">
        <v>19</v>
      </c>
      <c r="AV1041" s="101">
        <f t="shared" si="381"/>
        <v>21019</v>
      </c>
      <c r="AX1041" s="7" t="s">
        <v>1006</v>
      </c>
    </row>
    <row r="1042" spans="1:50" ht="12.75" hidden="1" customHeight="1" outlineLevel="1">
      <c r="A1042" t="s">
        <v>1833</v>
      </c>
      <c r="B1042" t="s">
        <v>809</v>
      </c>
      <c r="C1042" s="1">
        <f t="shared" si="393"/>
        <v>7178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>IF(P1042&gt;0,RANK(P1042,(N1042:P1042,Q1042:AE1042)),0)</f>
        <v>0</v>
      </c>
      <c r="G1042" s="1">
        <f t="shared" si="394"/>
        <v>507</v>
      </c>
      <c r="H1042" s="2">
        <f t="shared" si="395"/>
        <v>7.0632488158261356E-2</v>
      </c>
      <c r="I1042" s="2"/>
      <c r="J1042" s="2">
        <f t="shared" si="396"/>
        <v>0.53148509334076344</v>
      </c>
      <c r="K1042" s="2">
        <f t="shared" si="397"/>
        <v>0.4608526051825021</v>
      </c>
      <c r="L1042" s="2">
        <f t="shared" si="398"/>
        <v>0</v>
      </c>
      <c r="M1042" s="2">
        <f t="shared" si="399"/>
        <v>7.6623014767344677E-3</v>
      </c>
      <c r="N1042" s="111">
        <v>3815</v>
      </c>
      <c r="O1042" s="111">
        <v>3308</v>
      </c>
      <c r="P1042" s="111"/>
      <c r="Q1042" s="111"/>
      <c r="R1042" s="111">
        <v>55</v>
      </c>
      <c r="S1042" s="111"/>
      <c r="T1042" s="111"/>
      <c r="U1042" s="111"/>
      <c r="V1042" s="111"/>
      <c r="W1042" s="111"/>
      <c r="X1042" s="111"/>
      <c r="Y1042" s="111"/>
      <c r="Z1042" s="111"/>
      <c r="AA1042" s="111"/>
      <c r="AB1042" s="111"/>
      <c r="AC1042" s="111"/>
      <c r="AD1042" s="111"/>
      <c r="AE1042" s="111"/>
      <c r="AG1042" s="7">
        <f>IF(Q1042&gt;0,RANK(Q1042,(N1042:P1042,Q1042:AE1042)),0)</f>
        <v>0</v>
      </c>
      <c r="AH1042" s="7">
        <f>IF(R1042&gt;0,RANK(R1042,(N1042:P1042,Q1042:AE1042)),0)</f>
        <v>3</v>
      </c>
      <c r="AI1042" s="7">
        <f>IF(T1042&gt;0,RANK(T1042,(N1042:P1042,Q1042:AE1042)),0)</f>
        <v>0</v>
      </c>
      <c r="AJ1042" s="7">
        <f>IF(S1042&gt;0,RANK(S1042,(N1042:P1042,Q1042:AE1042)),0)</f>
        <v>0</v>
      </c>
      <c r="AK1042" s="2">
        <f t="shared" si="400"/>
        <v>0</v>
      </c>
      <c r="AL1042" s="2">
        <f t="shared" si="401"/>
        <v>7.6623014767344668E-3</v>
      </c>
      <c r="AM1042" s="2">
        <f t="shared" si="402"/>
        <v>0</v>
      </c>
      <c r="AN1042" s="2">
        <f t="shared" si="403"/>
        <v>0</v>
      </c>
      <c r="AP1042" t="s">
        <v>1833</v>
      </c>
      <c r="AQ1042" t="s">
        <v>809</v>
      </c>
      <c r="AR1042">
        <v>6</v>
      </c>
      <c r="AT1042" s="95">
        <v>21</v>
      </c>
      <c r="AU1042" s="97">
        <v>21</v>
      </c>
      <c r="AV1042" s="101">
        <f t="shared" si="381"/>
        <v>21021</v>
      </c>
      <c r="AX1042" s="7" t="s">
        <v>1006</v>
      </c>
    </row>
    <row r="1043" spans="1:50" ht="12.75" hidden="1" customHeight="1" outlineLevel="1">
      <c r="A1043" t="s">
        <v>1958</v>
      </c>
      <c r="B1043" t="s">
        <v>809</v>
      </c>
      <c r="C1043" s="1">
        <f t="shared" si="393"/>
        <v>2457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1">
        <f t="shared" si="394"/>
        <v>549</v>
      </c>
      <c r="H1043" s="2">
        <f t="shared" si="395"/>
        <v>0.22344322344322345</v>
      </c>
      <c r="I1043" s="2"/>
      <c r="J1043" s="2">
        <f t="shared" si="396"/>
        <v>0.38461538461538464</v>
      </c>
      <c r="K1043" s="2">
        <f t="shared" si="397"/>
        <v>0.60805860805860801</v>
      </c>
      <c r="L1043" s="2">
        <f t="shared" si="398"/>
        <v>0</v>
      </c>
      <c r="M1043" s="2">
        <f t="shared" si="399"/>
        <v>7.326007326007411E-3</v>
      </c>
      <c r="N1043" s="111">
        <v>945</v>
      </c>
      <c r="O1043" s="111">
        <v>1494</v>
      </c>
      <c r="P1043" s="111"/>
      <c r="Q1043" s="111"/>
      <c r="R1043" s="111">
        <v>18</v>
      </c>
      <c r="S1043" s="111"/>
      <c r="T1043" s="111"/>
      <c r="U1043" s="111"/>
      <c r="V1043" s="111"/>
      <c r="W1043" s="111"/>
      <c r="X1043" s="111"/>
      <c r="Y1043" s="111"/>
      <c r="Z1043" s="111"/>
      <c r="AA1043" s="111"/>
      <c r="AB1043" s="111"/>
      <c r="AC1043" s="111"/>
      <c r="AD1043" s="111"/>
      <c r="AE1043" s="111"/>
      <c r="AG1043" s="7">
        <f>IF(Q1043&gt;0,RANK(Q1043,(N1043:P1043,Q1043:AE1043)),0)</f>
        <v>0</v>
      </c>
      <c r="AH1043" s="7">
        <f>IF(R1043&gt;0,RANK(R1043,(N1043:P1043,Q1043:AE1043)),0)</f>
        <v>3</v>
      </c>
      <c r="AI1043" s="7">
        <f>IF(T1043&gt;0,RANK(T1043,(N1043:P1043,Q1043:AE1043)),0)</f>
        <v>0</v>
      </c>
      <c r="AJ1043" s="7">
        <f>IF(S1043&gt;0,RANK(S1043,(N1043:P1043,Q1043:AE1043)),0)</f>
        <v>0</v>
      </c>
      <c r="AK1043" s="2">
        <f t="shared" si="400"/>
        <v>0</v>
      </c>
      <c r="AL1043" s="2">
        <f t="shared" si="401"/>
        <v>7.326007326007326E-3</v>
      </c>
      <c r="AM1043" s="2">
        <f t="shared" si="402"/>
        <v>0</v>
      </c>
      <c r="AN1043" s="2">
        <f t="shared" si="403"/>
        <v>0</v>
      </c>
      <c r="AP1043" t="s">
        <v>1958</v>
      </c>
      <c r="AQ1043" t="s">
        <v>809</v>
      </c>
      <c r="AR1043">
        <v>4</v>
      </c>
      <c r="AT1043" s="95">
        <v>21</v>
      </c>
      <c r="AU1043" s="97">
        <v>23</v>
      </c>
      <c r="AV1043" s="101">
        <f t="shared" si="381"/>
        <v>21023</v>
      </c>
      <c r="AX1043" s="7" t="s">
        <v>1006</v>
      </c>
    </row>
    <row r="1044" spans="1:50" ht="12.75" hidden="1" customHeight="1" outlineLevel="1">
      <c r="A1044" t="s">
        <v>190</v>
      </c>
      <c r="B1044" t="s">
        <v>809</v>
      </c>
      <c r="C1044" s="1">
        <f t="shared" si="393"/>
        <v>3984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94"/>
        <v>1242</v>
      </c>
      <c r="H1044" s="2">
        <f t="shared" si="395"/>
        <v>0.31174698795180722</v>
      </c>
      <c r="I1044" s="2"/>
      <c r="J1044" s="2">
        <f t="shared" si="396"/>
        <v>0.64859437751004012</v>
      </c>
      <c r="K1044" s="2">
        <f t="shared" si="397"/>
        <v>0.33684738955823296</v>
      </c>
      <c r="L1044" s="2">
        <f t="shared" si="398"/>
        <v>0</v>
      </c>
      <c r="M1044" s="2">
        <f t="shared" si="399"/>
        <v>1.4558232931726922E-2</v>
      </c>
      <c r="N1044" s="111">
        <v>2584</v>
      </c>
      <c r="O1044" s="111">
        <v>1342</v>
      </c>
      <c r="P1044" s="111"/>
      <c r="Q1044" s="111"/>
      <c r="R1044" s="111">
        <v>58</v>
      </c>
      <c r="S1044" s="111"/>
      <c r="T1044" s="111"/>
      <c r="U1044" s="111"/>
      <c r="V1044" s="111"/>
      <c r="W1044" s="111"/>
      <c r="X1044" s="111"/>
      <c r="Y1044" s="111"/>
      <c r="Z1044" s="111"/>
      <c r="AA1044" s="111"/>
      <c r="AB1044" s="111"/>
      <c r="AC1044" s="111"/>
      <c r="AD1044" s="111"/>
      <c r="AE1044" s="111"/>
      <c r="AG1044" s="7">
        <f>IF(Q1044&gt;0,RANK(Q1044,(N1044:P1044,Q1044:AE1044)),0)</f>
        <v>0</v>
      </c>
      <c r="AH1044" s="7">
        <f>IF(R1044&gt;0,RANK(R1044,(N1044:P1044,Q1044:AE1044)),0)</f>
        <v>3</v>
      </c>
      <c r="AI1044" s="7">
        <f>IF(T1044&gt;0,RANK(T1044,(N1044:P1044,Q1044:AE1044)),0)</f>
        <v>0</v>
      </c>
      <c r="AJ1044" s="7">
        <f>IF(S1044&gt;0,RANK(S1044,(N1044:P1044,Q1044:AE1044)),0)</f>
        <v>0</v>
      </c>
      <c r="AK1044" s="2">
        <f t="shared" si="400"/>
        <v>0</v>
      </c>
      <c r="AL1044" s="2">
        <f t="shared" si="401"/>
        <v>1.4558232931726908E-2</v>
      </c>
      <c r="AM1044" s="2">
        <f t="shared" si="402"/>
        <v>0</v>
      </c>
      <c r="AN1044" s="2">
        <f t="shared" si="403"/>
        <v>0</v>
      </c>
      <c r="AP1044" t="s">
        <v>190</v>
      </c>
      <c r="AQ1044" t="s">
        <v>809</v>
      </c>
      <c r="AR1044">
        <v>5</v>
      </c>
      <c r="AT1044" s="95">
        <v>21</v>
      </c>
      <c r="AU1044" s="97">
        <v>25</v>
      </c>
      <c r="AV1044" s="101">
        <f t="shared" si="381"/>
        <v>21025</v>
      </c>
      <c r="AX1044" s="7" t="s">
        <v>1006</v>
      </c>
    </row>
    <row r="1045" spans="1:50" ht="12.75" hidden="1" customHeight="1" outlineLevel="1">
      <c r="A1045" t="s">
        <v>942</v>
      </c>
      <c r="B1045" t="s">
        <v>809</v>
      </c>
      <c r="C1045" s="1">
        <f t="shared" si="393"/>
        <v>5724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394"/>
        <v>85</v>
      </c>
      <c r="H1045" s="2">
        <f t="shared" si="395"/>
        <v>1.4849755415793151E-2</v>
      </c>
      <c r="I1045" s="2"/>
      <c r="J1045" s="2">
        <f t="shared" si="396"/>
        <v>0.48462613556953177</v>
      </c>
      <c r="K1045" s="2">
        <f t="shared" si="397"/>
        <v>0.49947589098532497</v>
      </c>
      <c r="L1045" s="2">
        <f t="shared" si="398"/>
        <v>0</v>
      </c>
      <c r="M1045" s="2">
        <f t="shared" si="399"/>
        <v>1.589797344514321E-2</v>
      </c>
      <c r="N1045" s="111">
        <v>2774</v>
      </c>
      <c r="O1045" s="111">
        <v>2859</v>
      </c>
      <c r="P1045" s="111"/>
      <c r="Q1045" s="111"/>
      <c r="R1045" s="111">
        <v>91</v>
      </c>
      <c r="S1045" s="111"/>
      <c r="T1045" s="111"/>
      <c r="U1045" s="111"/>
      <c r="V1045" s="111"/>
      <c r="W1045" s="111"/>
      <c r="X1045" s="111"/>
      <c r="Y1045" s="111"/>
      <c r="Z1045" s="111"/>
      <c r="AA1045" s="111"/>
      <c r="AB1045" s="111"/>
      <c r="AC1045" s="111"/>
      <c r="AD1045" s="111"/>
      <c r="AE1045" s="111"/>
      <c r="AG1045" s="7">
        <f>IF(Q1045&gt;0,RANK(Q1045,(N1045:P1045,Q1045:AE1045)),0)</f>
        <v>0</v>
      </c>
      <c r="AH1045" s="7">
        <f>IF(R1045&gt;0,RANK(R1045,(N1045:P1045,Q1045:AE1045)),0)</f>
        <v>3</v>
      </c>
      <c r="AI1045" s="7">
        <f>IF(T1045&gt;0,RANK(T1045,(N1045:P1045,Q1045:AE1045)),0)</f>
        <v>0</v>
      </c>
      <c r="AJ1045" s="7">
        <f>IF(S1045&gt;0,RANK(S1045,(N1045:P1045,Q1045:AE1045)),0)</f>
        <v>0</v>
      </c>
      <c r="AK1045" s="2">
        <f t="shared" si="400"/>
        <v>0</v>
      </c>
      <c r="AL1045" s="2">
        <f t="shared" si="401"/>
        <v>1.5897973445143255E-2</v>
      </c>
      <c r="AM1045" s="2">
        <f t="shared" si="402"/>
        <v>0</v>
      </c>
      <c r="AN1045" s="2">
        <f t="shared" si="403"/>
        <v>0</v>
      </c>
      <c r="AP1045" t="s">
        <v>942</v>
      </c>
      <c r="AQ1045" t="s">
        <v>809</v>
      </c>
      <c r="AR1045">
        <v>2</v>
      </c>
      <c r="AT1045" s="95">
        <v>21</v>
      </c>
      <c r="AU1045" s="97">
        <v>27</v>
      </c>
      <c r="AV1045" s="101">
        <f t="shared" si="381"/>
        <v>21027</v>
      </c>
      <c r="AX1045" s="7" t="s">
        <v>1006</v>
      </c>
    </row>
    <row r="1046" spans="1:50" ht="12.75" hidden="1" customHeight="1" outlineLevel="1">
      <c r="A1046" t="s">
        <v>1674</v>
      </c>
      <c r="B1046" t="s">
        <v>809</v>
      </c>
      <c r="C1046" s="1">
        <f t="shared" si="393"/>
        <v>14403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1">
        <f t="shared" si="394"/>
        <v>295</v>
      </c>
      <c r="H1046" s="2">
        <f t="shared" si="395"/>
        <v>2.0481844060265222E-2</v>
      </c>
      <c r="I1046" s="2"/>
      <c r="J1046" s="2">
        <f t="shared" si="396"/>
        <v>0.48371866972158578</v>
      </c>
      <c r="K1046" s="2">
        <f t="shared" si="397"/>
        <v>0.50420051378185105</v>
      </c>
      <c r="L1046" s="2">
        <f t="shared" si="398"/>
        <v>0</v>
      </c>
      <c r="M1046" s="2">
        <f t="shared" si="399"/>
        <v>1.2080816496563118E-2</v>
      </c>
      <c r="N1046" s="111">
        <v>6967</v>
      </c>
      <c r="O1046" s="111">
        <v>7262</v>
      </c>
      <c r="P1046" s="111"/>
      <c r="Q1046" s="111"/>
      <c r="R1046" s="111">
        <v>174</v>
      </c>
      <c r="S1046" s="111"/>
      <c r="T1046" s="111"/>
      <c r="U1046" s="111"/>
      <c r="V1046" s="111"/>
      <c r="W1046" s="111"/>
      <c r="X1046" s="111"/>
      <c r="Y1046" s="111"/>
      <c r="Z1046" s="111"/>
      <c r="AA1046" s="111"/>
      <c r="AB1046" s="111"/>
      <c r="AC1046" s="111"/>
      <c r="AD1046" s="111"/>
      <c r="AE1046" s="111"/>
      <c r="AG1046" s="7">
        <f>IF(Q1046&gt;0,RANK(Q1046,(N1046:P1046,Q1046:AE1046)),0)</f>
        <v>0</v>
      </c>
      <c r="AH1046" s="7">
        <f>IF(R1046&gt;0,RANK(R1046,(N1046:P1046,Q1046:AE1046)),0)</f>
        <v>3</v>
      </c>
      <c r="AI1046" s="7">
        <f>IF(T1046&gt;0,RANK(T1046,(N1046:P1046,Q1046:AE1046)),0)</f>
        <v>0</v>
      </c>
      <c r="AJ1046" s="7">
        <f>IF(S1046&gt;0,RANK(S1046,(N1046:P1046,Q1046:AE1046)),0)</f>
        <v>0</v>
      </c>
      <c r="AK1046" s="2">
        <f t="shared" si="400"/>
        <v>0</v>
      </c>
      <c r="AL1046" s="2">
        <f t="shared" si="401"/>
        <v>1.2080816496563215E-2</v>
      </c>
      <c r="AM1046" s="2">
        <f t="shared" si="402"/>
        <v>0</v>
      </c>
      <c r="AN1046" s="2">
        <f t="shared" si="403"/>
        <v>0</v>
      </c>
      <c r="AP1046" t="s">
        <v>1674</v>
      </c>
      <c r="AQ1046" t="s">
        <v>809</v>
      </c>
      <c r="AR1046">
        <v>2</v>
      </c>
      <c r="AT1046" s="95">
        <v>21</v>
      </c>
      <c r="AU1046" s="97">
        <v>29</v>
      </c>
      <c r="AV1046" s="101">
        <f t="shared" si="381"/>
        <v>21029</v>
      </c>
      <c r="AX1046" s="7" t="s">
        <v>1006</v>
      </c>
    </row>
    <row r="1047" spans="1:50" ht="12.75" hidden="1" customHeight="1" outlineLevel="1">
      <c r="A1047" t="s">
        <v>1486</v>
      </c>
      <c r="B1047" t="s">
        <v>809</v>
      </c>
      <c r="C1047" s="1">
        <f t="shared" si="393"/>
        <v>3870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0</v>
      </c>
      <c r="G1047" s="1">
        <f t="shared" si="394"/>
        <v>1338</v>
      </c>
      <c r="H1047" s="2">
        <f t="shared" si="395"/>
        <v>0.34573643410852711</v>
      </c>
      <c r="I1047" s="2"/>
      <c r="J1047" s="2">
        <f t="shared" si="396"/>
        <v>0.32480620155038759</v>
      </c>
      <c r="K1047" s="2">
        <f t="shared" si="397"/>
        <v>0.6705426356589147</v>
      </c>
      <c r="L1047" s="2">
        <f t="shared" si="398"/>
        <v>0</v>
      </c>
      <c r="M1047" s="2">
        <f t="shared" si="399"/>
        <v>4.6511627906976605E-3</v>
      </c>
      <c r="N1047" s="111">
        <v>1257</v>
      </c>
      <c r="O1047" s="111">
        <v>2595</v>
      </c>
      <c r="P1047" s="111"/>
      <c r="Q1047" s="111"/>
      <c r="R1047" s="111">
        <v>18</v>
      </c>
      <c r="S1047" s="111"/>
      <c r="T1047" s="111"/>
      <c r="U1047" s="111"/>
      <c r="V1047" s="111"/>
      <c r="W1047" s="111"/>
      <c r="X1047" s="111"/>
      <c r="Y1047" s="111"/>
      <c r="Z1047" s="111"/>
      <c r="AA1047" s="111"/>
      <c r="AB1047" s="111"/>
      <c r="AC1047" s="111"/>
      <c r="AD1047" s="111"/>
      <c r="AE1047" s="111"/>
      <c r="AG1047" s="7">
        <f>IF(Q1047&gt;0,RANK(Q1047,(N1047:P1047,Q1047:AE1047)),0)</f>
        <v>0</v>
      </c>
      <c r="AH1047" s="7">
        <f>IF(R1047&gt;0,RANK(R1047,(N1047:P1047,Q1047:AE1047)),0)</f>
        <v>3</v>
      </c>
      <c r="AI1047" s="7">
        <f>IF(T1047&gt;0,RANK(T1047,(N1047:P1047,Q1047:AE1047)),0)</f>
        <v>0</v>
      </c>
      <c r="AJ1047" s="7">
        <f>IF(S1047&gt;0,RANK(S1047,(N1047:P1047,Q1047:AE1047)),0)</f>
        <v>0</v>
      </c>
      <c r="AK1047" s="2">
        <f t="shared" si="400"/>
        <v>0</v>
      </c>
      <c r="AL1047" s="2">
        <f t="shared" si="401"/>
        <v>4.6511627906976744E-3</v>
      </c>
      <c r="AM1047" s="2">
        <f t="shared" si="402"/>
        <v>0</v>
      </c>
      <c r="AN1047" s="2">
        <f t="shared" si="403"/>
        <v>0</v>
      </c>
      <c r="AP1047" t="s">
        <v>1486</v>
      </c>
      <c r="AQ1047" t="s">
        <v>809</v>
      </c>
      <c r="AR1047">
        <v>1</v>
      </c>
      <c r="AT1047" s="95">
        <v>21</v>
      </c>
      <c r="AU1047" s="97">
        <v>31</v>
      </c>
      <c r="AV1047" s="101">
        <f t="shared" si="381"/>
        <v>21031</v>
      </c>
      <c r="AX1047" s="7" t="s">
        <v>1006</v>
      </c>
    </row>
    <row r="1048" spans="1:50" ht="12.75" hidden="1" customHeight="1" outlineLevel="1">
      <c r="A1048" t="s">
        <v>371</v>
      </c>
      <c r="B1048" t="s">
        <v>809</v>
      </c>
      <c r="C1048" s="1">
        <f t="shared" si="393"/>
        <v>4455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>IF(P1048&gt;0,RANK(P1048,(N1048:P1048,Q1048:AE1048)),0)</f>
        <v>0</v>
      </c>
      <c r="G1048" s="1">
        <f t="shared" si="394"/>
        <v>664</v>
      </c>
      <c r="H1048" s="2">
        <f t="shared" si="395"/>
        <v>0.14904601571268239</v>
      </c>
      <c r="I1048" s="2"/>
      <c r="J1048" s="2">
        <f t="shared" si="396"/>
        <v>0.56902356902356899</v>
      </c>
      <c r="K1048" s="2">
        <f t="shared" si="397"/>
        <v>0.41997755331088665</v>
      </c>
      <c r="L1048" s="2">
        <f t="shared" si="398"/>
        <v>0</v>
      </c>
      <c r="M1048" s="2">
        <f t="shared" si="399"/>
        <v>1.099887766554436E-2</v>
      </c>
      <c r="N1048" s="111">
        <v>2535</v>
      </c>
      <c r="O1048" s="111">
        <v>1871</v>
      </c>
      <c r="P1048" s="111"/>
      <c r="Q1048" s="111"/>
      <c r="R1048" s="111">
        <v>49</v>
      </c>
      <c r="S1048" s="111"/>
      <c r="T1048" s="111"/>
      <c r="U1048" s="111"/>
      <c r="V1048" s="111"/>
      <c r="W1048" s="111"/>
      <c r="X1048" s="111"/>
      <c r="Y1048" s="111"/>
      <c r="Z1048" s="111"/>
      <c r="AA1048" s="111"/>
      <c r="AB1048" s="111"/>
      <c r="AC1048" s="111"/>
      <c r="AD1048" s="111"/>
      <c r="AE1048" s="111"/>
      <c r="AG1048" s="7">
        <f>IF(Q1048&gt;0,RANK(Q1048,(N1048:P1048,Q1048:AE1048)),0)</f>
        <v>0</v>
      </c>
      <c r="AH1048" s="7">
        <f>IF(R1048&gt;0,RANK(R1048,(N1048:P1048,Q1048:AE1048)),0)</f>
        <v>3</v>
      </c>
      <c r="AI1048" s="7">
        <f>IF(T1048&gt;0,RANK(T1048,(N1048:P1048,Q1048:AE1048)),0)</f>
        <v>0</v>
      </c>
      <c r="AJ1048" s="7">
        <f>IF(S1048&gt;0,RANK(S1048,(N1048:P1048,Q1048:AE1048)),0)</f>
        <v>0</v>
      </c>
      <c r="AK1048" s="2">
        <f t="shared" si="400"/>
        <v>0</v>
      </c>
      <c r="AL1048" s="2">
        <f t="shared" si="401"/>
        <v>1.0998877665544332E-2</v>
      </c>
      <c r="AM1048" s="2">
        <f t="shared" si="402"/>
        <v>0</v>
      </c>
      <c r="AN1048" s="2">
        <f t="shared" si="403"/>
        <v>0</v>
      </c>
      <c r="AP1048" t="s">
        <v>371</v>
      </c>
      <c r="AQ1048" t="s">
        <v>809</v>
      </c>
      <c r="AR1048">
        <v>1</v>
      </c>
      <c r="AT1048" s="95">
        <v>21</v>
      </c>
      <c r="AU1048" s="97">
        <v>33</v>
      </c>
      <c r="AV1048" s="101">
        <f t="shared" si="381"/>
        <v>21033</v>
      </c>
      <c r="AX1048" s="7" t="s">
        <v>1006</v>
      </c>
    </row>
    <row r="1049" spans="1:50" ht="12.75" hidden="1" customHeight="1" outlineLevel="1">
      <c r="A1049" t="s">
        <v>644</v>
      </c>
      <c r="B1049" t="s">
        <v>809</v>
      </c>
      <c r="C1049" s="1">
        <f t="shared" si="393"/>
        <v>8638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>IF(P1049&gt;0,RANK(P1049,(N1049:P1049,Q1049:AE1049)),0)</f>
        <v>0</v>
      </c>
      <c r="G1049" s="1">
        <f t="shared" si="394"/>
        <v>658</v>
      </c>
      <c r="H1049" s="2">
        <f t="shared" si="395"/>
        <v>7.6175040518638576E-2</v>
      </c>
      <c r="I1049" s="2"/>
      <c r="J1049" s="2">
        <f t="shared" si="396"/>
        <v>0.53090993285482746</v>
      </c>
      <c r="K1049" s="2">
        <f t="shared" si="397"/>
        <v>0.45473489233618891</v>
      </c>
      <c r="L1049" s="2">
        <f t="shared" si="398"/>
        <v>0</v>
      </c>
      <c r="M1049" s="2">
        <f t="shared" si="399"/>
        <v>1.4355174808983628E-2</v>
      </c>
      <c r="N1049" s="111">
        <v>4586</v>
      </c>
      <c r="O1049" s="111">
        <v>3928</v>
      </c>
      <c r="P1049" s="111"/>
      <c r="Q1049" s="111"/>
      <c r="R1049" s="111">
        <v>124</v>
      </c>
      <c r="S1049" s="111"/>
      <c r="T1049" s="111"/>
      <c r="U1049" s="111"/>
      <c r="V1049" s="111"/>
      <c r="W1049" s="111"/>
      <c r="X1049" s="111"/>
      <c r="Y1049" s="111"/>
      <c r="Z1049" s="111"/>
      <c r="AA1049" s="111"/>
      <c r="AB1049" s="111"/>
      <c r="AC1049" s="111"/>
      <c r="AD1049" s="111"/>
      <c r="AE1049" s="111"/>
      <c r="AG1049" s="7">
        <f>IF(Q1049&gt;0,RANK(Q1049,(N1049:P1049,Q1049:AE1049)),0)</f>
        <v>0</v>
      </c>
      <c r="AH1049" s="7">
        <f>IF(R1049&gt;0,RANK(R1049,(N1049:P1049,Q1049:AE1049)),0)</f>
        <v>3</v>
      </c>
      <c r="AI1049" s="7">
        <f>IF(T1049&gt;0,RANK(T1049,(N1049:P1049,Q1049:AE1049)),0)</f>
        <v>0</v>
      </c>
      <c r="AJ1049" s="7">
        <f>IF(S1049&gt;0,RANK(S1049,(N1049:P1049,Q1049:AE1049)),0)</f>
        <v>0</v>
      </c>
      <c r="AK1049" s="2">
        <f t="shared" si="400"/>
        <v>0</v>
      </c>
      <c r="AL1049" s="2">
        <f t="shared" si="401"/>
        <v>1.4355174808983561E-2</v>
      </c>
      <c r="AM1049" s="2">
        <f t="shared" si="402"/>
        <v>0</v>
      </c>
      <c r="AN1049" s="2">
        <f t="shared" si="403"/>
        <v>0</v>
      </c>
      <c r="AP1049" t="s">
        <v>644</v>
      </c>
      <c r="AQ1049" t="s">
        <v>809</v>
      </c>
      <c r="AR1049">
        <v>1</v>
      </c>
      <c r="AT1049" s="95">
        <v>21</v>
      </c>
      <c r="AU1049" s="97">
        <v>35</v>
      </c>
      <c r="AV1049" s="101">
        <f t="shared" si="381"/>
        <v>21035</v>
      </c>
      <c r="AX1049" s="7" t="s">
        <v>1006</v>
      </c>
    </row>
    <row r="1050" spans="1:50" ht="12.75" hidden="1" customHeight="1" outlineLevel="1">
      <c r="A1050" t="s">
        <v>645</v>
      </c>
      <c r="B1050" t="s">
        <v>809</v>
      </c>
      <c r="C1050" s="1">
        <f t="shared" si="393"/>
        <v>25022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0</v>
      </c>
      <c r="G1050" s="1">
        <f t="shared" si="394"/>
        <v>9429</v>
      </c>
      <c r="H1050" s="2">
        <f t="shared" si="395"/>
        <v>0.37682839101590598</v>
      </c>
      <c r="I1050" s="2"/>
      <c r="J1050" s="2">
        <f t="shared" si="396"/>
        <v>0.30776916313643993</v>
      </c>
      <c r="K1050" s="2">
        <f t="shared" si="397"/>
        <v>0.68459755415234591</v>
      </c>
      <c r="L1050" s="2">
        <f t="shared" si="398"/>
        <v>0</v>
      </c>
      <c r="M1050" s="2">
        <f t="shared" si="399"/>
        <v>7.6332827112142176E-3</v>
      </c>
      <c r="N1050" s="111">
        <v>7701</v>
      </c>
      <c r="O1050" s="111">
        <v>17130</v>
      </c>
      <c r="P1050" s="111"/>
      <c r="Q1050" s="111"/>
      <c r="R1050" s="111">
        <v>191</v>
      </c>
      <c r="S1050" s="111"/>
      <c r="T1050" s="111"/>
      <c r="U1050" s="111"/>
      <c r="V1050" s="111"/>
      <c r="W1050" s="111"/>
      <c r="X1050" s="111"/>
      <c r="Y1050" s="111"/>
      <c r="Z1050" s="111"/>
      <c r="AA1050" s="111"/>
      <c r="AB1050" s="111"/>
      <c r="AC1050" s="111"/>
      <c r="AD1050" s="111"/>
      <c r="AE1050" s="111"/>
      <c r="AG1050" s="7">
        <f>IF(Q1050&gt;0,RANK(Q1050,(N1050:P1050,Q1050:AE1050)),0)</f>
        <v>0</v>
      </c>
      <c r="AH1050" s="7">
        <f>IF(R1050&gt;0,RANK(R1050,(N1050:P1050,Q1050:AE1050)),0)</f>
        <v>3</v>
      </c>
      <c r="AI1050" s="7">
        <f>IF(T1050&gt;0,RANK(T1050,(N1050:P1050,Q1050:AE1050)),0)</f>
        <v>0</v>
      </c>
      <c r="AJ1050" s="7">
        <f>IF(S1050&gt;0,RANK(S1050,(N1050:P1050,Q1050:AE1050)),0)</f>
        <v>0</v>
      </c>
      <c r="AK1050" s="2">
        <f t="shared" si="400"/>
        <v>0</v>
      </c>
      <c r="AL1050" s="2">
        <f t="shared" si="401"/>
        <v>7.6332827112141318E-3</v>
      </c>
      <c r="AM1050" s="2">
        <f t="shared" si="402"/>
        <v>0</v>
      </c>
      <c r="AN1050" s="2">
        <f t="shared" si="403"/>
        <v>0</v>
      </c>
      <c r="AP1050" t="s">
        <v>645</v>
      </c>
      <c r="AQ1050" t="s">
        <v>809</v>
      </c>
      <c r="AR1050">
        <v>4</v>
      </c>
      <c r="AT1050" s="95">
        <v>21</v>
      </c>
      <c r="AU1050" s="97">
        <v>37</v>
      </c>
      <c r="AV1050" s="101">
        <f t="shared" si="381"/>
        <v>21037</v>
      </c>
      <c r="AX1050" s="7" t="s">
        <v>1006</v>
      </c>
    </row>
    <row r="1051" spans="1:50" ht="12.75" hidden="1" customHeight="1" outlineLevel="1">
      <c r="A1051" t="s">
        <v>738</v>
      </c>
      <c r="B1051" t="s">
        <v>809</v>
      </c>
      <c r="C1051" s="1">
        <f t="shared" si="393"/>
        <v>1941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>IF(P1051&gt;0,RANK(P1051,(N1051:P1051,Q1051:AE1051)),0)</f>
        <v>0</v>
      </c>
      <c r="G1051" s="1">
        <f t="shared" si="394"/>
        <v>510</v>
      </c>
      <c r="H1051" s="2">
        <f t="shared" si="395"/>
        <v>0.26275115919629055</v>
      </c>
      <c r="I1051" s="2"/>
      <c r="J1051" s="2">
        <f t="shared" si="396"/>
        <v>0.6249356002060793</v>
      </c>
      <c r="K1051" s="2">
        <f t="shared" si="397"/>
        <v>0.36218444100978875</v>
      </c>
      <c r="L1051" s="2">
        <f t="shared" si="398"/>
        <v>0</v>
      </c>
      <c r="M1051" s="2">
        <f t="shared" si="399"/>
        <v>1.2879958784131951E-2</v>
      </c>
      <c r="N1051" s="111">
        <v>1213</v>
      </c>
      <c r="O1051" s="111">
        <v>703</v>
      </c>
      <c r="P1051" s="111"/>
      <c r="Q1051" s="111"/>
      <c r="R1051" s="111">
        <v>25</v>
      </c>
      <c r="S1051" s="111"/>
      <c r="T1051" s="111"/>
      <c r="U1051" s="111"/>
      <c r="V1051" s="111"/>
      <c r="W1051" s="111"/>
      <c r="X1051" s="111"/>
      <c r="Y1051" s="111"/>
      <c r="Z1051" s="111"/>
      <c r="AA1051" s="111"/>
      <c r="AB1051" s="111"/>
      <c r="AC1051" s="111"/>
      <c r="AD1051" s="111"/>
      <c r="AE1051" s="111"/>
      <c r="AG1051" s="7">
        <f>IF(Q1051&gt;0,RANK(Q1051,(N1051:P1051,Q1051:AE1051)),0)</f>
        <v>0</v>
      </c>
      <c r="AH1051" s="7">
        <f>IF(R1051&gt;0,RANK(R1051,(N1051:P1051,Q1051:AE1051)),0)</f>
        <v>3</v>
      </c>
      <c r="AI1051" s="7">
        <f>IF(T1051&gt;0,RANK(T1051,(N1051:P1051,Q1051:AE1051)),0)</f>
        <v>0</v>
      </c>
      <c r="AJ1051" s="7">
        <f>IF(S1051&gt;0,RANK(S1051,(N1051:P1051,Q1051:AE1051)),0)</f>
        <v>0</v>
      </c>
      <c r="AK1051" s="2">
        <f t="shared" si="400"/>
        <v>0</v>
      </c>
      <c r="AL1051" s="2">
        <f t="shared" si="401"/>
        <v>1.287995878413189E-2</v>
      </c>
      <c r="AM1051" s="2">
        <f t="shared" si="402"/>
        <v>0</v>
      </c>
      <c r="AN1051" s="2">
        <f t="shared" si="403"/>
        <v>0</v>
      </c>
      <c r="AP1051" t="s">
        <v>738</v>
      </c>
      <c r="AQ1051" t="s">
        <v>809</v>
      </c>
      <c r="AR1051">
        <v>1</v>
      </c>
      <c r="AT1051" s="95">
        <v>21</v>
      </c>
      <c r="AU1051" s="97">
        <v>39</v>
      </c>
      <c r="AV1051" s="101">
        <f t="shared" si="381"/>
        <v>21039</v>
      </c>
      <c r="AX1051" s="7" t="s">
        <v>1006</v>
      </c>
    </row>
    <row r="1052" spans="1:50" ht="12.75" hidden="1" customHeight="1" outlineLevel="1">
      <c r="A1052" t="s">
        <v>1265</v>
      </c>
      <c r="B1052" t="s">
        <v>809</v>
      </c>
      <c r="C1052" s="1">
        <f t="shared" si="393"/>
        <v>2842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394"/>
        <v>267</v>
      </c>
      <c r="H1052" s="2">
        <f t="shared" si="395"/>
        <v>9.3947923997185087E-2</v>
      </c>
      <c r="I1052" s="2"/>
      <c r="J1052" s="2">
        <f t="shared" si="396"/>
        <v>0.54292751583391974</v>
      </c>
      <c r="K1052" s="2">
        <f t="shared" si="397"/>
        <v>0.44897959183673469</v>
      </c>
      <c r="L1052" s="2">
        <f t="shared" si="398"/>
        <v>0</v>
      </c>
      <c r="M1052" s="2">
        <f t="shared" si="399"/>
        <v>8.092892329345569E-3</v>
      </c>
      <c r="N1052" s="111">
        <v>1543</v>
      </c>
      <c r="O1052" s="111">
        <v>1276</v>
      </c>
      <c r="P1052" s="111"/>
      <c r="Q1052" s="111"/>
      <c r="R1052" s="111">
        <v>23</v>
      </c>
      <c r="S1052" s="111"/>
      <c r="T1052" s="111"/>
      <c r="U1052" s="111"/>
      <c r="V1052" s="111"/>
      <c r="W1052" s="111"/>
      <c r="X1052" s="111"/>
      <c r="Y1052" s="111"/>
      <c r="Z1052" s="111"/>
      <c r="AA1052" s="111"/>
      <c r="AB1052" s="111"/>
      <c r="AC1052" s="111"/>
      <c r="AD1052" s="111"/>
      <c r="AE1052" s="111"/>
      <c r="AG1052" s="7">
        <f>IF(Q1052&gt;0,RANK(Q1052,(N1052:P1052,Q1052:AE1052)),0)</f>
        <v>0</v>
      </c>
      <c r="AH1052" s="7">
        <f>IF(R1052&gt;0,RANK(R1052,(N1052:P1052,Q1052:AE1052)),0)</f>
        <v>3</v>
      </c>
      <c r="AI1052" s="7">
        <f>IF(T1052&gt;0,RANK(T1052,(N1052:P1052,Q1052:AE1052)),0)</f>
        <v>0</v>
      </c>
      <c r="AJ1052" s="7">
        <f>IF(S1052&gt;0,RANK(S1052,(N1052:P1052,Q1052:AE1052)),0)</f>
        <v>0</v>
      </c>
      <c r="AK1052" s="2">
        <f t="shared" si="400"/>
        <v>0</v>
      </c>
      <c r="AL1052" s="2">
        <f t="shared" si="401"/>
        <v>8.0928923293455308E-3</v>
      </c>
      <c r="AM1052" s="2">
        <f t="shared" si="402"/>
        <v>0</v>
      </c>
      <c r="AN1052" s="2">
        <f t="shared" si="403"/>
        <v>0</v>
      </c>
      <c r="AP1052" t="s">
        <v>1265</v>
      </c>
      <c r="AQ1052" t="s">
        <v>809</v>
      </c>
      <c r="AR1052">
        <v>4</v>
      </c>
      <c r="AT1052" s="95">
        <v>21</v>
      </c>
      <c r="AU1052" s="97">
        <v>41</v>
      </c>
      <c r="AV1052" s="101">
        <f t="shared" si="381"/>
        <v>21041</v>
      </c>
      <c r="AX1052" s="7" t="s">
        <v>1006</v>
      </c>
    </row>
    <row r="1053" spans="1:50" ht="12.75" hidden="1" customHeight="1" outlineLevel="1">
      <c r="A1053" t="s">
        <v>16</v>
      </c>
      <c r="B1053" t="s">
        <v>809</v>
      </c>
      <c r="C1053" s="1">
        <f t="shared" si="393"/>
        <v>7439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>IF(P1053&gt;0,RANK(P1053,(N1053:P1053,Q1053:AE1053)),0)</f>
        <v>0</v>
      </c>
      <c r="G1053" s="1">
        <f t="shared" si="394"/>
        <v>61</v>
      </c>
      <c r="H1053" s="2">
        <f t="shared" si="395"/>
        <v>8.20002688533405E-3</v>
      </c>
      <c r="I1053" s="2"/>
      <c r="J1053" s="2">
        <f t="shared" si="396"/>
        <v>0.49979835999462291</v>
      </c>
      <c r="K1053" s="2">
        <f t="shared" si="397"/>
        <v>0.49159833310928891</v>
      </c>
      <c r="L1053" s="2">
        <f t="shared" si="398"/>
        <v>0</v>
      </c>
      <c r="M1053" s="2">
        <f t="shared" si="399"/>
        <v>8.6033068960881254E-3</v>
      </c>
      <c r="N1053" s="111">
        <v>3718</v>
      </c>
      <c r="O1053" s="111">
        <v>3657</v>
      </c>
      <c r="P1053" s="111"/>
      <c r="Q1053" s="111"/>
      <c r="R1053" s="111">
        <v>64</v>
      </c>
      <c r="S1053" s="111"/>
      <c r="T1053" s="111"/>
      <c r="U1053" s="111"/>
      <c r="V1053" s="111"/>
      <c r="W1053" s="111"/>
      <c r="X1053" s="111"/>
      <c r="Y1053" s="111"/>
      <c r="Z1053" s="111"/>
      <c r="AA1053" s="111"/>
      <c r="AB1053" s="111"/>
      <c r="AC1053" s="111"/>
      <c r="AD1053" s="111"/>
      <c r="AE1053" s="111"/>
      <c r="AG1053" s="7">
        <f>IF(Q1053&gt;0,RANK(Q1053,(N1053:P1053,Q1053:AE1053)),0)</f>
        <v>0</v>
      </c>
      <c r="AH1053" s="7">
        <f>IF(R1053&gt;0,RANK(R1053,(N1053:P1053,Q1053:AE1053)),0)</f>
        <v>3</v>
      </c>
      <c r="AI1053" s="7">
        <f>IF(T1053&gt;0,RANK(T1053,(N1053:P1053,Q1053:AE1053)),0)</f>
        <v>0</v>
      </c>
      <c r="AJ1053" s="7">
        <f>IF(S1053&gt;0,RANK(S1053,(N1053:P1053,Q1053:AE1053)),0)</f>
        <v>0</v>
      </c>
      <c r="AK1053" s="2">
        <f t="shared" si="400"/>
        <v>0</v>
      </c>
      <c r="AL1053" s="2">
        <f t="shared" si="401"/>
        <v>8.6033068960881844E-3</v>
      </c>
      <c r="AM1053" s="2">
        <f t="shared" si="402"/>
        <v>0</v>
      </c>
      <c r="AN1053" s="2">
        <f t="shared" si="403"/>
        <v>0</v>
      </c>
      <c r="AP1053" t="s">
        <v>16</v>
      </c>
      <c r="AQ1053" t="s">
        <v>809</v>
      </c>
      <c r="AR1053">
        <v>4</v>
      </c>
      <c r="AT1053" s="95">
        <v>21</v>
      </c>
      <c r="AU1053" s="97">
        <v>43</v>
      </c>
      <c r="AV1053" s="101">
        <f t="shared" si="381"/>
        <v>21043</v>
      </c>
      <c r="AX1053" s="7" t="s">
        <v>1006</v>
      </c>
    </row>
    <row r="1054" spans="1:50" ht="12.75" hidden="1" customHeight="1" outlineLevel="1">
      <c r="A1054" t="s">
        <v>734</v>
      </c>
      <c r="B1054" t="s">
        <v>809</v>
      </c>
      <c r="C1054" s="1">
        <f t="shared" si="393"/>
        <v>4605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1">
        <f t="shared" si="394"/>
        <v>1653</v>
      </c>
      <c r="H1054" s="2">
        <f t="shared" si="395"/>
        <v>0.35895765472312702</v>
      </c>
      <c r="I1054" s="2"/>
      <c r="J1054" s="2">
        <f t="shared" si="396"/>
        <v>0.31682953311617806</v>
      </c>
      <c r="K1054" s="2">
        <f t="shared" si="397"/>
        <v>0.67578718783930514</v>
      </c>
      <c r="L1054" s="2">
        <f t="shared" si="398"/>
        <v>0</v>
      </c>
      <c r="M1054" s="2">
        <f t="shared" si="399"/>
        <v>7.383279044516744E-3</v>
      </c>
      <c r="N1054" s="111">
        <v>1459</v>
      </c>
      <c r="O1054" s="111">
        <v>3112</v>
      </c>
      <c r="P1054" s="111"/>
      <c r="Q1054" s="111"/>
      <c r="R1054" s="111">
        <v>34</v>
      </c>
      <c r="S1054" s="111"/>
      <c r="T1054" s="111"/>
      <c r="U1054" s="111"/>
      <c r="V1054" s="111"/>
      <c r="W1054" s="111"/>
      <c r="X1054" s="111"/>
      <c r="Y1054" s="111"/>
      <c r="Z1054" s="111"/>
      <c r="AA1054" s="111"/>
      <c r="AB1054" s="111"/>
      <c r="AC1054" s="111"/>
      <c r="AD1054" s="111"/>
      <c r="AE1054" s="111"/>
      <c r="AG1054" s="7">
        <f>IF(Q1054&gt;0,RANK(Q1054,(N1054:P1054,Q1054:AE1054)),0)</f>
        <v>0</v>
      </c>
      <c r="AH1054" s="7">
        <f>IF(R1054&gt;0,RANK(R1054,(N1054:P1054,Q1054:AE1054)),0)</f>
        <v>3</v>
      </c>
      <c r="AI1054" s="7">
        <f>IF(T1054&gt;0,RANK(T1054,(N1054:P1054,Q1054:AE1054)),0)</f>
        <v>0</v>
      </c>
      <c r="AJ1054" s="7">
        <f>IF(S1054&gt;0,RANK(S1054,(N1054:P1054,Q1054:AE1054)),0)</f>
        <v>0</v>
      </c>
      <c r="AK1054" s="2">
        <f t="shared" si="400"/>
        <v>0</v>
      </c>
      <c r="AL1054" s="2">
        <f t="shared" si="401"/>
        <v>7.3832790445168299E-3</v>
      </c>
      <c r="AM1054" s="2">
        <f t="shared" si="402"/>
        <v>0</v>
      </c>
      <c r="AN1054" s="2">
        <f t="shared" si="403"/>
        <v>0</v>
      </c>
      <c r="AP1054" t="s">
        <v>734</v>
      </c>
      <c r="AQ1054" t="s">
        <v>809</v>
      </c>
      <c r="AR1054">
        <v>2</v>
      </c>
      <c r="AT1054" s="95">
        <v>21</v>
      </c>
      <c r="AU1054" s="97">
        <v>45</v>
      </c>
      <c r="AV1054" s="101">
        <f t="shared" si="381"/>
        <v>21045</v>
      </c>
      <c r="AX1054" s="7" t="s">
        <v>1006</v>
      </c>
    </row>
    <row r="1055" spans="1:50" ht="12.75" hidden="1" customHeight="1" outlineLevel="1">
      <c r="A1055" t="s">
        <v>629</v>
      </c>
      <c r="B1055" t="s">
        <v>809</v>
      </c>
      <c r="C1055" s="1">
        <f t="shared" si="393"/>
        <v>12210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1">
        <f t="shared" si="394"/>
        <v>772</v>
      </c>
      <c r="H1055" s="2">
        <f t="shared" si="395"/>
        <v>6.3226863226863231E-2</v>
      </c>
      <c r="I1055" s="2"/>
      <c r="J1055" s="2">
        <f t="shared" si="396"/>
        <v>0.46642096642096642</v>
      </c>
      <c r="K1055" s="2">
        <f t="shared" si="397"/>
        <v>0.52964782964782964</v>
      </c>
      <c r="L1055" s="2">
        <f t="shared" si="398"/>
        <v>0</v>
      </c>
      <c r="M1055" s="2">
        <f t="shared" si="399"/>
        <v>3.9312039312039415E-3</v>
      </c>
      <c r="N1055" s="111">
        <v>5695</v>
      </c>
      <c r="O1055" s="111">
        <v>6467</v>
      </c>
      <c r="P1055" s="111"/>
      <c r="Q1055" s="111"/>
      <c r="R1055" s="111">
        <v>48</v>
      </c>
      <c r="S1055" s="111"/>
      <c r="T1055" s="111"/>
      <c r="U1055" s="111"/>
      <c r="V1055" s="111"/>
      <c r="W1055" s="111"/>
      <c r="X1055" s="111"/>
      <c r="Y1055" s="111"/>
      <c r="Z1055" s="111"/>
      <c r="AA1055" s="111"/>
      <c r="AB1055" s="111"/>
      <c r="AC1055" s="111"/>
      <c r="AD1055" s="111"/>
      <c r="AE1055" s="111"/>
      <c r="AG1055" s="7">
        <f>IF(Q1055&gt;0,RANK(Q1055,(N1055:P1055,Q1055:AE1055)),0)</f>
        <v>0</v>
      </c>
      <c r="AH1055" s="7">
        <f>IF(R1055&gt;0,RANK(R1055,(N1055:P1055,Q1055:AE1055)),0)</f>
        <v>3</v>
      </c>
      <c r="AI1055" s="7">
        <f>IF(T1055&gt;0,RANK(T1055,(N1055:P1055,Q1055:AE1055)),0)</f>
        <v>0</v>
      </c>
      <c r="AJ1055" s="7">
        <f>IF(S1055&gt;0,RANK(S1055,(N1055:P1055,Q1055:AE1055)),0)</f>
        <v>0</v>
      </c>
      <c r="AK1055" s="2">
        <f t="shared" si="400"/>
        <v>0</v>
      </c>
      <c r="AL1055" s="2">
        <f t="shared" si="401"/>
        <v>3.9312039312039311E-3</v>
      </c>
      <c r="AM1055" s="2">
        <f t="shared" si="402"/>
        <v>0</v>
      </c>
      <c r="AN1055" s="2">
        <f t="shared" si="403"/>
        <v>0</v>
      </c>
      <c r="AP1055" t="s">
        <v>629</v>
      </c>
      <c r="AQ1055" t="s">
        <v>809</v>
      </c>
      <c r="AR1055">
        <v>1</v>
      </c>
      <c r="AT1055" s="95">
        <v>21</v>
      </c>
      <c r="AU1055" s="97">
        <v>47</v>
      </c>
      <c r="AV1055" s="101">
        <f t="shared" ref="AV1055:AV1118" si="404">1000*AT1055+AU1055</f>
        <v>21047</v>
      </c>
      <c r="AX1055" s="7" t="s">
        <v>1006</v>
      </c>
    </row>
    <row r="1056" spans="1:50" ht="12.75" hidden="1" customHeight="1" outlineLevel="1">
      <c r="A1056" t="s">
        <v>1842</v>
      </c>
      <c r="B1056" t="s">
        <v>809</v>
      </c>
      <c r="C1056" s="1">
        <f t="shared" si="393"/>
        <v>9506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>IF(P1056&gt;0,RANK(P1056,(N1056:P1056,Q1056:AE1056)),0)</f>
        <v>0</v>
      </c>
      <c r="G1056" s="1">
        <f t="shared" si="394"/>
        <v>1053</v>
      </c>
      <c r="H1056" s="2">
        <f t="shared" si="395"/>
        <v>0.11077214390911004</v>
      </c>
      <c r="I1056" s="2"/>
      <c r="J1056" s="2">
        <f t="shared" si="396"/>
        <v>0.552493162213339</v>
      </c>
      <c r="K1056" s="2">
        <f t="shared" si="397"/>
        <v>0.44172101830422889</v>
      </c>
      <c r="L1056" s="2">
        <f t="shared" si="398"/>
        <v>0</v>
      </c>
      <c r="M1056" s="2">
        <f t="shared" si="399"/>
        <v>5.7858194824321196E-3</v>
      </c>
      <c r="N1056" s="111">
        <v>5252</v>
      </c>
      <c r="O1056" s="111">
        <v>4199</v>
      </c>
      <c r="P1056" s="111"/>
      <c r="Q1056" s="111"/>
      <c r="R1056" s="111">
        <v>55</v>
      </c>
      <c r="S1056" s="111"/>
      <c r="T1056" s="111"/>
      <c r="U1056" s="111"/>
      <c r="V1056" s="111"/>
      <c r="W1056" s="111"/>
      <c r="X1056" s="111"/>
      <c r="Y1056" s="111"/>
      <c r="Z1056" s="111"/>
      <c r="AA1056" s="111"/>
      <c r="AB1056" s="111"/>
      <c r="AC1056" s="111"/>
      <c r="AD1056" s="111"/>
      <c r="AE1056" s="111"/>
      <c r="AG1056" s="7">
        <f>IF(Q1056&gt;0,RANK(Q1056,(N1056:P1056,Q1056:AE1056)),0)</f>
        <v>0</v>
      </c>
      <c r="AH1056" s="7">
        <f>IF(R1056&gt;0,RANK(R1056,(N1056:P1056,Q1056:AE1056)),0)</f>
        <v>3</v>
      </c>
      <c r="AI1056" s="7">
        <f>IF(T1056&gt;0,RANK(T1056,(N1056:P1056,Q1056:AE1056)),0)</f>
        <v>0</v>
      </c>
      <c r="AJ1056" s="7">
        <f>IF(S1056&gt;0,RANK(S1056,(N1056:P1056,Q1056:AE1056)),0)</f>
        <v>0</v>
      </c>
      <c r="AK1056" s="2">
        <f t="shared" si="400"/>
        <v>0</v>
      </c>
      <c r="AL1056" s="2">
        <f t="shared" si="401"/>
        <v>5.7858194824321483E-3</v>
      </c>
      <c r="AM1056" s="2">
        <f t="shared" si="402"/>
        <v>0</v>
      </c>
      <c r="AN1056" s="2">
        <f t="shared" si="403"/>
        <v>0</v>
      </c>
      <c r="AP1056" t="s">
        <v>1842</v>
      </c>
      <c r="AQ1056" t="s">
        <v>809</v>
      </c>
      <c r="AR1056">
        <v>6</v>
      </c>
      <c r="AT1056" s="95">
        <v>21</v>
      </c>
      <c r="AU1056" s="97">
        <v>49</v>
      </c>
      <c r="AV1056" s="101">
        <f t="shared" si="404"/>
        <v>21049</v>
      </c>
      <c r="AX1056" s="7" t="s">
        <v>1006</v>
      </c>
    </row>
    <row r="1057" spans="1:50" ht="12.75" hidden="1" customHeight="1" outlineLevel="1">
      <c r="A1057" t="s">
        <v>1911</v>
      </c>
      <c r="B1057" t="s">
        <v>809</v>
      </c>
      <c r="C1057" s="1">
        <f t="shared" si="393"/>
        <v>5794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394"/>
        <v>2148</v>
      </c>
      <c r="H1057" s="2">
        <f t="shared" si="395"/>
        <v>0.37072833966171903</v>
      </c>
      <c r="I1057" s="2"/>
      <c r="J1057" s="2">
        <f t="shared" si="396"/>
        <v>0.31256472212633757</v>
      </c>
      <c r="K1057" s="2">
        <f t="shared" si="397"/>
        <v>0.6832930617880566</v>
      </c>
      <c r="L1057" s="2">
        <f t="shared" si="398"/>
        <v>0</v>
      </c>
      <c r="M1057" s="2">
        <f t="shared" si="399"/>
        <v>4.1422160856058321E-3</v>
      </c>
      <c r="N1057" s="111">
        <v>1811</v>
      </c>
      <c r="O1057" s="111">
        <v>3959</v>
      </c>
      <c r="P1057" s="111"/>
      <c r="Q1057" s="111"/>
      <c r="R1057" s="111">
        <v>24</v>
      </c>
      <c r="S1057" s="111"/>
      <c r="T1057" s="111"/>
      <c r="U1057" s="111"/>
      <c r="V1057" s="111"/>
      <c r="W1057" s="111"/>
      <c r="X1057" s="111"/>
      <c r="Y1057" s="111"/>
      <c r="Z1057" s="111"/>
      <c r="AA1057" s="111"/>
      <c r="AB1057" s="111"/>
      <c r="AC1057" s="111"/>
      <c r="AD1057" s="111"/>
      <c r="AE1057" s="111"/>
      <c r="AG1057" s="7">
        <f>IF(Q1057&gt;0,RANK(Q1057,(N1057:P1057,Q1057:AE1057)),0)</f>
        <v>0</v>
      </c>
      <c r="AH1057" s="7">
        <f>IF(R1057&gt;0,RANK(R1057,(N1057:P1057,Q1057:AE1057)),0)</f>
        <v>3</v>
      </c>
      <c r="AI1057" s="7">
        <f>IF(T1057&gt;0,RANK(T1057,(N1057:P1057,Q1057:AE1057)),0)</f>
        <v>0</v>
      </c>
      <c r="AJ1057" s="7">
        <f>IF(S1057&gt;0,RANK(S1057,(N1057:P1057,Q1057:AE1057)),0)</f>
        <v>0</v>
      </c>
      <c r="AK1057" s="2">
        <f t="shared" si="400"/>
        <v>0</v>
      </c>
      <c r="AL1057" s="2">
        <f t="shared" si="401"/>
        <v>4.1422160856057991E-3</v>
      </c>
      <c r="AM1057" s="2">
        <f t="shared" si="402"/>
        <v>0</v>
      </c>
      <c r="AN1057" s="2">
        <f t="shared" si="403"/>
        <v>0</v>
      </c>
      <c r="AP1057" t="s">
        <v>1911</v>
      </c>
      <c r="AQ1057" t="s">
        <v>809</v>
      </c>
      <c r="AR1057">
        <v>5</v>
      </c>
      <c r="AT1057" s="95">
        <v>21</v>
      </c>
      <c r="AU1057" s="97">
        <v>51</v>
      </c>
      <c r="AV1057" s="101">
        <f t="shared" si="404"/>
        <v>21051</v>
      </c>
      <c r="AX1057" s="7" t="s">
        <v>1006</v>
      </c>
    </row>
    <row r="1058" spans="1:50" ht="12.75" hidden="1" customHeight="1" outlineLevel="1">
      <c r="A1058" t="s">
        <v>1688</v>
      </c>
      <c r="B1058" t="s">
        <v>809</v>
      </c>
      <c r="C1058" s="1">
        <f t="shared" si="393"/>
        <v>4216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394"/>
        <v>2125</v>
      </c>
      <c r="H1058" s="2">
        <f t="shared" si="395"/>
        <v>0.50403225806451613</v>
      </c>
      <c r="I1058" s="2"/>
      <c r="J1058" s="2">
        <f t="shared" si="396"/>
        <v>0.24240986717267551</v>
      </c>
      <c r="K1058" s="2">
        <f t="shared" si="397"/>
        <v>0.74644212523719167</v>
      </c>
      <c r="L1058" s="2">
        <f t="shared" si="398"/>
        <v>0</v>
      </c>
      <c r="M1058" s="2">
        <f t="shared" si="399"/>
        <v>1.1148007590132791E-2</v>
      </c>
      <c r="N1058" s="111">
        <v>1022</v>
      </c>
      <c r="O1058" s="111">
        <v>3147</v>
      </c>
      <c r="P1058" s="111"/>
      <c r="Q1058" s="111"/>
      <c r="R1058" s="111">
        <v>47</v>
      </c>
      <c r="S1058" s="111"/>
      <c r="T1058" s="111"/>
      <c r="U1058" s="111"/>
      <c r="V1058" s="111"/>
      <c r="W1058" s="111"/>
      <c r="X1058" s="111"/>
      <c r="Y1058" s="111"/>
      <c r="Z1058" s="111"/>
      <c r="AA1058" s="111"/>
      <c r="AB1058" s="111"/>
      <c r="AC1058" s="111"/>
      <c r="AD1058" s="111"/>
      <c r="AE1058" s="111"/>
      <c r="AG1058" s="7">
        <f>IF(Q1058&gt;0,RANK(Q1058,(N1058:P1058,Q1058:AE1058)),0)</f>
        <v>0</v>
      </c>
      <c r="AH1058" s="7">
        <f>IF(R1058&gt;0,RANK(R1058,(N1058:P1058,Q1058:AE1058)),0)</f>
        <v>3</v>
      </c>
      <c r="AI1058" s="7">
        <f>IF(T1058&gt;0,RANK(T1058,(N1058:P1058,Q1058:AE1058)),0)</f>
        <v>0</v>
      </c>
      <c r="AJ1058" s="7">
        <f>IF(S1058&gt;0,RANK(S1058,(N1058:P1058,Q1058:AE1058)),0)</f>
        <v>0</v>
      </c>
      <c r="AK1058" s="2">
        <f t="shared" si="400"/>
        <v>0</v>
      </c>
      <c r="AL1058" s="2">
        <f t="shared" si="401"/>
        <v>1.1148007590132828E-2</v>
      </c>
      <c r="AM1058" s="2">
        <f t="shared" si="402"/>
        <v>0</v>
      </c>
      <c r="AN1058" s="2">
        <f t="shared" si="403"/>
        <v>0</v>
      </c>
      <c r="AP1058" t="s">
        <v>1688</v>
      </c>
      <c r="AQ1058" t="s">
        <v>809</v>
      </c>
      <c r="AR1058">
        <v>1</v>
      </c>
      <c r="AT1058" s="95">
        <v>21</v>
      </c>
      <c r="AU1058" s="97">
        <v>53</v>
      </c>
      <c r="AV1058" s="101">
        <f t="shared" si="404"/>
        <v>21053</v>
      </c>
      <c r="AX1058" s="7" t="s">
        <v>1006</v>
      </c>
    </row>
    <row r="1059" spans="1:50" ht="12.75" hidden="1" customHeight="1" outlineLevel="1">
      <c r="A1059" t="s">
        <v>316</v>
      </c>
      <c r="B1059" t="s">
        <v>809</v>
      </c>
      <c r="C1059" s="1">
        <f t="shared" si="393"/>
        <v>3238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1">
        <f t="shared" si="394"/>
        <v>225</v>
      </c>
      <c r="H1059" s="2">
        <f t="shared" si="395"/>
        <v>6.9487337862878321E-2</v>
      </c>
      <c r="I1059" s="2"/>
      <c r="J1059" s="2">
        <f t="shared" si="396"/>
        <v>0.45830759728227299</v>
      </c>
      <c r="K1059" s="2">
        <f t="shared" si="397"/>
        <v>0.5277949351451513</v>
      </c>
      <c r="L1059" s="2">
        <f t="shared" si="398"/>
        <v>0</v>
      </c>
      <c r="M1059" s="2">
        <f t="shared" si="399"/>
        <v>1.3897467572575706E-2</v>
      </c>
      <c r="N1059" s="111">
        <v>1484</v>
      </c>
      <c r="O1059" s="111">
        <v>1709</v>
      </c>
      <c r="P1059" s="111"/>
      <c r="Q1059" s="111"/>
      <c r="R1059" s="111">
        <v>45</v>
      </c>
      <c r="S1059" s="111"/>
      <c r="T1059" s="111"/>
      <c r="U1059" s="111"/>
      <c r="V1059" s="111"/>
      <c r="W1059" s="111"/>
      <c r="X1059" s="111"/>
      <c r="Y1059" s="111"/>
      <c r="Z1059" s="111"/>
      <c r="AA1059" s="111"/>
      <c r="AB1059" s="111"/>
      <c r="AC1059" s="111"/>
      <c r="AD1059" s="111"/>
      <c r="AE1059" s="111"/>
      <c r="AG1059" s="7">
        <f>IF(Q1059&gt;0,RANK(Q1059,(N1059:P1059,Q1059:AE1059)),0)</f>
        <v>0</v>
      </c>
      <c r="AH1059" s="7">
        <f>IF(R1059&gt;0,RANK(R1059,(N1059:P1059,Q1059:AE1059)),0)</f>
        <v>3</v>
      </c>
      <c r="AI1059" s="7">
        <f>IF(T1059&gt;0,RANK(T1059,(N1059:P1059,Q1059:AE1059)),0)</f>
        <v>0</v>
      </c>
      <c r="AJ1059" s="7">
        <f>IF(S1059&gt;0,RANK(S1059,(N1059:P1059,Q1059:AE1059)),0)</f>
        <v>0</v>
      </c>
      <c r="AK1059" s="2">
        <f t="shared" si="400"/>
        <v>0</v>
      </c>
      <c r="AL1059" s="2">
        <f t="shared" si="401"/>
        <v>1.3897467572575664E-2</v>
      </c>
      <c r="AM1059" s="2">
        <f t="shared" si="402"/>
        <v>0</v>
      </c>
      <c r="AN1059" s="2">
        <f t="shared" si="403"/>
        <v>0</v>
      </c>
      <c r="AP1059" t="s">
        <v>316</v>
      </c>
      <c r="AQ1059" t="s">
        <v>809</v>
      </c>
      <c r="AR1059">
        <v>1</v>
      </c>
      <c r="AT1059" s="95">
        <v>21</v>
      </c>
      <c r="AU1059" s="97">
        <v>55</v>
      </c>
      <c r="AV1059" s="101">
        <f t="shared" si="404"/>
        <v>21055</v>
      </c>
      <c r="AX1059" s="7" t="s">
        <v>1006</v>
      </c>
    </row>
    <row r="1060" spans="1:50" ht="12.75" hidden="1" customHeight="1" outlineLevel="1">
      <c r="A1060" t="s">
        <v>1923</v>
      </c>
      <c r="B1060" t="s">
        <v>809</v>
      </c>
      <c r="C1060" s="1">
        <f t="shared" si="393"/>
        <v>2472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394"/>
        <v>1032</v>
      </c>
      <c r="H1060" s="2">
        <f t="shared" si="395"/>
        <v>0.41747572815533979</v>
      </c>
      <c r="I1060" s="2"/>
      <c r="J1060" s="2">
        <f t="shared" si="396"/>
        <v>0.28681229773462785</v>
      </c>
      <c r="K1060" s="2">
        <f t="shared" si="397"/>
        <v>0.70428802588996764</v>
      </c>
      <c r="L1060" s="2">
        <f t="shared" si="398"/>
        <v>0</v>
      </c>
      <c r="M1060" s="2">
        <f t="shared" si="399"/>
        <v>8.8996763754044528E-3</v>
      </c>
      <c r="N1060" s="111">
        <v>709</v>
      </c>
      <c r="O1060" s="111">
        <v>1741</v>
      </c>
      <c r="P1060" s="111"/>
      <c r="Q1060" s="111"/>
      <c r="R1060" s="111">
        <v>22</v>
      </c>
      <c r="S1060" s="111"/>
      <c r="T1060" s="111"/>
      <c r="U1060" s="111"/>
      <c r="V1060" s="111"/>
      <c r="W1060" s="111"/>
      <c r="X1060" s="111"/>
      <c r="Y1060" s="111"/>
      <c r="Z1060" s="111"/>
      <c r="AA1060" s="111"/>
      <c r="AB1060" s="111"/>
      <c r="AC1060" s="111"/>
      <c r="AD1060" s="111"/>
      <c r="AE1060" s="111"/>
      <c r="AG1060" s="7">
        <f>IF(Q1060&gt;0,RANK(Q1060,(N1060:P1060,Q1060:AE1060)),0)</f>
        <v>0</v>
      </c>
      <c r="AH1060" s="7">
        <f>IF(R1060&gt;0,RANK(R1060,(N1060:P1060,Q1060:AE1060)),0)</f>
        <v>3</v>
      </c>
      <c r="AI1060" s="7">
        <f>IF(T1060&gt;0,RANK(T1060,(N1060:P1060,Q1060:AE1060)),0)</f>
        <v>0</v>
      </c>
      <c r="AJ1060" s="7">
        <f>IF(S1060&gt;0,RANK(S1060,(N1060:P1060,Q1060:AE1060)),0)</f>
        <v>0</v>
      </c>
      <c r="AK1060" s="2">
        <f t="shared" si="400"/>
        <v>0</v>
      </c>
      <c r="AL1060" s="2">
        <f t="shared" si="401"/>
        <v>8.8996763754045308E-3</v>
      </c>
      <c r="AM1060" s="2">
        <f t="shared" si="402"/>
        <v>0</v>
      </c>
      <c r="AN1060" s="2">
        <f t="shared" si="403"/>
        <v>0</v>
      </c>
      <c r="AP1060" t="s">
        <v>1923</v>
      </c>
      <c r="AQ1060" t="s">
        <v>809</v>
      </c>
      <c r="AR1060">
        <v>1</v>
      </c>
      <c r="AT1060" s="95">
        <v>21</v>
      </c>
      <c r="AU1060" s="97">
        <v>57</v>
      </c>
      <c r="AV1060" s="101">
        <f t="shared" si="404"/>
        <v>21057</v>
      </c>
      <c r="AX1060" s="7" t="s">
        <v>1006</v>
      </c>
    </row>
    <row r="1061" spans="1:50" ht="12.75" hidden="1" customHeight="1" outlineLevel="1">
      <c r="A1061" t="s">
        <v>2120</v>
      </c>
      <c r="B1061" t="s">
        <v>809</v>
      </c>
      <c r="C1061" s="1">
        <f t="shared" si="393"/>
        <v>26832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>IF(P1061&gt;0,RANK(P1061,(N1061:P1061,Q1061:AE1061)),0)</f>
        <v>0</v>
      </c>
      <c r="G1061" s="1">
        <f t="shared" si="394"/>
        <v>1350</v>
      </c>
      <c r="H1061" s="2">
        <f t="shared" si="395"/>
        <v>5.031305903398927E-2</v>
      </c>
      <c r="I1061" s="2"/>
      <c r="J1061" s="2">
        <f t="shared" si="396"/>
        <v>0.51982707215265356</v>
      </c>
      <c r="K1061" s="2">
        <f t="shared" si="397"/>
        <v>0.46951401311866431</v>
      </c>
      <c r="L1061" s="2">
        <f t="shared" si="398"/>
        <v>0</v>
      </c>
      <c r="M1061" s="2">
        <f t="shared" si="399"/>
        <v>1.0658914728682134E-2</v>
      </c>
      <c r="N1061" s="111">
        <v>13948</v>
      </c>
      <c r="O1061" s="111">
        <v>12598</v>
      </c>
      <c r="P1061" s="111"/>
      <c r="Q1061" s="111"/>
      <c r="R1061" s="111">
        <v>286</v>
      </c>
      <c r="S1061" s="111"/>
      <c r="T1061" s="111"/>
      <c r="U1061" s="111"/>
      <c r="V1061" s="111"/>
      <c r="W1061" s="111"/>
      <c r="X1061" s="111"/>
      <c r="Y1061" s="111"/>
      <c r="Z1061" s="111"/>
      <c r="AA1061" s="111"/>
      <c r="AB1061" s="111"/>
      <c r="AC1061" s="111"/>
      <c r="AD1061" s="111"/>
      <c r="AE1061" s="111"/>
      <c r="AG1061" s="7">
        <f>IF(Q1061&gt;0,RANK(Q1061,(N1061:P1061,Q1061:AE1061)),0)</f>
        <v>0</v>
      </c>
      <c r="AH1061" s="7">
        <f>IF(R1061&gt;0,RANK(R1061,(N1061:P1061,Q1061:AE1061)),0)</f>
        <v>3</v>
      </c>
      <c r="AI1061" s="7">
        <f>IF(T1061&gt;0,RANK(T1061,(N1061:P1061,Q1061:AE1061)),0)</f>
        <v>0</v>
      </c>
      <c r="AJ1061" s="7">
        <f>IF(S1061&gt;0,RANK(S1061,(N1061:P1061,Q1061:AE1061)),0)</f>
        <v>0</v>
      </c>
      <c r="AK1061" s="2">
        <f t="shared" si="400"/>
        <v>0</v>
      </c>
      <c r="AL1061" s="2">
        <f t="shared" si="401"/>
        <v>1.065891472868217E-2</v>
      </c>
      <c r="AM1061" s="2">
        <f t="shared" si="402"/>
        <v>0</v>
      </c>
      <c r="AN1061" s="2">
        <f t="shared" si="403"/>
        <v>0</v>
      </c>
      <c r="AP1061" t="s">
        <v>2120</v>
      </c>
      <c r="AQ1061" t="s">
        <v>809</v>
      </c>
      <c r="AR1061">
        <v>2</v>
      </c>
      <c r="AT1061" s="95">
        <v>21</v>
      </c>
      <c r="AU1061" s="97">
        <v>59</v>
      </c>
      <c r="AV1061" s="101">
        <f t="shared" si="404"/>
        <v>21059</v>
      </c>
      <c r="AX1061" s="7" t="s">
        <v>1006</v>
      </c>
    </row>
    <row r="1062" spans="1:50" ht="12.75" hidden="1" customHeight="1" outlineLevel="1">
      <c r="A1062" t="s">
        <v>1924</v>
      </c>
      <c r="B1062" t="s">
        <v>809</v>
      </c>
      <c r="C1062" s="1">
        <f t="shared" si="393"/>
        <v>3933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394"/>
        <v>1028</v>
      </c>
      <c r="H1062" s="2">
        <f t="shared" si="395"/>
        <v>0.26137808288838038</v>
      </c>
      <c r="I1062" s="2"/>
      <c r="J1062" s="2">
        <f t="shared" si="396"/>
        <v>0.36308161708619374</v>
      </c>
      <c r="K1062" s="2">
        <f t="shared" si="397"/>
        <v>0.62445969997457407</v>
      </c>
      <c r="L1062" s="2">
        <f t="shared" si="398"/>
        <v>0</v>
      </c>
      <c r="M1062" s="2">
        <f t="shared" si="399"/>
        <v>1.2458682939232246E-2</v>
      </c>
      <c r="N1062" s="111">
        <v>1428</v>
      </c>
      <c r="O1062" s="111">
        <v>2456</v>
      </c>
      <c r="P1062" s="111"/>
      <c r="Q1062" s="111"/>
      <c r="R1062" s="111">
        <v>49</v>
      </c>
      <c r="S1062" s="111"/>
      <c r="T1062" s="111"/>
      <c r="U1062" s="111"/>
      <c r="V1062" s="111"/>
      <c r="W1062" s="111"/>
      <c r="X1062" s="111"/>
      <c r="Y1062" s="111"/>
      <c r="Z1062" s="111"/>
      <c r="AA1062" s="111"/>
      <c r="AB1062" s="111"/>
      <c r="AC1062" s="111"/>
      <c r="AD1062" s="111"/>
      <c r="AE1062" s="111"/>
      <c r="AG1062" s="7">
        <f>IF(Q1062&gt;0,RANK(Q1062,(N1062:P1062,Q1062:AE1062)),0)</f>
        <v>0</v>
      </c>
      <c r="AH1062" s="7">
        <f>IF(R1062&gt;0,RANK(R1062,(N1062:P1062,Q1062:AE1062)),0)</f>
        <v>3</v>
      </c>
      <c r="AI1062" s="7">
        <f>IF(T1062&gt;0,RANK(T1062,(N1062:P1062,Q1062:AE1062)),0)</f>
        <v>0</v>
      </c>
      <c r="AJ1062" s="7">
        <f>IF(S1062&gt;0,RANK(S1062,(N1062:P1062,Q1062:AE1062)),0)</f>
        <v>0</v>
      </c>
      <c r="AK1062" s="2">
        <f t="shared" si="400"/>
        <v>0</v>
      </c>
      <c r="AL1062" s="2">
        <f t="shared" si="401"/>
        <v>1.2458682939232139E-2</v>
      </c>
      <c r="AM1062" s="2">
        <f t="shared" si="402"/>
        <v>0</v>
      </c>
      <c r="AN1062" s="2">
        <f t="shared" si="403"/>
        <v>0</v>
      </c>
      <c r="AP1062" t="s">
        <v>1924</v>
      </c>
      <c r="AQ1062" t="s">
        <v>809</v>
      </c>
      <c r="AR1062">
        <v>2</v>
      </c>
      <c r="AT1062" s="95">
        <v>21</v>
      </c>
      <c r="AU1062" s="97">
        <v>61</v>
      </c>
      <c r="AV1062" s="101">
        <f t="shared" si="404"/>
        <v>21061</v>
      </c>
      <c r="AX1062" s="7" t="s">
        <v>1006</v>
      </c>
    </row>
    <row r="1063" spans="1:50" ht="12.75" hidden="1" customHeight="1" outlineLevel="1">
      <c r="A1063" t="s">
        <v>1704</v>
      </c>
      <c r="B1063" t="s">
        <v>809</v>
      </c>
      <c r="C1063" s="1">
        <f t="shared" si="393"/>
        <v>1503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>IF(P1063&gt;0,RANK(P1063,(N1063:P1063,Q1063:AE1063)),0)</f>
        <v>0</v>
      </c>
      <c r="G1063" s="1">
        <f t="shared" si="394"/>
        <v>627</v>
      </c>
      <c r="H1063" s="2">
        <f t="shared" si="395"/>
        <v>0.41716566866267463</v>
      </c>
      <c r="I1063" s="2"/>
      <c r="J1063" s="2">
        <f t="shared" si="396"/>
        <v>0.70525615435795075</v>
      </c>
      <c r="K1063" s="2">
        <f t="shared" si="397"/>
        <v>0.28809048569527612</v>
      </c>
      <c r="L1063" s="2">
        <f t="shared" si="398"/>
        <v>0</v>
      </c>
      <c r="M1063" s="2">
        <f t="shared" si="399"/>
        <v>6.6533599467731297E-3</v>
      </c>
      <c r="N1063" s="111">
        <v>1060</v>
      </c>
      <c r="O1063" s="111">
        <v>433</v>
      </c>
      <c r="P1063" s="111"/>
      <c r="Q1063" s="111"/>
      <c r="R1063" s="111">
        <v>10</v>
      </c>
      <c r="S1063" s="111"/>
      <c r="T1063" s="111"/>
      <c r="U1063" s="111"/>
      <c r="V1063" s="111"/>
      <c r="W1063" s="111"/>
      <c r="X1063" s="111"/>
      <c r="Y1063" s="111"/>
      <c r="Z1063" s="111"/>
      <c r="AA1063" s="111"/>
      <c r="AB1063" s="111"/>
      <c r="AC1063" s="111"/>
      <c r="AD1063" s="111"/>
      <c r="AE1063" s="111"/>
      <c r="AG1063" s="7">
        <f>IF(Q1063&gt;0,RANK(Q1063,(N1063:P1063,Q1063:AE1063)),0)</f>
        <v>0</v>
      </c>
      <c r="AH1063" s="7">
        <f>IF(R1063&gt;0,RANK(R1063,(N1063:P1063,Q1063:AE1063)),0)</f>
        <v>3</v>
      </c>
      <c r="AI1063" s="7">
        <f>IF(T1063&gt;0,RANK(T1063,(N1063:P1063,Q1063:AE1063)),0)</f>
        <v>0</v>
      </c>
      <c r="AJ1063" s="7">
        <f>IF(S1063&gt;0,RANK(S1063,(N1063:P1063,Q1063:AE1063)),0)</f>
        <v>0</v>
      </c>
      <c r="AK1063" s="2">
        <f t="shared" si="400"/>
        <v>0</v>
      </c>
      <c r="AL1063" s="2">
        <f t="shared" si="401"/>
        <v>6.6533599467731202E-3</v>
      </c>
      <c r="AM1063" s="2">
        <f t="shared" si="402"/>
        <v>0</v>
      </c>
      <c r="AN1063" s="2">
        <f t="shared" si="403"/>
        <v>0</v>
      </c>
      <c r="AP1063" t="s">
        <v>1704</v>
      </c>
      <c r="AQ1063" t="s">
        <v>809</v>
      </c>
      <c r="AR1063">
        <v>4</v>
      </c>
      <c r="AT1063" s="95">
        <v>21</v>
      </c>
      <c r="AU1063" s="97">
        <v>63</v>
      </c>
      <c r="AV1063" s="101">
        <f t="shared" si="404"/>
        <v>21063</v>
      </c>
      <c r="AX1063" s="7" t="s">
        <v>1006</v>
      </c>
    </row>
    <row r="1064" spans="1:50" ht="12.75" hidden="1" customHeight="1" outlineLevel="1">
      <c r="A1064" t="s">
        <v>1142</v>
      </c>
      <c r="B1064" t="s">
        <v>809</v>
      </c>
      <c r="C1064" s="1">
        <f t="shared" ref="C1064:C1095" si="405">SUM(N1064:AE1064)</f>
        <v>4509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>IF(P1064&gt;0,RANK(P1064,(N1064:P1064,Q1064:AE1064)),0)</f>
        <v>0</v>
      </c>
      <c r="G1064" s="1">
        <f t="shared" si="394"/>
        <v>37</v>
      </c>
      <c r="H1064" s="2">
        <f t="shared" si="395"/>
        <v>8.2058106010201824E-3</v>
      </c>
      <c r="I1064" s="2"/>
      <c r="J1064" s="2">
        <f t="shared" ref="J1064:J1095" si="406">IF($C1064=0,"-",N1064/$C1064)</f>
        <v>0.49878021734309158</v>
      </c>
      <c r="K1064" s="2">
        <f t="shared" ref="K1064:K1095" si="407">IF($C1064=0,"-",O1064/$C1064)</f>
        <v>0.49057440674207142</v>
      </c>
      <c r="L1064" s="2">
        <f t="shared" ref="L1064:L1095" si="408">IF($C1064=0,"-",P1064/$C1064)</f>
        <v>0</v>
      </c>
      <c r="M1064" s="2">
        <f t="shared" ref="M1064:M1095" si="409">IF(C1064=0,"-",(1-J1064-K1064-L1064))</f>
        <v>1.0645375914837052E-2</v>
      </c>
      <c r="N1064" s="111">
        <v>2249</v>
      </c>
      <c r="O1064" s="111">
        <v>2212</v>
      </c>
      <c r="P1064" s="111"/>
      <c r="Q1064" s="111"/>
      <c r="R1064" s="111">
        <v>48</v>
      </c>
      <c r="S1064" s="111"/>
      <c r="T1064" s="111"/>
      <c r="U1064" s="111"/>
      <c r="V1064" s="111"/>
      <c r="W1064" s="111"/>
      <c r="X1064" s="111"/>
      <c r="Y1064" s="111"/>
      <c r="Z1064" s="111"/>
      <c r="AA1064" s="111"/>
      <c r="AB1064" s="111"/>
      <c r="AC1064" s="111"/>
      <c r="AD1064" s="111"/>
      <c r="AE1064" s="111"/>
      <c r="AG1064" s="7">
        <f>IF(Q1064&gt;0,RANK(Q1064,(N1064:P1064,Q1064:AE1064)),0)</f>
        <v>0</v>
      </c>
      <c r="AH1064" s="7">
        <f>IF(R1064&gt;0,RANK(R1064,(N1064:P1064,Q1064:AE1064)),0)</f>
        <v>3</v>
      </c>
      <c r="AI1064" s="7">
        <f>IF(T1064&gt;0,RANK(T1064,(N1064:P1064,Q1064:AE1064)),0)</f>
        <v>0</v>
      </c>
      <c r="AJ1064" s="7">
        <f>IF(S1064&gt;0,RANK(S1064,(N1064:P1064,Q1064:AE1064)),0)</f>
        <v>0</v>
      </c>
      <c r="AK1064" s="2">
        <f t="shared" ref="AK1064:AK1095" si="410">IF($C1064=0,"-",Q1064/$C1064)</f>
        <v>0</v>
      </c>
      <c r="AL1064" s="2">
        <f t="shared" ref="AL1064:AL1095" si="411">IF($C1064=0,"-",R1064/$C1064)</f>
        <v>1.0645375914836993E-2</v>
      </c>
      <c r="AM1064" s="2">
        <f t="shared" ref="AM1064:AM1095" si="412">IF($C1064=0,"-",T1064/$C1064)</f>
        <v>0</v>
      </c>
      <c r="AN1064" s="2">
        <f t="shared" ref="AN1064:AN1095" si="413">IF($C1064=0,"-",S1064/$C1064)</f>
        <v>0</v>
      </c>
      <c r="AP1064" t="s">
        <v>1142</v>
      </c>
      <c r="AQ1064" t="s">
        <v>809</v>
      </c>
      <c r="AR1064">
        <v>6</v>
      </c>
      <c r="AT1064" s="95">
        <v>21</v>
      </c>
      <c r="AU1064" s="97">
        <v>65</v>
      </c>
      <c r="AV1064" s="101">
        <f t="shared" si="404"/>
        <v>21065</v>
      </c>
      <c r="AX1064" s="7" t="s">
        <v>1006</v>
      </c>
    </row>
    <row r="1065" spans="1:50" ht="12.75" hidden="1" customHeight="1" outlineLevel="1">
      <c r="A1065" t="s">
        <v>827</v>
      </c>
      <c r="B1065" t="s">
        <v>809</v>
      </c>
      <c r="C1065" s="1">
        <f t="shared" si="405"/>
        <v>73229</v>
      </c>
      <c r="D1065" s="7">
        <f>IF(N1065&gt;0, RANK(N1065,(N1065:P1065,Q1065:AE1065)),0)</f>
        <v>1</v>
      </c>
      <c r="E1065" s="7">
        <f>IF(O1065&gt;0,RANK(O1065,(N1065:P1065,Q1065:AE1065)),0)</f>
        <v>2</v>
      </c>
      <c r="F1065" s="7">
        <f>IF(P1065&gt;0,RANK(P1065,(N1065:P1065,Q1065:AE1065)),0)</f>
        <v>0</v>
      </c>
      <c r="G1065" s="1">
        <f t="shared" si="394"/>
        <v>5743</v>
      </c>
      <c r="H1065" s="2">
        <f t="shared" si="395"/>
        <v>7.842521405454124E-2</v>
      </c>
      <c r="I1065" s="2"/>
      <c r="J1065" s="2">
        <f t="shared" si="406"/>
        <v>0.53573038004069429</v>
      </c>
      <c r="K1065" s="2">
        <f t="shared" si="407"/>
        <v>0.45730516598615301</v>
      </c>
      <c r="L1065" s="2">
        <f t="shared" si="408"/>
        <v>0</v>
      </c>
      <c r="M1065" s="2">
        <f t="shared" si="409"/>
        <v>6.9644539731527066E-3</v>
      </c>
      <c r="N1065" s="111">
        <v>39231</v>
      </c>
      <c r="O1065" s="111">
        <v>33488</v>
      </c>
      <c r="P1065" s="111"/>
      <c r="Q1065" s="111"/>
      <c r="R1065" s="111">
        <v>510</v>
      </c>
      <c r="S1065" s="111"/>
      <c r="T1065" s="111"/>
      <c r="U1065" s="111"/>
      <c r="V1065" s="111"/>
      <c r="W1065" s="111"/>
      <c r="X1065" s="111"/>
      <c r="Y1065" s="111"/>
      <c r="Z1065" s="111"/>
      <c r="AA1065" s="111"/>
      <c r="AB1065" s="111"/>
      <c r="AC1065" s="111"/>
      <c r="AD1065" s="111"/>
      <c r="AE1065" s="111"/>
      <c r="AG1065" s="7">
        <f>IF(Q1065&gt;0,RANK(Q1065,(N1065:P1065,Q1065:AE1065)),0)</f>
        <v>0</v>
      </c>
      <c r="AH1065" s="7">
        <f>IF(R1065&gt;0,RANK(R1065,(N1065:P1065,Q1065:AE1065)),0)</f>
        <v>3</v>
      </c>
      <c r="AI1065" s="7">
        <f>IF(T1065&gt;0,RANK(T1065,(N1065:P1065,Q1065:AE1065)),0)</f>
        <v>0</v>
      </c>
      <c r="AJ1065" s="7">
        <f>IF(S1065&gt;0,RANK(S1065,(N1065:P1065,Q1065:AE1065)),0)</f>
        <v>0</v>
      </c>
      <c r="AK1065" s="2">
        <f t="shared" si="410"/>
        <v>0</v>
      </c>
      <c r="AL1065" s="2">
        <f t="shared" si="411"/>
        <v>6.9644539731527127E-3</v>
      </c>
      <c r="AM1065" s="2">
        <f t="shared" si="412"/>
        <v>0</v>
      </c>
      <c r="AN1065" s="2">
        <f t="shared" si="413"/>
        <v>0</v>
      </c>
      <c r="AP1065" t="s">
        <v>827</v>
      </c>
      <c r="AQ1065" t="s">
        <v>809</v>
      </c>
      <c r="AR1065">
        <v>6</v>
      </c>
      <c r="AT1065" s="95">
        <v>21</v>
      </c>
      <c r="AU1065" s="97">
        <v>67</v>
      </c>
      <c r="AV1065" s="101">
        <f t="shared" si="404"/>
        <v>21067</v>
      </c>
      <c r="AX1065" s="7" t="s">
        <v>1006</v>
      </c>
    </row>
    <row r="1066" spans="1:50" ht="12.75" hidden="1" customHeight="1" outlineLevel="1">
      <c r="A1066" t="s">
        <v>177</v>
      </c>
      <c r="B1066" t="s">
        <v>809</v>
      </c>
      <c r="C1066" s="1">
        <f t="shared" si="405"/>
        <v>4782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>IF(P1066&gt;0,RANK(P1066,(N1066:P1066,Q1066:AE1066)),0)</f>
        <v>0</v>
      </c>
      <c r="G1066" s="1">
        <f t="shared" si="394"/>
        <v>224</v>
      </c>
      <c r="H1066" s="2">
        <f t="shared" si="395"/>
        <v>4.6842325386867417E-2</v>
      </c>
      <c r="I1066" s="2"/>
      <c r="J1066" s="2">
        <f t="shared" si="406"/>
        <v>0.5198661647846089</v>
      </c>
      <c r="K1066" s="2">
        <f t="shared" si="407"/>
        <v>0.47302383939774151</v>
      </c>
      <c r="L1066" s="2">
        <f t="shared" si="408"/>
        <v>0</v>
      </c>
      <c r="M1066" s="2">
        <f t="shared" si="409"/>
        <v>7.1099958176495948E-3</v>
      </c>
      <c r="N1066" s="111">
        <v>2486</v>
      </c>
      <c r="O1066" s="111">
        <v>2262</v>
      </c>
      <c r="P1066" s="111"/>
      <c r="Q1066" s="111"/>
      <c r="R1066" s="111">
        <v>34</v>
      </c>
      <c r="S1066" s="111"/>
      <c r="T1066" s="111"/>
      <c r="U1066" s="111"/>
      <c r="V1066" s="111"/>
      <c r="W1066" s="111"/>
      <c r="X1066" s="111"/>
      <c r="Y1066" s="111"/>
      <c r="Z1066" s="111"/>
      <c r="AA1066" s="111"/>
      <c r="AB1066" s="111"/>
      <c r="AC1066" s="111"/>
      <c r="AD1066" s="111"/>
      <c r="AE1066" s="111"/>
      <c r="AG1066" s="7">
        <f>IF(Q1066&gt;0,RANK(Q1066,(N1066:P1066,Q1066:AE1066)),0)</f>
        <v>0</v>
      </c>
      <c r="AH1066" s="7">
        <f>IF(R1066&gt;0,RANK(R1066,(N1066:P1066,Q1066:AE1066)),0)</f>
        <v>3</v>
      </c>
      <c r="AI1066" s="7">
        <f>IF(T1066&gt;0,RANK(T1066,(N1066:P1066,Q1066:AE1066)),0)</f>
        <v>0</v>
      </c>
      <c r="AJ1066" s="7">
        <f>IF(S1066&gt;0,RANK(S1066,(N1066:P1066,Q1066:AE1066)),0)</f>
        <v>0</v>
      </c>
      <c r="AK1066" s="2">
        <f t="shared" si="410"/>
        <v>0</v>
      </c>
      <c r="AL1066" s="2">
        <f t="shared" si="411"/>
        <v>7.1099958176495193E-3</v>
      </c>
      <c r="AM1066" s="2">
        <f t="shared" si="412"/>
        <v>0</v>
      </c>
      <c r="AN1066" s="2">
        <f t="shared" si="413"/>
        <v>0</v>
      </c>
      <c r="AP1066" t="s">
        <v>177</v>
      </c>
      <c r="AQ1066" t="s">
        <v>809</v>
      </c>
      <c r="AR1066">
        <v>4</v>
      </c>
      <c r="AT1066" s="95">
        <v>21</v>
      </c>
      <c r="AU1066" s="97">
        <v>69</v>
      </c>
      <c r="AV1066" s="101">
        <f t="shared" si="404"/>
        <v>21069</v>
      </c>
      <c r="AX1066" s="7" t="s">
        <v>1006</v>
      </c>
    </row>
    <row r="1067" spans="1:50" ht="12.75" hidden="1" customHeight="1" outlineLevel="1">
      <c r="A1067" t="s">
        <v>670</v>
      </c>
      <c r="B1067" t="s">
        <v>809</v>
      </c>
      <c r="C1067" s="1">
        <f t="shared" si="405"/>
        <v>11376</v>
      </c>
      <c r="D1067" s="7">
        <f>IF(N1067&gt;0, RANK(N1067,(N1067:P1067,Q1067:AE1067)),0)</f>
        <v>1</v>
      </c>
      <c r="E1067" s="7">
        <f>IF(O1067&gt;0,RANK(O1067,(N1067:P1067,Q1067:AE1067)),0)</f>
        <v>2</v>
      </c>
      <c r="F1067" s="7">
        <f>IF(P1067&gt;0,RANK(P1067,(N1067:P1067,Q1067:AE1067)),0)</f>
        <v>0</v>
      </c>
      <c r="G1067" s="1">
        <f t="shared" si="394"/>
        <v>4119</v>
      </c>
      <c r="H1067" s="2">
        <f t="shared" si="395"/>
        <v>0.36207805907172996</v>
      </c>
      <c r="I1067" s="2"/>
      <c r="J1067" s="2">
        <f t="shared" si="406"/>
        <v>0.67264416315049225</v>
      </c>
      <c r="K1067" s="2">
        <f t="shared" si="407"/>
        <v>0.31056610407876228</v>
      </c>
      <c r="L1067" s="2">
        <f t="shared" si="408"/>
        <v>0</v>
      </c>
      <c r="M1067" s="2">
        <f t="shared" si="409"/>
        <v>1.6789732770745469E-2</v>
      </c>
      <c r="N1067" s="111">
        <v>7652</v>
      </c>
      <c r="O1067" s="111">
        <v>3533</v>
      </c>
      <c r="P1067" s="111"/>
      <c r="Q1067" s="111"/>
      <c r="R1067" s="111">
        <v>191</v>
      </c>
      <c r="S1067" s="111"/>
      <c r="T1067" s="111"/>
      <c r="U1067" s="111"/>
      <c r="V1067" s="111"/>
      <c r="W1067" s="111"/>
      <c r="X1067" s="111"/>
      <c r="Y1067" s="111"/>
      <c r="Z1067" s="111"/>
      <c r="AA1067" s="111"/>
      <c r="AB1067" s="111"/>
      <c r="AC1067" s="111"/>
      <c r="AD1067" s="111"/>
      <c r="AE1067" s="111"/>
      <c r="AG1067" s="7">
        <f>IF(Q1067&gt;0,RANK(Q1067,(N1067:P1067,Q1067:AE1067)),0)</f>
        <v>0</v>
      </c>
      <c r="AH1067" s="7">
        <f>IF(R1067&gt;0,RANK(R1067,(N1067:P1067,Q1067:AE1067)),0)</f>
        <v>3</v>
      </c>
      <c r="AI1067" s="7">
        <f>IF(T1067&gt;0,RANK(T1067,(N1067:P1067,Q1067:AE1067)),0)</f>
        <v>0</v>
      </c>
      <c r="AJ1067" s="7">
        <f>IF(S1067&gt;0,RANK(S1067,(N1067:P1067,Q1067:AE1067)),0)</f>
        <v>0</v>
      </c>
      <c r="AK1067" s="2">
        <f t="shared" si="410"/>
        <v>0</v>
      </c>
      <c r="AL1067" s="2">
        <f t="shared" si="411"/>
        <v>1.6789732770745427E-2</v>
      </c>
      <c r="AM1067" s="2">
        <f t="shared" si="412"/>
        <v>0</v>
      </c>
      <c r="AN1067" s="2">
        <f t="shared" si="413"/>
        <v>0</v>
      </c>
      <c r="AP1067" t="s">
        <v>670</v>
      </c>
      <c r="AQ1067" t="s">
        <v>809</v>
      </c>
      <c r="AR1067">
        <v>5</v>
      </c>
      <c r="AT1067" s="95">
        <v>21</v>
      </c>
      <c r="AU1067" s="97">
        <v>71</v>
      </c>
      <c r="AV1067" s="101">
        <f t="shared" si="404"/>
        <v>21071</v>
      </c>
      <c r="AX1067" s="7" t="s">
        <v>1006</v>
      </c>
    </row>
    <row r="1068" spans="1:50" ht="12.75" hidden="1" customHeight="1" outlineLevel="1">
      <c r="A1068" t="s">
        <v>522</v>
      </c>
      <c r="B1068" t="s">
        <v>809</v>
      </c>
      <c r="C1068" s="1">
        <f t="shared" si="405"/>
        <v>16654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>IF(P1068&gt;0,RANK(P1068,(N1068:P1068,Q1068:AE1068)),0)</f>
        <v>0</v>
      </c>
      <c r="G1068" s="1">
        <f t="shared" si="394"/>
        <v>4509</v>
      </c>
      <c r="H1068" s="2">
        <f t="shared" si="395"/>
        <v>0.27074576678275492</v>
      </c>
      <c r="I1068" s="2"/>
      <c r="J1068" s="2">
        <f t="shared" si="406"/>
        <v>0.63059925543412998</v>
      </c>
      <c r="K1068" s="2">
        <f t="shared" si="407"/>
        <v>0.35985348865137506</v>
      </c>
      <c r="L1068" s="2">
        <f t="shared" si="408"/>
        <v>0</v>
      </c>
      <c r="M1068" s="2">
        <f t="shared" si="409"/>
        <v>9.5472559144949565E-3</v>
      </c>
      <c r="N1068" s="111">
        <v>10502</v>
      </c>
      <c r="O1068" s="111">
        <v>5993</v>
      </c>
      <c r="P1068" s="111"/>
      <c r="Q1068" s="111"/>
      <c r="R1068" s="111">
        <v>159</v>
      </c>
      <c r="S1068" s="111"/>
      <c r="T1068" s="111"/>
      <c r="U1068" s="111"/>
      <c r="V1068" s="111"/>
      <c r="W1068" s="111"/>
      <c r="X1068" s="111"/>
      <c r="Y1068" s="111"/>
      <c r="Z1068" s="111"/>
      <c r="AA1068" s="111"/>
      <c r="AB1068" s="111"/>
      <c r="AC1068" s="111"/>
      <c r="AD1068" s="111"/>
      <c r="AE1068" s="111"/>
      <c r="AG1068" s="7">
        <f>IF(Q1068&gt;0,RANK(Q1068,(N1068:P1068,Q1068:AE1068)),0)</f>
        <v>0</v>
      </c>
      <c r="AH1068" s="7">
        <f>IF(R1068&gt;0,RANK(R1068,(N1068:P1068,Q1068:AE1068)),0)</f>
        <v>3</v>
      </c>
      <c r="AI1068" s="7">
        <f>IF(T1068&gt;0,RANK(T1068,(N1068:P1068,Q1068:AE1068)),0)</f>
        <v>0</v>
      </c>
      <c r="AJ1068" s="7">
        <f>IF(S1068&gt;0,RANK(S1068,(N1068:P1068,Q1068:AE1068)),0)</f>
        <v>0</v>
      </c>
      <c r="AK1068" s="2">
        <f t="shared" si="410"/>
        <v>0</v>
      </c>
      <c r="AL1068" s="2">
        <f t="shared" si="411"/>
        <v>9.5472559144950155E-3</v>
      </c>
      <c r="AM1068" s="2">
        <f t="shared" si="412"/>
        <v>0</v>
      </c>
      <c r="AN1068" s="2">
        <f t="shared" si="413"/>
        <v>0</v>
      </c>
      <c r="AP1068" t="s">
        <v>522</v>
      </c>
      <c r="AQ1068" t="s">
        <v>809</v>
      </c>
      <c r="AR1068">
        <v>6</v>
      </c>
      <c r="AT1068" s="95">
        <v>21</v>
      </c>
      <c r="AU1068" s="97">
        <v>73</v>
      </c>
      <c r="AV1068" s="101">
        <f t="shared" si="404"/>
        <v>21073</v>
      </c>
      <c r="AX1068" s="7" t="s">
        <v>1006</v>
      </c>
    </row>
    <row r="1069" spans="1:50" ht="12.75" hidden="1" customHeight="1" outlineLevel="1">
      <c r="A1069" t="s">
        <v>1411</v>
      </c>
      <c r="B1069" t="s">
        <v>809</v>
      </c>
      <c r="C1069" s="1">
        <f t="shared" si="405"/>
        <v>2117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1">
        <f t="shared" si="394"/>
        <v>388</v>
      </c>
      <c r="H1069" s="2">
        <f t="shared" si="395"/>
        <v>0.18327822390174775</v>
      </c>
      <c r="I1069" s="2"/>
      <c r="J1069" s="2">
        <f t="shared" si="406"/>
        <v>0.58337269721303731</v>
      </c>
      <c r="K1069" s="2">
        <f t="shared" si="407"/>
        <v>0.40009447331128956</v>
      </c>
      <c r="L1069" s="2">
        <f t="shared" si="408"/>
        <v>0</v>
      </c>
      <c r="M1069" s="2">
        <f t="shared" si="409"/>
        <v>1.6532829475673139E-2</v>
      </c>
      <c r="N1069" s="111">
        <v>1235</v>
      </c>
      <c r="O1069" s="111">
        <v>847</v>
      </c>
      <c r="P1069" s="111"/>
      <c r="Q1069" s="111"/>
      <c r="R1069" s="111">
        <v>35</v>
      </c>
      <c r="S1069" s="111"/>
      <c r="T1069" s="111"/>
      <c r="U1069" s="111"/>
      <c r="V1069" s="111"/>
      <c r="W1069" s="111"/>
      <c r="X1069" s="111"/>
      <c r="Y1069" s="111"/>
      <c r="Z1069" s="111"/>
      <c r="AA1069" s="111"/>
      <c r="AB1069" s="111"/>
      <c r="AC1069" s="111"/>
      <c r="AD1069" s="111"/>
      <c r="AE1069" s="111"/>
      <c r="AG1069" s="7">
        <f>IF(Q1069&gt;0,RANK(Q1069,(N1069:P1069,Q1069:AE1069)),0)</f>
        <v>0</v>
      </c>
      <c r="AH1069" s="7">
        <f>IF(R1069&gt;0,RANK(R1069,(N1069:P1069,Q1069:AE1069)),0)</f>
        <v>3</v>
      </c>
      <c r="AI1069" s="7">
        <f>IF(T1069&gt;0,RANK(T1069,(N1069:P1069,Q1069:AE1069)),0)</f>
        <v>0</v>
      </c>
      <c r="AJ1069" s="7">
        <f>IF(S1069&gt;0,RANK(S1069,(N1069:P1069,Q1069:AE1069)),0)</f>
        <v>0</v>
      </c>
      <c r="AK1069" s="2">
        <f t="shared" si="410"/>
        <v>0</v>
      </c>
      <c r="AL1069" s="2">
        <f t="shared" si="411"/>
        <v>1.6532829475673121E-2</v>
      </c>
      <c r="AM1069" s="2">
        <f t="shared" si="412"/>
        <v>0</v>
      </c>
      <c r="AN1069" s="2">
        <f t="shared" si="413"/>
        <v>0</v>
      </c>
      <c r="AP1069" t="s">
        <v>1411</v>
      </c>
      <c r="AQ1069" t="s">
        <v>809</v>
      </c>
      <c r="AR1069">
        <v>1</v>
      </c>
      <c r="AT1069" s="95">
        <v>21</v>
      </c>
      <c r="AU1069" s="97">
        <v>75</v>
      </c>
      <c r="AV1069" s="101">
        <f t="shared" si="404"/>
        <v>21075</v>
      </c>
      <c r="AX1069" s="7" t="s">
        <v>1006</v>
      </c>
    </row>
    <row r="1070" spans="1:50" ht="12.75" hidden="1" customHeight="1" outlineLevel="1">
      <c r="A1070" t="s">
        <v>651</v>
      </c>
      <c r="B1070" t="s">
        <v>809</v>
      </c>
      <c r="C1070" s="1">
        <f t="shared" si="405"/>
        <v>1943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394"/>
        <v>283</v>
      </c>
      <c r="H1070" s="2">
        <f t="shared" si="395"/>
        <v>0.14565105506948017</v>
      </c>
      <c r="I1070" s="2"/>
      <c r="J1070" s="2">
        <f t="shared" si="406"/>
        <v>0.42305712815234175</v>
      </c>
      <c r="K1070" s="2">
        <f t="shared" si="407"/>
        <v>0.56870818322182193</v>
      </c>
      <c r="L1070" s="2">
        <f t="shared" si="408"/>
        <v>0</v>
      </c>
      <c r="M1070" s="2">
        <f t="shared" si="409"/>
        <v>8.2346886258363172E-3</v>
      </c>
      <c r="N1070" s="111">
        <v>822</v>
      </c>
      <c r="O1070" s="111">
        <v>1105</v>
      </c>
      <c r="P1070" s="111"/>
      <c r="Q1070" s="111"/>
      <c r="R1070" s="111">
        <v>16</v>
      </c>
      <c r="S1070" s="111"/>
      <c r="T1070" s="111"/>
      <c r="U1070" s="111"/>
      <c r="V1070" s="111"/>
      <c r="W1070" s="111"/>
      <c r="X1070" s="111"/>
      <c r="Y1070" s="111"/>
      <c r="Z1070" s="111"/>
      <c r="AA1070" s="111"/>
      <c r="AB1070" s="111"/>
      <c r="AC1070" s="111"/>
      <c r="AD1070" s="111"/>
      <c r="AE1070" s="111"/>
      <c r="AG1070" s="7">
        <f>IF(Q1070&gt;0,RANK(Q1070,(N1070:P1070,Q1070:AE1070)),0)</f>
        <v>0</v>
      </c>
      <c r="AH1070" s="7">
        <f>IF(R1070&gt;0,RANK(R1070,(N1070:P1070,Q1070:AE1070)),0)</f>
        <v>3</v>
      </c>
      <c r="AI1070" s="7">
        <f>IF(T1070&gt;0,RANK(T1070,(N1070:P1070,Q1070:AE1070)),0)</f>
        <v>0</v>
      </c>
      <c r="AJ1070" s="7">
        <f>IF(S1070&gt;0,RANK(S1070,(N1070:P1070,Q1070:AE1070)),0)</f>
        <v>0</v>
      </c>
      <c r="AK1070" s="2">
        <f t="shared" si="410"/>
        <v>0</v>
      </c>
      <c r="AL1070" s="2">
        <f t="shared" si="411"/>
        <v>8.2346886258363363E-3</v>
      </c>
      <c r="AM1070" s="2">
        <f t="shared" si="412"/>
        <v>0</v>
      </c>
      <c r="AN1070" s="2">
        <f t="shared" si="413"/>
        <v>0</v>
      </c>
      <c r="AP1070" t="s">
        <v>651</v>
      </c>
      <c r="AQ1070" t="s">
        <v>809</v>
      </c>
      <c r="AR1070">
        <v>4</v>
      </c>
      <c r="AT1070" s="95">
        <v>21</v>
      </c>
      <c r="AU1070" s="97">
        <v>77</v>
      </c>
      <c r="AV1070" s="101">
        <f t="shared" si="404"/>
        <v>21077</v>
      </c>
      <c r="AX1070" s="7" t="s">
        <v>1006</v>
      </c>
    </row>
    <row r="1071" spans="1:50" ht="12.75" hidden="1" customHeight="1" outlineLevel="1">
      <c r="A1071" t="s">
        <v>1248</v>
      </c>
      <c r="B1071" t="s">
        <v>809</v>
      </c>
      <c r="C1071" s="1">
        <f t="shared" si="405"/>
        <v>4799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0</v>
      </c>
      <c r="G1071" s="1">
        <f t="shared" si="394"/>
        <v>453</v>
      </c>
      <c r="H1071" s="2">
        <f t="shared" si="395"/>
        <v>9.4394665555324025E-2</v>
      </c>
      <c r="I1071" s="2"/>
      <c r="J1071" s="2">
        <f t="shared" si="406"/>
        <v>0.4498853927901646</v>
      </c>
      <c r="K1071" s="2">
        <f t="shared" si="407"/>
        <v>0.54428005834548865</v>
      </c>
      <c r="L1071" s="2">
        <f t="shared" si="408"/>
        <v>0</v>
      </c>
      <c r="M1071" s="2">
        <f t="shared" si="409"/>
        <v>5.8345488643467558E-3</v>
      </c>
      <c r="N1071" s="111">
        <v>2159</v>
      </c>
      <c r="O1071" s="111">
        <v>2612</v>
      </c>
      <c r="P1071" s="111"/>
      <c r="Q1071" s="111"/>
      <c r="R1071" s="111">
        <v>28</v>
      </c>
      <c r="S1071" s="111"/>
      <c r="T1071" s="111"/>
      <c r="U1071" s="111"/>
      <c r="V1071" s="111"/>
      <c r="W1071" s="111"/>
      <c r="X1071" s="111"/>
      <c r="Y1071" s="111"/>
      <c r="Z1071" s="111"/>
      <c r="AA1071" s="111"/>
      <c r="AB1071" s="111"/>
      <c r="AC1071" s="111"/>
      <c r="AD1071" s="111"/>
      <c r="AE1071" s="111"/>
      <c r="AG1071" s="7">
        <f>IF(Q1071&gt;0,RANK(Q1071,(N1071:P1071,Q1071:AE1071)),0)</f>
        <v>0</v>
      </c>
      <c r="AH1071" s="7">
        <f>IF(R1071&gt;0,RANK(R1071,(N1071:P1071,Q1071:AE1071)),0)</f>
        <v>3</v>
      </c>
      <c r="AI1071" s="7">
        <f>IF(T1071&gt;0,RANK(T1071,(N1071:P1071,Q1071:AE1071)),0)</f>
        <v>0</v>
      </c>
      <c r="AJ1071" s="7">
        <f>IF(S1071&gt;0,RANK(S1071,(N1071:P1071,Q1071:AE1071)),0)</f>
        <v>0</v>
      </c>
      <c r="AK1071" s="2">
        <f t="shared" si="410"/>
        <v>0</v>
      </c>
      <c r="AL1071" s="2">
        <f t="shared" si="411"/>
        <v>5.8345488643467393E-3</v>
      </c>
      <c r="AM1071" s="2">
        <f t="shared" si="412"/>
        <v>0</v>
      </c>
      <c r="AN1071" s="2">
        <f t="shared" si="413"/>
        <v>0</v>
      </c>
      <c r="AP1071" t="s">
        <v>1248</v>
      </c>
      <c r="AQ1071" t="s">
        <v>809</v>
      </c>
      <c r="AR1071">
        <v>6</v>
      </c>
      <c r="AT1071" s="95">
        <v>21</v>
      </c>
      <c r="AU1071" s="97">
        <v>79</v>
      </c>
      <c r="AV1071" s="101">
        <f t="shared" si="404"/>
        <v>21079</v>
      </c>
      <c r="AX1071" s="7" t="s">
        <v>1006</v>
      </c>
    </row>
    <row r="1072" spans="1:50" ht="12.75" hidden="1" customHeight="1" outlineLevel="1">
      <c r="A1072" t="s">
        <v>1602</v>
      </c>
      <c r="B1072" t="s">
        <v>809</v>
      </c>
      <c r="C1072" s="1">
        <f t="shared" si="405"/>
        <v>4679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394"/>
        <v>914</v>
      </c>
      <c r="H1072" s="2">
        <f t="shared" si="395"/>
        <v>0.19534088480444539</v>
      </c>
      <c r="I1072" s="2"/>
      <c r="J1072" s="2">
        <f t="shared" si="406"/>
        <v>0.39837572130797178</v>
      </c>
      <c r="K1072" s="2">
        <f t="shared" si="407"/>
        <v>0.59371660611241717</v>
      </c>
      <c r="L1072" s="2">
        <f t="shared" si="408"/>
        <v>0</v>
      </c>
      <c r="M1072" s="2">
        <f t="shared" si="409"/>
        <v>7.9076725796111136E-3</v>
      </c>
      <c r="N1072" s="111">
        <v>1864</v>
      </c>
      <c r="O1072" s="111">
        <v>2778</v>
      </c>
      <c r="P1072" s="111"/>
      <c r="Q1072" s="111"/>
      <c r="R1072" s="111">
        <v>37</v>
      </c>
      <c r="S1072" s="111"/>
      <c r="T1072" s="111"/>
      <c r="U1072" s="111"/>
      <c r="V1072" s="111"/>
      <c r="W1072" s="111"/>
      <c r="X1072" s="111"/>
      <c r="Y1072" s="111"/>
      <c r="Z1072" s="111"/>
      <c r="AA1072" s="111"/>
      <c r="AB1072" s="111"/>
      <c r="AC1072" s="111"/>
      <c r="AD1072" s="111"/>
      <c r="AE1072" s="111"/>
      <c r="AG1072" s="7">
        <f>IF(Q1072&gt;0,RANK(Q1072,(N1072:P1072,Q1072:AE1072)),0)</f>
        <v>0</v>
      </c>
      <c r="AH1072" s="7">
        <f>IF(R1072&gt;0,RANK(R1072,(N1072:P1072,Q1072:AE1072)),0)</f>
        <v>3</v>
      </c>
      <c r="AI1072" s="7">
        <f>IF(T1072&gt;0,RANK(T1072,(N1072:P1072,Q1072:AE1072)),0)</f>
        <v>0</v>
      </c>
      <c r="AJ1072" s="7">
        <f>IF(S1072&gt;0,RANK(S1072,(N1072:P1072,Q1072:AE1072)),0)</f>
        <v>0</v>
      </c>
      <c r="AK1072" s="2">
        <f t="shared" si="410"/>
        <v>0</v>
      </c>
      <c r="AL1072" s="2">
        <f t="shared" si="411"/>
        <v>7.9076725796110286E-3</v>
      </c>
      <c r="AM1072" s="2">
        <f t="shared" si="412"/>
        <v>0</v>
      </c>
      <c r="AN1072" s="2">
        <f t="shared" si="413"/>
        <v>0</v>
      </c>
      <c r="AP1072" t="s">
        <v>1602</v>
      </c>
      <c r="AQ1072" t="s">
        <v>809</v>
      </c>
      <c r="AR1072">
        <v>4</v>
      </c>
      <c r="AT1072" s="95">
        <v>21</v>
      </c>
      <c r="AU1072" s="97">
        <v>81</v>
      </c>
      <c r="AV1072" s="101">
        <f t="shared" si="404"/>
        <v>21081</v>
      </c>
      <c r="AX1072" s="7" t="s">
        <v>1006</v>
      </c>
    </row>
    <row r="1073" spans="1:50" ht="12.75" hidden="1" customHeight="1" outlineLevel="1">
      <c r="A1073" t="s">
        <v>1056</v>
      </c>
      <c r="B1073" t="s">
        <v>809</v>
      </c>
      <c r="C1073" s="1">
        <f t="shared" si="405"/>
        <v>10066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394"/>
        <v>1895</v>
      </c>
      <c r="H1073" s="2">
        <f t="shared" si="395"/>
        <v>0.18825750049672163</v>
      </c>
      <c r="I1073" s="2"/>
      <c r="J1073" s="2">
        <f t="shared" si="406"/>
        <v>0.58791972978342932</v>
      </c>
      <c r="K1073" s="2">
        <f t="shared" si="407"/>
        <v>0.39966222928670775</v>
      </c>
      <c r="L1073" s="2">
        <f t="shared" si="408"/>
        <v>0</v>
      </c>
      <c r="M1073" s="2">
        <f t="shared" si="409"/>
        <v>1.2418040929862928E-2</v>
      </c>
      <c r="N1073" s="111">
        <v>5918</v>
      </c>
      <c r="O1073" s="111">
        <v>4023</v>
      </c>
      <c r="P1073" s="111"/>
      <c r="Q1073" s="111"/>
      <c r="R1073" s="111">
        <v>125</v>
      </c>
      <c r="S1073" s="111"/>
      <c r="T1073" s="111"/>
      <c r="U1073" s="111"/>
      <c r="V1073" s="111"/>
      <c r="W1073" s="111"/>
      <c r="X1073" s="111"/>
      <c r="Y1073" s="111"/>
      <c r="Z1073" s="111"/>
      <c r="AA1073" s="111"/>
      <c r="AB1073" s="111"/>
      <c r="AC1073" s="111"/>
      <c r="AD1073" s="111"/>
      <c r="AE1073" s="111"/>
      <c r="AG1073" s="7">
        <f>IF(Q1073&gt;0,RANK(Q1073,(N1073:P1073,Q1073:AE1073)),0)</f>
        <v>0</v>
      </c>
      <c r="AH1073" s="7">
        <f>IF(R1073&gt;0,RANK(R1073,(N1073:P1073,Q1073:AE1073)),0)</f>
        <v>3</v>
      </c>
      <c r="AI1073" s="7">
        <f>IF(T1073&gt;0,RANK(T1073,(N1073:P1073,Q1073:AE1073)),0)</f>
        <v>0</v>
      </c>
      <c r="AJ1073" s="7">
        <f>IF(S1073&gt;0,RANK(S1073,(N1073:P1073,Q1073:AE1073)),0)</f>
        <v>0</v>
      </c>
      <c r="AK1073" s="2">
        <f t="shared" si="410"/>
        <v>0</v>
      </c>
      <c r="AL1073" s="2">
        <f t="shared" si="411"/>
        <v>1.2418040929862905E-2</v>
      </c>
      <c r="AM1073" s="2">
        <f t="shared" si="412"/>
        <v>0</v>
      </c>
      <c r="AN1073" s="2">
        <f t="shared" si="413"/>
        <v>0</v>
      </c>
      <c r="AP1073" t="s">
        <v>1056</v>
      </c>
      <c r="AQ1073" t="s">
        <v>809</v>
      </c>
      <c r="AR1073">
        <v>1</v>
      </c>
      <c r="AT1073" s="95">
        <v>21</v>
      </c>
      <c r="AU1073" s="97">
        <v>83</v>
      </c>
      <c r="AV1073" s="101">
        <f t="shared" si="404"/>
        <v>21083</v>
      </c>
      <c r="AX1073" s="7" t="s">
        <v>1006</v>
      </c>
    </row>
    <row r="1074" spans="1:50" ht="12.75" hidden="1" customHeight="1" outlineLevel="1">
      <c r="A1074" t="s">
        <v>1099</v>
      </c>
      <c r="B1074" t="s">
        <v>809</v>
      </c>
      <c r="C1074" s="1">
        <f t="shared" si="405"/>
        <v>7216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>IF(P1074&gt;0,RANK(P1074,(N1074:P1074,Q1074:AE1074)),0)</f>
        <v>0</v>
      </c>
      <c r="G1074" s="1">
        <f t="shared" si="394"/>
        <v>1599</v>
      </c>
      <c r="H1074" s="2">
        <f t="shared" si="395"/>
        <v>0.22159090909090909</v>
      </c>
      <c r="I1074" s="2"/>
      <c r="J1074" s="2">
        <f t="shared" si="406"/>
        <v>0.38054323725055433</v>
      </c>
      <c r="K1074" s="2">
        <f t="shared" si="407"/>
        <v>0.60213414634146345</v>
      </c>
      <c r="L1074" s="2">
        <f t="shared" si="408"/>
        <v>0</v>
      </c>
      <c r="M1074" s="2">
        <f t="shared" si="409"/>
        <v>1.7322616407982161E-2</v>
      </c>
      <c r="N1074" s="111">
        <v>2746</v>
      </c>
      <c r="O1074" s="111">
        <v>4345</v>
      </c>
      <c r="P1074" s="111"/>
      <c r="Q1074" s="111"/>
      <c r="R1074" s="111">
        <v>125</v>
      </c>
      <c r="S1074" s="111"/>
      <c r="T1074" s="111"/>
      <c r="U1074" s="111"/>
      <c r="V1074" s="111"/>
      <c r="W1074" s="111"/>
      <c r="X1074" s="111"/>
      <c r="Y1074" s="111"/>
      <c r="Z1074" s="111"/>
      <c r="AA1074" s="111"/>
      <c r="AB1074" s="111"/>
      <c r="AC1074" s="111"/>
      <c r="AD1074" s="111"/>
      <c r="AE1074" s="111"/>
      <c r="AG1074" s="7">
        <f>IF(Q1074&gt;0,RANK(Q1074,(N1074:P1074,Q1074:AE1074)),0)</f>
        <v>0</v>
      </c>
      <c r="AH1074" s="7">
        <f>IF(R1074&gt;0,RANK(R1074,(N1074:P1074,Q1074:AE1074)),0)</f>
        <v>3</v>
      </c>
      <c r="AI1074" s="7">
        <f>IF(T1074&gt;0,RANK(T1074,(N1074:P1074,Q1074:AE1074)),0)</f>
        <v>0</v>
      </c>
      <c r="AJ1074" s="7">
        <f>IF(S1074&gt;0,RANK(S1074,(N1074:P1074,Q1074:AE1074)),0)</f>
        <v>0</v>
      </c>
      <c r="AK1074" s="2">
        <f t="shared" si="410"/>
        <v>0</v>
      </c>
      <c r="AL1074" s="2">
        <f t="shared" si="411"/>
        <v>1.7322616407982262E-2</v>
      </c>
      <c r="AM1074" s="2">
        <f t="shared" si="412"/>
        <v>0</v>
      </c>
      <c r="AN1074" s="2">
        <f t="shared" si="413"/>
        <v>0</v>
      </c>
      <c r="AP1074" t="s">
        <v>1099</v>
      </c>
      <c r="AQ1074" t="s">
        <v>809</v>
      </c>
      <c r="AR1074">
        <v>2</v>
      </c>
      <c r="AT1074" s="95">
        <v>21</v>
      </c>
      <c r="AU1074" s="97">
        <v>85</v>
      </c>
      <c r="AV1074" s="101">
        <f t="shared" si="404"/>
        <v>21085</v>
      </c>
      <c r="AX1074" s="7" t="s">
        <v>1006</v>
      </c>
    </row>
    <row r="1075" spans="1:50" ht="12.75" hidden="1" customHeight="1" outlineLevel="1">
      <c r="A1075" t="s">
        <v>465</v>
      </c>
      <c r="B1075" t="s">
        <v>809</v>
      </c>
      <c r="C1075" s="1">
        <f t="shared" si="405"/>
        <v>4761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0</v>
      </c>
      <c r="G1075" s="1">
        <f t="shared" si="394"/>
        <v>1240</v>
      </c>
      <c r="H1075" s="2">
        <f t="shared" si="395"/>
        <v>0.2604494854022264</v>
      </c>
      <c r="I1075" s="2"/>
      <c r="J1075" s="2">
        <f t="shared" si="406"/>
        <v>0.36420919974795213</v>
      </c>
      <c r="K1075" s="2">
        <f t="shared" si="407"/>
        <v>0.62465868515017853</v>
      </c>
      <c r="L1075" s="2">
        <f t="shared" si="408"/>
        <v>0</v>
      </c>
      <c r="M1075" s="2">
        <f t="shared" si="409"/>
        <v>1.1132115101869289E-2</v>
      </c>
      <c r="N1075" s="111">
        <v>1734</v>
      </c>
      <c r="O1075" s="111">
        <v>2974</v>
      </c>
      <c r="P1075" s="111"/>
      <c r="Q1075" s="111"/>
      <c r="R1075" s="111">
        <v>53</v>
      </c>
      <c r="S1075" s="111"/>
      <c r="T1075" s="111"/>
      <c r="U1075" s="111"/>
      <c r="V1075" s="111"/>
      <c r="W1075" s="111"/>
      <c r="X1075" s="111"/>
      <c r="Y1075" s="111"/>
      <c r="Z1075" s="111"/>
      <c r="AA1075" s="111"/>
      <c r="AB1075" s="111"/>
      <c r="AC1075" s="111"/>
      <c r="AD1075" s="111"/>
      <c r="AE1075" s="111"/>
      <c r="AG1075" s="7">
        <f>IF(Q1075&gt;0,RANK(Q1075,(N1075:P1075,Q1075:AE1075)),0)</f>
        <v>0</v>
      </c>
      <c r="AH1075" s="7">
        <f>IF(R1075&gt;0,RANK(R1075,(N1075:P1075,Q1075:AE1075)),0)</f>
        <v>3</v>
      </c>
      <c r="AI1075" s="7">
        <f>IF(T1075&gt;0,RANK(T1075,(N1075:P1075,Q1075:AE1075)),0)</f>
        <v>0</v>
      </c>
      <c r="AJ1075" s="7">
        <f>IF(S1075&gt;0,RANK(S1075,(N1075:P1075,Q1075:AE1075)),0)</f>
        <v>0</v>
      </c>
      <c r="AK1075" s="2">
        <f t="shared" si="410"/>
        <v>0</v>
      </c>
      <c r="AL1075" s="2">
        <f t="shared" si="411"/>
        <v>1.1132115101869355E-2</v>
      </c>
      <c r="AM1075" s="2">
        <f t="shared" si="412"/>
        <v>0</v>
      </c>
      <c r="AN1075" s="2">
        <f t="shared" si="413"/>
        <v>0</v>
      </c>
      <c r="AP1075" t="s">
        <v>465</v>
      </c>
      <c r="AQ1075" t="s">
        <v>809</v>
      </c>
      <c r="AR1075">
        <v>2</v>
      </c>
      <c r="AT1075" s="95">
        <v>21</v>
      </c>
      <c r="AU1075" s="97">
        <v>87</v>
      </c>
      <c r="AV1075" s="101">
        <f t="shared" si="404"/>
        <v>21087</v>
      </c>
      <c r="AX1075" s="7" t="s">
        <v>1006</v>
      </c>
    </row>
    <row r="1076" spans="1:50" ht="12.75" hidden="1" customHeight="1" outlineLevel="1">
      <c r="A1076" t="s">
        <v>2019</v>
      </c>
      <c r="B1076" t="s">
        <v>809</v>
      </c>
      <c r="C1076" s="1">
        <f t="shared" si="405"/>
        <v>11688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>IF(P1076&gt;0,RANK(P1076,(N1076:P1076,Q1076:AE1076)),0)</f>
        <v>0</v>
      </c>
      <c r="G1076" s="1">
        <f t="shared" si="394"/>
        <v>773</v>
      </c>
      <c r="H1076" s="2">
        <f t="shared" si="395"/>
        <v>6.6136208076659819E-2</v>
      </c>
      <c r="I1076" s="2"/>
      <c r="J1076" s="2">
        <f t="shared" si="406"/>
        <v>0.52891854893908286</v>
      </c>
      <c r="K1076" s="2">
        <f t="shared" si="407"/>
        <v>0.46278234086242298</v>
      </c>
      <c r="L1076" s="2">
        <f t="shared" si="408"/>
        <v>0</v>
      </c>
      <c r="M1076" s="2">
        <f t="shared" si="409"/>
        <v>8.299110198494164E-3</v>
      </c>
      <c r="N1076" s="111">
        <v>6182</v>
      </c>
      <c r="O1076" s="111">
        <v>5409</v>
      </c>
      <c r="P1076" s="111"/>
      <c r="Q1076" s="111"/>
      <c r="R1076" s="111">
        <v>97</v>
      </c>
      <c r="S1076" s="111"/>
      <c r="T1076" s="111"/>
      <c r="U1076" s="111"/>
      <c r="V1076" s="111"/>
      <c r="W1076" s="111"/>
      <c r="X1076" s="111"/>
      <c r="Y1076" s="111"/>
      <c r="Z1076" s="111"/>
      <c r="AA1076" s="111"/>
      <c r="AB1076" s="111"/>
      <c r="AC1076" s="111"/>
      <c r="AD1076" s="111"/>
      <c r="AE1076" s="111"/>
      <c r="AG1076" s="7">
        <f>IF(Q1076&gt;0,RANK(Q1076,(N1076:P1076,Q1076:AE1076)),0)</f>
        <v>0</v>
      </c>
      <c r="AH1076" s="7">
        <f>IF(R1076&gt;0,RANK(R1076,(N1076:P1076,Q1076:AE1076)),0)</f>
        <v>3</v>
      </c>
      <c r="AI1076" s="7">
        <f>IF(T1076&gt;0,RANK(T1076,(N1076:P1076,Q1076:AE1076)),0)</f>
        <v>0</v>
      </c>
      <c r="AJ1076" s="7">
        <f>IF(S1076&gt;0,RANK(S1076,(N1076:P1076,Q1076:AE1076)),0)</f>
        <v>0</v>
      </c>
      <c r="AK1076" s="2">
        <f t="shared" si="410"/>
        <v>0</v>
      </c>
      <c r="AL1076" s="2">
        <f t="shared" si="411"/>
        <v>8.2991101984941813E-3</v>
      </c>
      <c r="AM1076" s="2">
        <f t="shared" si="412"/>
        <v>0</v>
      </c>
      <c r="AN1076" s="2">
        <f t="shared" si="413"/>
        <v>0</v>
      </c>
      <c r="AP1076" t="s">
        <v>2019</v>
      </c>
      <c r="AQ1076" t="s">
        <v>809</v>
      </c>
      <c r="AR1076">
        <v>4</v>
      </c>
      <c r="AT1076" s="95">
        <v>21</v>
      </c>
      <c r="AU1076" s="97">
        <v>89</v>
      </c>
      <c r="AV1076" s="101">
        <f t="shared" si="404"/>
        <v>21089</v>
      </c>
      <c r="AX1076" s="7" t="s">
        <v>1006</v>
      </c>
    </row>
    <row r="1077" spans="1:50" ht="12.75" hidden="1" customHeight="1" outlineLevel="1">
      <c r="A1077" t="s">
        <v>847</v>
      </c>
      <c r="B1077" t="s">
        <v>809</v>
      </c>
      <c r="C1077" s="1">
        <f t="shared" si="405"/>
        <v>3210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>IF(P1077&gt;0,RANK(P1077,(N1077:P1077,Q1077:AE1077)),0)</f>
        <v>0</v>
      </c>
      <c r="G1077" s="1">
        <f t="shared" si="394"/>
        <v>429</v>
      </c>
      <c r="H1077" s="2">
        <f t="shared" si="395"/>
        <v>0.1336448598130841</v>
      </c>
      <c r="I1077" s="2"/>
      <c r="J1077" s="2">
        <f t="shared" si="406"/>
        <v>0.56261682242990652</v>
      </c>
      <c r="K1077" s="2">
        <f t="shared" si="407"/>
        <v>0.42897196261682241</v>
      </c>
      <c r="L1077" s="2">
        <f t="shared" si="408"/>
        <v>0</v>
      </c>
      <c r="M1077" s="2">
        <f t="shared" si="409"/>
        <v>8.4112149532710734E-3</v>
      </c>
      <c r="N1077" s="111">
        <v>1806</v>
      </c>
      <c r="O1077" s="111">
        <v>1377</v>
      </c>
      <c r="P1077" s="111"/>
      <c r="Q1077" s="111"/>
      <c r="R1077" s="111">
        <v>27</v>
      </c>
      <c r="S1077" s="111"/>
      <c r="T1077" s="111"/>
      <c r="U1077" s="111"/>
      <c r="V1077" s="111"/>
      <c r="W1077" s="111"/>
      <c r="X1077" s="111"/>
      <c r="Y1077" s="111"/>
      <c r="Z1077" s="111"/>
      <c r="AA1077" s="111"/>
      <c r="AB1077" s="111"/>
      <c r="AC1077" s="111"/>
      <c r="AD1077" s="111"/>
      <c r="AE1077" s="111"/>
      <c r="AG1077" s="7">
        <f>IF(Q1077&gt;0,RANK(Q1077,(N1077:P1077,Q1077:AE1077)),0)</f>
        <v>0</v>
      </c>
      <c r="AH1077" s="7">
        <f>IF(R1077&gt;0,RANK(R1077,(N1077:P1077,Q1077:AE1077)),0)</f>
        <v>3</v>
      </c>
      <c r="AI1077" s="7">
        <f>IF(T1077&gt;0,RANK(T1077,(N1077:P1077,Q1077:AE1077)),0)</f>
        <v>0</v>
      </c>
      <c r="AJ1077" s="7">
        <f>IF(S1077&gt;0,RANK(S1077,(N1077:P1077,Q1077:AE1077)),0)</f>
        <v>0</v>
      </c>
      <c r="AK1077" s="2">
        <f t="shared" si="410"/>
        <v>0</v>
      </c>
      <c r="AL1077" s="2">
        <f t="shared" si="411"/>
        <v>8.4112149532710283E-3</v>
      </c>
      <c r="AM1077" s="2">
        <f t="shared" si="412"/>
        <v>0</v>
      </c>
      <c r="AN1077" s="2">
        <f t="shared" si="413"/>
        <v>0</v>
      </c>
      <c r="AP1077" t="s">
        <v>847</v>
      </c>
      <c r="AQ1077" t="s">
        <v>809</v>
      </c>
      <c r="AR1077">
        <v>2</v>
      </c>
      <c r="AT1077" s="95">
        <v>21</v>
      </c>
      <c r="AU1077" s="97">
        <v>91</v>
      </c>
      <c r="AV1077" s="101">
        <f t="shared" si="404"/>
        <v>21091</v>
      </c>
      <c r="AX1077" s="7" t="s">
        <v>1006</v>
      </c>
    </row>
    <row r="1078" spans="1:50" ht="12.75" hidden="1" customHeight="1" outlineLevel="1">
      <c r="A1078" t="s">
        <v>2056</v>
      </c>
      <c r="B1078" t="s">
        <v>809</v>
      </c>
      <c r="C1078" s="1">
        <f t="shared" si="405"/>
        <v>21904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394"/>
        <v>999</v>
      </c>
      <c r="H1078" s="2">
        <f t="shared" si="395"/>
        <v>4.5608108108108107E-2</v>
      </c>
      <c r="I1078" s="2"/>
      <c r="J1078" s="2">
        <f t="shared" si="406"/>
        <v>0.47082724616508398</v>
      </c>
      <c r="K1078" s="2">
        <f t="shared" si="407"/>
        <v>0.51643535427319209</v>
      </c>
      <c r="L1078" s="2">
        <f t="shared" si="408"/>
        <v>0</v>
      </c>
      <c r="M1078" s="2">
        <f t="shared" si="409"/>
        <v>1.2737399561723928E-2</v>
      </c>
      <c r="N1078" s="111">
        <v>10313</v>
      </c>
      <c r="O1078" s="111">
        <v>11312</v>
      </c>
      <c r="P1078" s="111"/>
      <c r="Q1078" s="111"/>
      <c r="R1078" s="111">
        <v>279</v>
      </c>
      <c r="S1078" s="111"/>
      <c r="T1078" s="111"/>
      <c r="U1078" s="111"/>
      <c r="V1078" s="111"/>
      <c r="W1078" s="111"/>
      <c r="X1078" s="111"/>
      <c r="Y1078" s="111"/>
      <c r="Z1078" s="111"/>
      <c r="AA1078" s="111"/>
      <c r="AB1078" s="111"/>
      <c r="AC1078" s="111"/>
      <c r="AD1078" s="111"/>
      <c r="AE1078" s="111"/>
      <c r="AG1078" s="7">
        <f>IF(Q1078&gt;0,RANK(Q1078,(N1078:P1078,Q1078:AE1078)),0)</f>
        <v>0</v>
      </c>
      <c r="AH1078" s="7">
        <f>IF(R1078&gt;0,RANK(R1078,(N1078:P1078,Q1078:AE1078)),0)</f>
        <v>3</v>
      </c>
      <c r="AI1078" s="7">
        <f>IF(T1078&gt;0,RANK(T1078,(N1078:P1078,Q1078:AE1078)),0)</f>
        <v>0</v>
      </c>
      <c r="AJ1078" s="7">
        <f>IF(S1078&gt;0,RANK(S1078,(N1078:P1078,Q1078:AE1078)),0)</f>
        <v>0</v>
      </c>
      <c r="AK1078" s="2">
        <f t="shared" si="410"/>
        <v>0</v>
      </c>
      <c r="AL1078" s="2">
        <f t="shared" si="411"/>
        <v>1.2737399561723886E-2</v>
      </c>
      <c r="AM1078" s="2">
        <f t="shared" si="412"/>
        <v>0</v>
      </c>
      <c r="AN1078" s="2">
        <f t="shared" si="413"/>
        <v>0</v>
      </c>
      <c r="AP1078" t="s">
        <v>2056</v>
      </c>
      <c r="AQ1078" t="s">
        <v>809</v>
      </c>
      <c r="AR1078">
        <v>2</v>
      </c>
      <c r="AT1078" s="95">
        <v>21</v>
      </c>
      <c r="AU1078" s="97">
        <v>93</v>
      </c>
      <c r="AV1078" s="101">
        <f t="shared" si="404"/>
        <v>21093</v>
      </c>
      <c r="AX1078" s="7" t="s">
        <v>1006</v>
      </c>
    </row>
    <row r="1079" spans="1:50" ht="12.75" hidden="1" customHeight="1" outlineLevel="1">
      <c r="A1079" t="s">
        <v>858</v>
      </c>
      <c r="B1079" t="s">
        <v>809</v>
      </c>
      <c r="C1079" s="1">
        <f t="shared" si="405"/>
        <v>10384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394"/>
        <v>297</v>
      </c>
      <c r="H1079" s="2">
        <f t="shared" si="395"/>
        <v>2.8601694915254237E-2</v>
      </c>
      <c r="I1079" s="2"/>
      <c r="J1079" s="2">
        <f t="shared" si="406"/>
        <v>0.50876348228043144</v>
      </c>
      <c r="K1079" s="2">
        <f t="shared" si="407"/>
        <v>0.48016178736517717</v>
      </c>
      <c r="L1079" s="2">
        <f t="shared" si="408"/>
        <v>0</v>
      </c>
      <c r="M1079" s="2">
        <f t="shared" si="409"/>
        <v>1.1074730354391382E-2</v>
      </c>
      <c r="N1079" s="111">
        <v>5283</v>
      </c>
      <c r="O1079" s="111">
        <v>4986</v>
      </c>
      <c r="P1079" s="111"/>
      <c r="Q1079" s="111"/>
      <c r="R1079" s="111">
        <v>115</v>
      </c>
      <c r="S1079" s="111"/>
      <c r="T1079" s="111"/>
      <c r="U1079" s="111"/>
      <c r="V1079" s="111"/>
      <c r="W1079" s="111"/>
      <c r="X1079" s="111"/>
      <c r="Y1079" s="111"/>
      <c r="Z1079" s="111"/>
      <c r="AA1079" s="111"/>
      <c r="AB1079" s="111"/>
      <c r="AC1079" s="111"/>
      <c r="AD1079" s="111"/>
      <c r="AE1079" s="111"/>
      <c r="AG1079" s="7">
        <f>IF(Q1079&gt;0,RANK(Q1079,(N1079:P1079,Q1079:AE1079)),0)</f>
        <v>0</v>
      </c>
      <c r="AH1079" s="7">
        <f>IF(R1079&gt;0,RANK(R1079,(N1079:P1079,Q1079:AE1079)),0)</f>
        <v>3</v>
      </c>
      <c r="AI1079" s="7">
        <f>IF(T1079&gt;0,RANK(T1079,(N1079:P1079,Q1079:AE1079)),0)</f>
        <v>0</v>
      </c>
      <c r="AJ1079" s="7">
        <f>IF(S1079&gt;0,RANK(S1079,(N1079:P1079,Q1079:AE1079)),0)</f>
        <v>0</v>
      </c>
      <c r="AK1079" s="2">
        <f t="shared" si="410"/>
        <v>0</v>
      </c>
      <c r="AL1079" s="2">
        <f t="shared" si="411"/>
        <v>1.1074730354391372E-2</v>
      </c>
      <c r="AM1079" s="2">
        <f t="shared" si="412"/>
        <v>0</v>
      </c>
      <c r="AN1079" s="2">
        <f t="shared" si="413"/>
        <v>0</v>
      </c>
      <c r="AP1079" t="s">
        <v>858</v>
      </c>
      <c r="AQ1079" t="s">
        <v>809</v>
      </c>
      <c r="AR1079">
        <v>5</v>
      </c>
      <c r="AT1079" s="95">
        <v>21</v>
      </c>
      <c r="AU1079" s="97">
        <v>95</v>
      </c>
      <c r="AV1079" s="101">
        <f t="shared" si="404"/>
        <v>21095</v>
      </c>
      <c r="AX1079" s="7" t="s">
        <v>1006</v>
      </c>
    </row>
    <row r="1080" spans="1:50" ht="12.75" hidden="1" customHeight="1" outlineLevel="1">
      <c r="A1080" t="s">
        <v>1603</v>
      </c>
      <c r="B1080" t="s">
        <v>809</v>
      </c>
      <c r="C1080" s="1">
        <f t="shared" si="405"/>
        <v>5529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394"/>
        <v>1194</v>
      </c>
      <c r="H1080" s="2">
        <f t="shared" si="395"/>
        <v>0.21595225176342919</v>
      </c>
      <c r="I1080" s="2"/>
      <c r="J1080" s="2">
        <f t="shared" si="406"/>
        <v>0.60336408030385247</v>
      </c>
      <c r="K1080" s="2">
        <f t="shared" si="407"/>
        <v>0.38741182854042322</v>
      </c>
      <c r="L1080" s="2">
        <f t="shared" si="408"/>
        <v>0</v>
      </c>
      <c r="M1080" s="2">
        <f t="shared" si="409"/>
        <v>9.2240911557243122E-3</v>
      </c>
      <c r="N1080" s="111">
        <v>3336</v>
      </c>
      <c r="O1080" s="111">
        <v>2142</v>
      </c>
      <c r="P1080" s="111"/>
      <c r="Q1080" s="111"/>
      <c r="R1080" s="111">
        <v>51</v>
      </c>
      <c r="S1080" s="111"/>
      <c r="T1080" s="111"/>
      <c r="U1080" s="111"/>
      <c r="V1080" s="111"/>
      <c r="W1080" s="111"/>
      <c r="X1080" s="111"/>
      <c r="Y1080" s="111"/>
      <c r="Z1080" s="111"/>
      <c r="AA1080" s="111"/>
      <c r="AB1080" s="111"/>
      <c r="AC1080" s="111"/>
      <c r="AD1080" s="111"/>
      <c r="AE1080" s="111"/>
      <c r="AG1080" s="7">
        <f>IF(Q1080&gt;0,RANK(Q1080,(N1080:P1080,Q1080:AE1080)),0)</f>
        <v>0</v>
      </c>
      <c r="AH1080" s="7">
        <f>IF(R1080&gt;0,RANK(R1080,(N1080:P1080,Q1080:AE1080)),0)</f>
        <v>3</v>
      </c>
      <c r="AI1080" s="7">
        <f>IF(T1080&gt;0,RANK(T1080,(N1080:P1080,Q1080:AE1080)),0)</f>
        <v>0</v>
      </c>
      <c r="AJ1080" s="7">
        <f>IF(S1080&gt;0,RANK(S1080,(N1080:P1080,Q1080:AE1080)),0)</f>
        <v>0</v>
      </c>
      <c r="AK1080" s="2">
        <f t="shared" si="410"/>
        <v>0</v>
      </c>
      <c r="AL1080" s="2">
        <f t="shared" si="411"/>
        <v>9.2240911557243625E-3</v>
      </c>
      <c r="AM1080" s="2">
        <f t="shared" si="412"/>
        <v>0</v>
      </c>
      <c r="AN1080" s="2">
        <f t="shared" si="413"/>
        <v>0</v>
      </c>
      <c r="AP1080" t="s">
        <v>1603</v>
      </c>
      <c r="AQ1080" t="s">
        <v>809</v>
      </c>
      <c r="AR1080">
        <v>6</v>
      </c>
      <c r="AT1080" s="95">
        <v>21</v>
      </c>
      <c r="AU1080" s="97">
        <v>97</v>
      </c>
      <c r="AV1080" s="101">
        <f t="shared" si="404"/>
        <v>21097</v>
      </c>
      <c r="AX1080" s="7" t="s">
        <v>1006</v>
      </c>
    </row>
    <row r="1081" spans="1:50" ht="12.75" hidden="1" customHeight="1" outlineLevel="1">
      <c r="A1081" t="s">
        <v>672</v>
      </c>
      <c r="B1081" t="s">
        <v>809</v>
      </c>
      <c r="C1081" s="1">
        <f t="shared" si="405"/>
        <v>4936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>IF(P1081&gt;0,RANK(P1081,(N1081:P1081,Q1081:AE1081)),0)</f>
        <v>0</v>
      </c>
      <c r="G1081" s="1">
        <f t="shared" si="394"/>
        <v>237</v>
      </c>
      <c r="H1081" s="2">
        <f t="shared" si="395"/>
        <v>4.801458670988655E-2</v>
      </c>
      <c r="I1081" s="2"/>
      <c r="J1081" s="2">
        <f t="shared" si="406"/>
        <v>0.51499189627228525</v>
      </c>
      <c r="K1081" s="2">
        <f t="shared" si="407"/>
        <v>0.46697730956239869</v>
      </c>
      <c r="L1081" s="2">
        <f t="shared" si="408"/>
        <v>0</v>
      </c>
      <c r="M1081" s="2">
        <f t="shared" si="409"/>
        <v>1.8030794165316055E-2</v>
      </c>
      <c r="N1081" s="111">
        <v>2542</v>
      </c>
      <c r="O1081" s="111">
        <v>2305</v>
      </c>
      <c r="P1081" s="111"/>
      <c r="Q1081" s="111"/>
      <c r="R1081" s="111">
        <v>89</v>
      </c>
      <c r="S1081" s="111"/>
      <c r="T1081" s="111"/>
      <c r="U1081" s="111"/>
      <c r="V1081" s="111"/>
      <c r="W1081" s="111"/>
      <c r="X1081" s="111"/>
      <c r="Y1081" s="111"/>
      <c r="Z1081" s="111"/>
      <c r="AA1081" s="111"/>
      <c r="AB1081" s="111"/>
      <c r="AC1081" s="111"/>
      <c r="AD1081" s="111"/>
      <c r="AE1081" s="111"/>
      <c r="AG1081" s="7">
        <f>IF(Q1081&gt;0,RANK(Q1081,(N1081:P1081,Q1081:AE1081)),0)</f>
        <v>0</v>
      </c>
      <c r="AH1081" s="7">
        <f>IF(R1081&gt;0,RANK(R1081,(N1081:P1081,Q1081:AE1081)),0)</f>
        <v>3</v>
      </c>
      <c r="AI1081" s="7">
        <f>IF(T1081&gt;0,RANK(T1081,(N1081:P1081,Q1081:AE1081)),0)</f>
        <v>0</v>
      </c>
      <c r="AJ1081" s="7">
        <f>IF(S1081&gt;0,RANK(S1081,(N1081:P1081,Q1081:AE1081)),0)</f>
        <v>0</v>
      </c>
      <c r="AK1081" s="2">
        <f t="shared" si="410"/>
        <v>0</v>
      </c>
      <c r="AL1081" s="2">
        <f t="shared" si="411"/>
        <v>1.8030794165316045E-2</v>
      </c>
      <c r="AM1081" s="2">
        <f t="shared" si="412"/>
        <v>0</v>
      </c>
      <c r="AN1081" s="2">
        <f t="shared" si="413"/>
        <v>0</v>
      </c>
      <c r="AP1081" t="s">
        <v>672</v>
      </c>
      <c r="AQ1081" t="s">
        <v>809</v>
      </c>
      <c r="AR1081">
        <v>2</v>
      </c>
      <c r="AT1081" s="95">
        <v>21</v>
      </c>
      <c r="AU1081" s="97">
        <v>99</v>
      </c>
      <c r="AV1081" s="101">
        <f t="shared" si="404"/>
        <v>21099</v>
      </c>
      <c r="AX1081" s="7" t="s">
        <v>1006</v>
      </c>
    </row>
    <row r="1082" spans="1:50" ht="12.75" hidden="1" customHeight="1" outlineLevel="1">
      <c r="A1082" t="s">
        <v>1097</v>
      </c>
      <c r="B1082" t="s">
        <v>809</v>
      </c>
      <c r="C1082" s="1">
        <f t="shared" si="405"/>
        <v>11686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0</v>
      </c>
      <c r="G1082" s="1">
        <f t="shared" si="394"/>
        <v>2006</v>
      </c>
      <c r="H1082" s="2">
        <f t="shared" si="395"/>
        <v>0.17165839466027724</v>
      </c>
      <c r="I1082" s="2"/>
      <c r="J1082" s="2">
        <f t="shared" si="406"/>
        <v>0.57958240629813451</v>
      </c>
      <c r="K1082" s="2">
        <f t="shared" si="407"/>
        <v>0.40792401163785724</v>
      </c>
      <c r="L1082" s="2">
        <f t="shared" si="408"/>
        <v>0</v>
      </c>
      <c r="M1082" s="2">
        <f t="shared" si="409"/>
        <v>1.2493582064008246E-2</v>
      </c>
      <c r="N1082" s="111">
        <v>6773</v>
      </c>
      <c r="O1082" s="111">
        <v>4767</v>
      </c>
      <c r="P1082" s="111"/>
      <c r="Q1082" s="111"/>
      <c r="R1082" s="111">
        <v>146</v>
      </c>
      <c r="S1082" s="111"/>
      <c r="T1082" s="111"/>
      <c r="U1082" s="111"/>
      <c r="V1082" s="111"/>
      <c r="W1082" s="111"/>
      <c r="X1082" s="111"/>
      <c r="Y1082" s="111"/>
      <c r="Z1082" s="111"/>
      <c r="AA1082" s="111"/>
      <c r="AB1082" s="111"/>
      <c r="AC1082" s="111"/>
      <c r="AD1082" s="111"/>
      <c r="AE1082" s="111"/>
      <c r="AG1082" s="7">
        <f>IF(Q1082&gt;0,RANK(Q1082,(N1082:P1082,Q1082:AE1082)),0)</f>
        <v>0</v>
      </c>
      <c r="AH1082" s="7">
        <f>IF(R1082&gt;0,RANK(R1082,(N1082:P1082,Q1082:AE1082)),0)</f>
        <v>3</v>
      </c>
      <c r="AI1082" s="7">
        <f>IF(T1082&gt;0,RANK(T1082,(N1082:P1082,Q1082:AE1082)),0)</f>
        <v>0</v>
      </c>
      <c r="AJ1082" s="7">
        <f>IF(S1082&gt;0,RANK(S1082,(N1082:P1082,Q1082:AE1082)),0)</f>
        <v>0</v>
      </c>
      <c r="AK1082" s="2">
        <f t="shared" si="410"/>
        <v>0</v>
      </c>
      <c r="AL1082" s="2">
        <f t="shared" si="411"/>
        <v>1.2493582064008215E-2</v>
      </c>
      <c r="AM1082" s="2">
        <f t="shared" si="412"/>
        <v>0</v>
      </c>
      <c r="AN1082" s="2">
        <f t="shared" si="413"/>
        <v>0</v>
      </c>
      <c r="AP1082" t="s">
        <v>1097</v>
      </c>
      <c r="AQ1082" t="s">
        <v>809</v>
      </c>
      <c r="AR1082">
        <v>1</v>
      </c>
      <c r="AT1082" s="95">
        <v>21</v>
      </c>
      <c r="AU1082" s="97">
        <v>101</v>
      </c>
      <c r="AV1082" s="101">
        <f t="shared" si="404"/>
        <v>21101</v>
      </c>
      <c r="AX1082" s="7" t="s">
        <v>1006</v>
      </c>
    </row>
    <row r="1083" spans="1:50" ht="12.75" hidden="1" customHeight="1" outlineLevel="1">
      <c r="A1083" t="s">
        <v>1433</v>
      </c>
      <c r="B1083" t="s">
        <v>809</v>
      </c>
      <c r="C1083" s="1">
        <f t="shared" si="405"/>
        <v>4004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394"/>
        <v>586</v>
      </c>
      <c r="H1083" s="2">
        <f t="shared" si="395"/>
        <v>0.14635364635364637</v>
      </c>
      <c r="I1083" s="2"/>
      <c r="J1083" s="2">
        <f t="shared" si="406"/>
        <v>0.56868131868131866</v>
      </c>
      <c r="K1083" s="2">
        <f t="shared" si="407"/>
        <v>0.42232767232767232</v>
      </c>
      <c r="L1083" s="2">
        <f t="shared" si="408"/>
        <v>0</v>
      </c>
      <c r="M1083" s="2">
        <f t="shared" si="409"/>
        <v>8.9910089910090196E-3</v>
      </c>
      <c r="N1083" s="111">
        <v>2277</v>
      </c>
      <c r="O1083" s="111">
        <v>1691</v>
      </c>
      <c r="P1083" s="111"/>
      <c r="Q1083" s="111"/>
      <c r="R1083" s="111">
        <v>36</v>
      </c>
      <c r="S1083" s="111"/>
      <c r="T1083" s="111"/>
      <c r="U1083" s="111"/>
      <c r="V1083" s="111"/>
      <c r="W1083" s="111"/>
      <c r="X1083" s="111"/>
      <c r="Y1083" s="111"/>
      <c r="Z1083" s="111"/>
      <c r="AA1083" s="111"/>
      <c r="AB1083" s="111"/>
      <c r="AC1083" s="111"/>
      <c r="AD1083" s="111"/>
      <c r="AE1083" s="111"/>
      <c r="AG1083" s="7">
        <f>IF(Q1083&gt;0,RANK(Q1083,(N1083:P1083,Q1083:AE1083)),0)</f>
        <v>0</v>
      </c>
      <c r="AH1083" s="7">
        <f>IF(R1083&gt;0,RANK(R1083,(N1083:P1083,Q1083:AE1083)),0)</f>
        <v>3</v>
      </c>
      <c r="AI1083" s="7">
        <f>IF(T1083&gt;0,RANK(T1083,(N1083:P1083,Q1083:AE1083)),0)</f>
        <v>0</v>
      </c>
      <c r="AJ1083" s="7">
        <f>IF(S1083&gt;0,RANK(S1083,(N1083:P1083,Q1083:AE1083)),0)</f>
        <v>0</v>
      </c>
      <c r="AK1083" s="2">
        <f t="shared" si="410"/>
        <v>0</v>
      </c>
      <c r="AL1083" s="2">
        <f t="shared" si="411"/>
        <v>8.9910089910089919E-3</v>
      </c>
      <c r="AM1083" s="2">
        <f t="shared" si="412"/>
        <v>0</v>
      </c>
      <c r="AN1083" s="2">
        <f t="shared" si="413"/>
        <v>0</v>
      </c>
      <c r="AP1083" t="s">
        <v>1433</v>
      </c>
      <c r="AQ1083" t="s">
        <v>809</v>
      </c>
      <c r="AR1083">
        <v>4</v>
      </c>
      <c r="AT1083" s="95">
        <v>21</v>
      </c>
      <c r="AU1083" s="97">
        <v>103</v>
      </c>
      <c r="AV1083" s="101">
        <f t="shared" si="404"/>
        <v>21103</v>
      </c>
      <c r="AX1083" s="7" t="s">
        <v>1006</v>
      </c>
    </row>
    <row r="1084" spans="1:50" ht="12.75" hidden="1" customHeight="1" outlineLevel="1">
      <c r="A1084" t="s">
        <v>447</v>
      </c>
      <c r="B1084" t="s">
        <v>809</v>
      </c>
      <c r="C1084" s="1">
        <f t="shared" si="405"/>
        <v>1656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0</v>
      </c>
      <c r="G1084" s="1">
        <f t="shared" si="394"/>
        <v>371</v>
      </c>
      <c r="H1084" s="2">
        <f t="shared" si="395"/>
        <v>0.22403381642512077</v>
      </c>
      <c r="I1084" s="2"/>
      <c r="J1084" s="2">
        <f t="shared" si="406"/>
        <v>0.60446859903381644</v>
      </c>
      <c r="K1084" s="2">
        <f t="shared" si="407"/>
        <v>0.38043478260869568</v>
      </c>
      <c r="L1084" s="2">
        <f t="shared" si="408"/>
        <v>0</v>
      </c>
      <c r="M1084" s="2">
        <f t="shared" si="409"/>
        <v>1.5096618357487879E-2</v>
      </c>
      <c r="N1084" s="111">
        <v>1001</v>
      </c>
      <c r="O1084" s="111">
        <v>630</v>
      </c>
      <c r="P1084" s="111"/>
      <c r="Q1084" s="111"/>
      <c r="R1084" s="111">
        <v>25</v>
      </c>
      <c r="S1084" s="111"/>
      <c r="T1084" s="111"/>
      <c r="U1084" s="111"/>
      <c r="V1084" s="111"/>
      <c r="W1084" s="111"/>
      <c r="X1084" s="111"/>
      <c r="Y1084" s="111"/>
      <c r="Z1084" s="111"/>
      <c r="AA1084" s="111"/>
      <c r="AB1084" s="111"/>
      <c r="AC1084" s="111"/>
      <c r="AD1084" s="111"/>
      <c r="AE1084" s="111"/>
      <c r="AG1084" s="7">
        <f>IF(Q1084&gt;0,RANK(Q1084,(N1084:P1084,Q1084:AE1084)),0)</f>
        <v>0</v>
      </c>
      <c r="AH1084" s="7">
        <f>IF(R1084&gt;0,RANK(R1084,(N1084:P1084,Q1084:AE1084)),0)</f>
        <v>3</v>
      </c>
      <c r="AI1084" s="7">
        <f>IF(T1084&gt;0,RANK(T1084,(N1084:P1084,Q1084:AE1084)),0)</f>
        <v>0</v>
      </c>
      <c r="AJ1084" s="7">
        <f>IF(S1084&gt;0,RANK(S1084,(N1084:P1084,Q1084:AE1084)),0)</f>
        <v>0</v>
      </c>
      <c r="AK1084" s="2">
        <f t="shared" si="410"/>
        <v>0</v>
      </c>
      <c r="AL1084" s="2">
        <f t="shared" si="411"/>
        <v>1.5096618357487922E-2</v>
      </c>
      <c r="AM1084" s="2">
        <f t="shared" si="412"/>
        <v>0</v>
      </c>
      <c r="AN1084" s="2">
        <f t="shared" si="413"/>
        <v>0</v>
      </c>
      <c r="AP1084" t="s">
        <v>447</v>
      </c>
      <c r="AQ1084" t="s">
        <v>809</v>
      </c>
      <c r="AR1084">
        <v>1</v>
      </c>
      <c r="AT1084" s="95">
        <v>21</v>
      </c>
      <c r="AU1084" s="97">
        <v>105</v>
      </c>
      <c r="AV1084" s="101">
        <f t="shared" si="404"/>
        <v>21105</v>
      </c>
      <c r="AX1084" s="7" t="s">
        <v>1006</v>
      </c>
    </row>
    <row r="1085" spans="1:50" ht="12.75" hidden="1" customHeight="1" outlineLevel="1">
      <c r="A1085" t="s">
        <v>448</v>
      </c>
      <c r="B1085" t="s">
        <v>809</v>
      </c>
      <c r="C1085" s="1">
        <f t="shared" si="405"/>
        <v>11987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394"/>
        <v>450</v>
      </c>
      <c r="H1085" s="2">
        <f t="shared" si="395"/>
        <v>3.7540669058146327E-2</v>
      </c>
      <c r="I1085" s="2"/>
      <c r="J1085" s="2">
        <f t="shared" si="406"/>
        <v>0.5164761825310753</v>
      </c>
      <c r="K1085" s="2">
        <f t="shared" si="407"/>
        <v>0.47893551347292901</v>
      </c>
      <c r="L1085" s="2">
        <f t="shared" si="408"/>
        <v>0</v>
      </c>
      <c r="M1085" s="2">
        <f t="shared" si="409"/>
        <v>4.5883039959956906E-3</v>
      </c>
      <c r="N1085" s="111">
        <v>6191</v>
      </c>
      <c r="O1085" s="111">
        <v>5741</v>
      </c>
      <c r="P1085" s="111"/>
      <c r="Q1085" s="111"/>
      <c r="R1085" s="111">
        <v>55</v>
      </c>
      <c r="S1085" s="111"/>
      <c r="T1085" s="111"/>
      <c r="U1085" s="111"/>
      <c r="V1085" s="111"/>
      <c r="W1085" s="111"/>
      <c r="X1085" s="111"/>
      <c r="Y1085" s="111"/>
      <c r="Z1085" s="111"/>
      <c r="AA1085" s="111"/>
      <c r="AB1085" s="111"/>
      <c r="AC1085" s="111"/>
      <c r="AD1085" s="111"/>
      <c r="AE1085" s="111"/>
      <c r="AG1085" s="7">
        <f>IF(Q1085&gt;0,RANK(Q1085,(N1085:P1085,Q1085:AE1085)),0)</f>
        <v>0</v>
      </c>
      <c r="AH1085" s="7">
        <f>IF(R1085&gt;0,RANK(R1085,(N1085:P1085,Q1085:AE1085)),0)</f>
        <v>3</v>
      </c>
      <c r="AI1085" s="7">
        <f>IF(T1085&gt;0,RANK(T1085,(N1085:P1085,Q1085:AE1085)),0)</f>
        <v>0</v>
      </c>
      <c r="AJ1085" s="7">
        <f>IF(S1085&gt;0,RANK(S1085,(N1085:P1085,Q1085:AE1085)),0)</f>
        <v>0</v>
      </c>
      <c r="AK1085" s="2">
        <f t="shared" si="410"/>
        <v>0</v>
      </c>
      <c r="AL1085" s="2">
        <f t="shared" si="411"/>
        <v>4.588303995995662E-3</v>
      </c>
      <c r="AM1085" s="2">
        <f t="shared" si="412"/>
        <v>0</v>
      </c>
      <c r="AN1085" s="2">
        <f t="shared" si="413"/>
        <v>0</v>
      </c>
      <c r="AP1085" t="s">
        <v>448</v>
      </c>
      <c r="AQ1085" t="s">
        <v>809</v>
      </c>
      <c r="AR1085">
        <v>1</v>
      </c>
      <c r="AT1085" s="95">
        <v>21</v>
      </c>
      <c r="AU1085" s="97">
        <v>107</v>
      </c>
      <c r="AV1085" s="101">
        <f t="shared" si="404"/>
        <v>21107</v>
      </c>
      <c r="AX1085" s="7" t="s">
        <v>1006</v>
      </c>
    </row>
    <row r="1086" spans="1:50" ht="12.75" hidden="1" customHeight="1" outlineLevel="1">
      <c r="A1086" t="s">
        <v>799</v>
      </c>
      <c r="B1086" t="s">
        <v>809</v>
      </c>
      <c r="C1086" s="1">
        <f t="shared" si="405"/>
        <v>3918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0</v>
      </c>
      <c r="G1086" s="1">
        <f t="shared" ref="G1086:G1149" si="414">IF(C1086&gt;0,MAX(N1086:P1086)-LARGE(N1086:P1086,2),0)</f>
        <v>1794</v>
      </c>
      <c r="H1086" s="2">
        <f t="shared" ref="H1086:H1149" si="415">IF(C1086&gt;0,G1086/C1086,0)</f>
        <v>0.45788667687595713</v>
      </c>
      <c r="I1086" s="2"/>
      <c r="J1086" s="2">
        <f t="shared" si="406"/>
        <v>0.26263399693721284</v>
      </c>
      <c r="K1086" s="2">
        <f t="shared" si="407"/>
        <v>0.72052067381316998</v>
      </c>
      <c r="L1086" s="2">
        <f t="shared" si="408"/>
        <v>0</v>
      </c>
      <c r="M1086" s="2">
        <f t="shared" si="409"/>
        <v>1.6845329249617125E-2</v>
      </c>
      <c r="N1086" s="111">
        <v>1029</v>
      </c>
      <c r="O1086" s="111">
        <v>2823</v>
      </c>
      <c r="P1086" s="111"/>
      <c r="Q1086" s="111"/>
      <c r="R1086" s="111">
        <v>66</v>
      </c>
      <c r="S1086" s="111"/>
      <c r="T1086" s="111"/>
      <c r="U1086" s="111"/>
      <c r="V1086" s="111"/>
      <c r="W1086" s="111"/>
      <c r="X1086" s="111"/>
      <c r="Y1086" s="111"/>
      <c r="Z1086" s="111"/>
      <c r="AA1086" s="111"/>
      <c r="AB1086" s="111"/>
      <c r="AC1086" s="111"/>
      <c r="AD1086" s="111"/>
      <c r="AE1086" s="111"/>
      <c r="AG1086" s="7">
        <f>IF(Q1086&gt;0,RANK(Q1086,(N1086:P1086,Q1086:AE1086)),0)</f>
        <v>0</v>
      </c>
      <c r="AH1086" s="7">
        <f>IF(R1086&gt;0,RANK(R1086,(N1086:P1086,Q1086:AE1086)),0)</f>
        <v>3</v>
      </c>
      <c r="AI1086" s="7">
        <f>IF(T1086&gt;0,RANK(T1086,(N1086:P1086,Q1086:AE1086)),0)</f>
        <v>0</v>
      </c>
      <c r="AJ1086" s="7">
        <f>IF(S1086&gt;0,RANK(S1086,(N1086:P1086,Q1086:AE1086)),0)</f>
        <v>0</v>
      </c>
      <c r="AK1086" s="2">
        <f t="shared" si="410"/>
        <v>0</v>
      </c>
      <c r="AL1086" s="2">
        <f t="shared" si="411"/>
        <v>1.6845329249617153E-2</v>
      </c>
      <c r="AM1086" s="2">
        <f t="shared" si="412"/>
        <v>0</v>
      </c>
      <c r="AN1086" s="2">
        <f t="shared" si="413"/>
        <v>0</v>
      </c>
      <c r="AP1086" t="s">
        <v>799</v>
      </c>
      <c r="AQ1086" t="s">
        <v>809</v>
      </c>
      <c r="AR1086">
        <v>5</v>
      </c>
      <c r="AT1086" s="95">
        <v>21</v>
      </c>
      <c r="AU1086" s="97">
        <v>109</v>
      </c>
      <c r="AV1086" s="101">
        <f t="shared" si="404"/>
        <v>21109</v>
      </c>
      <c r="AX1086" s="7" t="s">
        <v>1006</v>
      </c>
    </row>
    <row r="1087" spans="1:50" ht="12.75" hidden="1" customHeight="1" outlineLevel="1">
      <c r="A1087" t="s">
        <v>1349</v>
      </c>
      <c r="B1087" t="s">
        <v>809</v>
      </c>
      <c r="C1087" s="1">
        <f t="shared" si="405"/>
        <v>213762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0</v>
      </c>
      <c r="G1087" s="1">
        <f t="shared" si="414"/>
        <v>19937</v>
      </c>
      <c r="H1087" s="2">
        <f t="shared" si="415"/>
        <v>9.3267278562139205E-2</v>
      </c>
      <c r="I1087" s="2"/>
      <c r="J1087" s="2">
        <f t="shared" si="406"/>
        <v>0.53974981521505228</v>
      </c>
      <c r="K1087" s="2">
        <f t="shared" si="407"/>
        <v>0.44648253665291304</v>
      </c>
      <c r="L1087" s="2">
        <f t="shared" si="408"/>
        <v>0</v>
      </c>
      <c r="M1087" s="2">
        <f t="shared" si="409"/>
        <v>1.3767648132034682E-2</v>
      </c>
      <c r="N1087" s="111">
        <v>115378</v>
      </c>
      <c r="O1087" s="111">
        <v>95441</v>
      </c>
      <c r="P1087" s="111"/>
      <c r="Q1087" s="111"/>
      <c r="R1087" s="111">
        <v>2943</v>
      </c>
      <c r="S1087" s="111"/>
      <c r="T1087" s="111"/>
      <c r="U1087" s="111"/>
      <c r="V1087" s="111"/>
      <c r="W1087" s="111"/>
      <c r="X1087" s="111"/>
      <c r="Y1087" s="111"/>
      <c r="Z1087" s="111"/>
      <c r="AA1087" s="111"/>
      <c r="AB1087" s="111"/>
      <c r="AC1087" s="111"/>
      <c r="AD1087" s="111"/>
      <c r="AE1087" s="111"/>
      <c r="AG1087" s="7">
        <f>IF(Q1087&gt;0,RANK(Q1087,(N1087:P1087,Q1087:AE1087)),0)</f>
        <v>0</v>
      </c>
      <c r="AH1087" s="7">
        <f>IF(R1087&gt;0,RANK(R1087,(N1087:P1087,Q1087:AE1087)),0)</f>
        <v>3</v>
      </c>
      <c r="AI1087" s="7">
        <f>IF(T1087&gt;0,RANK(T1087,(N1087:P1087,Q1087:AE1087)),0)</f>
        <v>0</v>
      </c>
      <c r="AJ1087" s="7">
        <f>IF(S1087&gt;0,RANK(S1087,(N1087:P1087,Q1087:AE1087)),0)</f>
        <v>0</v>
      </c>
      <c r="AK1087" s="2">
        <f t="shared" si="410"/>
        <v>0</v>
      </c>
      <c r="AL1087" s="2">
        <f t="shared" si="411"/>
        <v>1.3767648132034693E-2</v>
      </c>
      <c r="AM1087" s="2">
        <f t="shared" si="412"/>
        <v>0</v>
      </c>
      <c r="AN1087" s="2">
        <f t="shared" si="413"/>
        <v>0</v>
      </c>
      <c r="AP1087" t="s">
        <v>1349</v>
      </c>
      <c r="AQ1087" t="s">
        <v>809</v>
      </c>
      <c r="AT1087" s="95">
        <v>21</v>
      </c>
      <c r="AU1087" s="97">
        <v>111</v>
      </c>
      <c r="AV1087" s="101">
        <f t="shared" si="404"/>
        <v>21111</v>
      </c>
      <c r="AX1087" s="7" t="s">
        <v>1006</v>
      </c>
    </row>
    <row r="1088" spans="1:50" ht="12.75" hidden="1" customHeight="1" outlineLevel="1">
      <c r="A1088" t="s">
        <v>1088</v>
      </c>
      <c r="B1088" t="s">
        <v>809</v>
      </c>
      <c r="C1088" s="1">
        <f t="shared" si="405"/>
        <v>9652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0</v>
      </c>
      <c r="G1088" s="1">
        <f t="shared" si="414"/>
        <v>1188</v>
      </c>
      <c r="H1088" s="2">
        <f t="shared" si="415"/>
        <v>0.12308329879817655</v>
      </c>
      <c r="I1088" s="2"/>
      <c r="J1088" s="2">
        <f t="shared" si="406"/>
        <v>0.43503937007874016</v>
      </c>
      <c r="K1088" s="2">
        <f t="shared" si="407"/>
        <v>0.55812266887691675</v>
      </c>
      <c r="L1088" s="2">
        <f t="shared" si="408"/>
        <v>0</v>
      </c>
      <c r="M1088" s="2">
        <f t="shared" si="409"/>
        <v>6.8379610443430883E-3</v>
      </c>
      <c r="N1088" s="111">
        <v>4199</v>
      </c>
      <c r="O1088" s="111">
        <v>5387</v>
      </c>
      <c r="P1088" s="111"/>
      <c r="Q1088" s="111"/>
      <c r="R1088" s="111">
        <v>66</v>
      </c>
      <c r="S1088" s="111"/>
      <c r="T1088" s="111"/>
      <c r="U1088" s="111"/>
      <c r="V1088" s="111"/>
      <c r="W1088" s="111"/>
      <c r="X1088" s="111"/>
      <c r="Y1088" s="111"/>
      <c r="Z1088" s="111"/>
      <c r="AA1088" s="111"/>
      <c r="AB1088" s="111"/>
      <c r="AC1088" s="111"/>
      <c r="AD1088" s="111"/>
      <c r="AE1088" s="111"/>
      <c r="AG1088" s="7">
        <f>IF(Q1088&gt;0,RANK(Q1088,(N1088:P1088,Q1088:AE1088)),0)</f>
        <v>0</v>
      </c>
      <c r="AH1088" s="7">
        <f>IF(R1088&gt;0,RANK(R1088,(N1088:P1088,Q1088:AE1088)),0)</f>
        <v>3</v>
      </c>
      <c r="AI1088" s="7">
        <f>IF(T1088&gt;0,RANK(T1088,(N1088:P1088,Q1088:AE1088)),0)</f>
        <v>0</v>
      </c>
      <c r="AJ1088" s="7">
        <f>IF(S1088&gt;0,RANK(S1088,(N1088:P1088,Q1088:AE1088)),0)</f>
        <v>0</v>
      </c>
      <c r="AK1088" s="2">
        <f t="shared" si="410"/>
        <v>0</v>
      </c>
      <c r="AL1088" s="2">
        <f t="shared" si="411"/>
        <v>6.8379610443431412E-3</v>
      </c>
      <c r="AM1088" s="2">
        <f t="shared" si="412"/>
        <v>0</v>
      </c>
      <c r="AN1088" s="2">
        <f t="shared" si="413"/>
        <v>0</v>
      </c>
      <c r="AP1088" t="s">
        <v>1088</v>
      </c>
      <c r="AQ1088" t="s">
        <v>809</v>
      </c>
      <c r="AR1088">
        <v>6</v>
      </c>
      <c r="AT1088" s="95">
        <v>21</v>
      </c>
      <c r="AU1088" s="97">
        <v>113</v>
      </c>
      <c r="AV1088" s="101">
        <f t="shared" si="404"/>
        <v>21113</v>
      </c>
      <c r="AX1088" s="7" t="s">
        <v>1006</v>
      </c>
    </row>
    <row r="1089" spans="1:50" ht="12.75" hidden="1" customHeight="1" outlineLevel="1">
      <c r="A1089" t="s">
        <v>531</v>
      </c>
      <c r="B1089" t="s">
        <v>809</v>
      </c>
      <c r="C1089" s="1">
        <f t="shared" si="405"/>
        <v>6853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0</v>
      </c>
      <c r="G1089" s="1">
        <f t="shared" si="414"/>
        <v>681</v>
      </c>
      <c r="H1089" s="2">
        <f t="shared" si="415"/>
        <v>9.9372537574784772E-2</v>
      </c>
      <c r="I1089" s="2"/>
      <c r="J1089" s="2">
        <f t="shared" si="406"/>
        <v>0.44185028454691377</v>
      </c>
      <c r="K1089" s="2">
        <f t="shared" si="407"/>
        <v>0.54122282212169848</v>
      </c>
      <c r="L1089" s="2">
        <f t="shared" si="408"/>
        <v>0</v>
      </c>
      <c r="M1089" s="2">
        <f t="shared" si="409"/>
        <v>1.6926893331387749E-2</v>
      </c>
      <c r="N1089" s="111">
        <v>3028</v>
      </c>
      <c r="O1089" s="111">
        <v>3709</v>
      </c>
      <c r="P1089" s="111"/>
      <c r="Q1089" s="111"/>
      <c r="R1089" s="111">
        <v>116</v>
      </c>
      <c r="S1089" s="111"/>
      <c r="T1089" s="111"/>
      <c r="U1089" s="111"/>
      <c r="V1089" s="111"/>
      <c r="W1089" s="111"/>
      <c r="X1089" s="111"/>
      <c r="Y1089" s="111"/>
      <c r="Z1089" s="111"/>
      <c r="AA1089" s="111"/>
      <c r="AB1089" s="111"/>
      <c r="AC1089" s="111"/>
      <c r="AD1089" s="111"/>
      <c r="AE1089" s="111"/>
      <c r="AG1089" s="7">
        <f>IF(Q1089&gt;0,RANK(Q1089,(N1089:P1089,Q1089:AE1089)),0)</f>
        <v>0</v>
      </c>
      <c r="AH1089" s="7">
        <f>IF(R1089&gt;0,RANK(R1089,(N1089:P1089,Q1089:AE1089)),0)</f>
        <v>3</v>
      </c>
      <c r="AI1089" s="7">
        <f>IF(T1089&gt;0,RANK(T1089,(N1089:P1089,Q1089:AE1089)),0)</f>
        <v>0</v>
      </c>
      <c r="AJ1089" s="7">
        <f>IF(S1089&gt;0,RANK(S1089,(N1089:P1089,Q1089:AE1089)),0)</f>
        <v>0</v>
      </c>
      <c r="AK1089" s="2">
        <f t="shared" si="410"/>
        <v>0</v>
      </c>
      <c r="AL1089" s="2">
        <f t="shared" si="411"/>
        <v>1.6926893331387714E-2</v>
      </c>
      <c r="AM1089" s="2">
        <f t="shared" si="412"/>
        <v>0</v>
      </c>
      <c r="AN1089" s="2">
        <f t="shared" si="413"/>
        <v>0</v>
      </c>
      <c r="AP1089" t="s">
        <v>531</v>
      </c>
      <c r="AQ1089" t="s">
        <v>809</v>
      </c>
      <c r="AR1089">
        <v>5</v>
      </c>
      <c r="AT1089" s="95">
        <v>21</v>
      </c>
      <c r="AU1089" s="97">
        <v>115</v>
      </c>
      <c r="AV1089" s="101">
        <f t="shared" si="404"/>
        <v>21115</v>
      </c>
      <c r="AX1089" s="7" t="s">
        <v>1006</v>
      </c>
    </row>
    <row r="1090" spans="1:50" ht="12.75" hidden="1" customHeight="1" outlineLevel="1">
      <c r="A1090" t="s">
        <v>1197</v>
      </c>
      <c r="B1090" t="s">
        <v>809</v>
      </c>
      <c r="C1090" s="1">
        <f t="shared" si="405"/>
        <v>38810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1">
        <f t="shared" si="414"/>
        <v>15803</v>
      </c>
      <c r="H1090" s="2">
        <f t="shared" si="415"/>
        <v>0.40718886884823496</v>
      </c>
      <c r="I1090" s="2"/>
      <c r="J1090" s="2">
        <f t="shared" si="406"/>
        <v>0.29257923215666065</v>
      </c>
      <c r="K1090" s="2">
        <f t="shared" si="407"/>
        <v>0.69976810100489562</v>
      </c>
      <c r="L1090" s="2">
        <f t="shared" si="408"/>
        <v>0</v>
      </c>
      <c r="M1090" s="2">
        <f t="shared" si="409"/>
        <v>7.652666838443678E-3</v>
      </c>
      <c r="N1090" s="111">
        <v>11355</v>
      </c>
      <c r="O1090" s="111">
        <v>27158</v>
      </c>
      <c r="P1090" s="111"/>
      <c r="Q1090" s="111"/>
      <c r="R1090" s="111">
        <v>297</v>
      </c>
      <c r="S1090" s="111"/>
      <c r="T1090" s="111"/>
      <c r="U1090" s="111"/>
      <c r="V1090" s="111"/>
      <c r="W1090" s="111"/>
      <c r="X1090" s="111"/>
      <c r="Y1090" s="111"/>
      <c r="Z1090" s="111"/>
      <c r="AA1090" s="111"/>
      <c r="AB1090" s="111"/>
      <c r="AC1090" s="111"/>
      <c r="AD1090" s="111"/>
      <c r="AE1090" s="111"/>
      <c r="AG1090" s="7">
        <f>IF(Q1090&gt;0,RANK(Q1090,(N1090:P1090,Q1090:AE1090)),0)</f>
        <v>0</v>
      </c>
      <c r="AH1090" s="7">
        <f>IF(R1090&gt;0,RANK(R1090,(N1090:P1090,Q1090:AE1090)),0)</f>
        <v>3</v>
      </c>
      <c r="AI1090" s="7">
        <f>IF(T1090&gt;0,RANK(T1090,(N1090:P1090,Q1090:AE1090)),0)</f>
        <v>0</v>
      </c>
      <c r="AJ1090" s="7">
        <f>IF(S1090&gt;0,RANK(S1090,(N1090:P1090,Q1090:AE1090)),0)</f>
        <v>0</v>
      </c>
      <c r="AK1090" s="2">
        <f t="shared" si="410"/>
        <v>0</v>
      </c>
      <c r="AL1090" s="2">
        <f t="shared" si="411"/>
        <v>7.6526668384436997E-3</v>
      </c>
      <c r="AM1090" s="2">
        <f t="shared" si="412"/>
        <v>0</v>
      </c>
      <c r="AN1090" s="2">
        <f t="shared" si="413"/>
        <v>0</v>
      </c>
      <c r="AP1090" t="s">
        <v>1197</v>
      </c>
      <c r="AQ1090" t="s">
        <v>809</v>
      </c>
      <c r="AR1090">
        <v>4</v>
      </c>
      <c r="AT1090" s="95">
        <v>21</v>
      </c>
      <c r="AU1090" s="97">
        <v>117</v>
      </c>
      <c r="AV1090" s="101">
        <f t="shared" si="404"/>
        <v>21117</v>
      </c>
      <c r="AX1090" s="7" t="s">
        <v>1006</v>
      </c>
    </row>
    <row r="1091" spans="1:50" ht="12.75" hidden="1" customHeight="1" outlineLevel="1">
      <c r="A1091" t="s">
        <v>1198</v>
      </c>
      <c r="B1091" t="s">
        <v>809</v>
      </c>
      <c r="C1091" s="1">
        <f t="shared" si="405"/>
        <v>5666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>IF(P1091&gt;0,RANK(P1091,(N1091:P1091,Q1091:AE1091)),0)</f>
        <v>0</v>
      </c>
      <c r="G1091" s="1">
        <f t="shared" si="414"/>
        <v>2413</v>
      </c>
      <c r="H1091" s="2">
        <f t="shared" si="415"/>
        <v>0.42587363219202257</v>
      </c>
      <c r="I1091" s="2"/>
      <c r="J1091" s="2">
        <f t="shared" si="406"/>
        <v>0.70349452876809038</v>
      </c>
      <c r="K1091" s="2">
        <f t="shared" si="407"/>
        <v>0.27762089657606775</v>
      </c>
      <c r="L1091" s="2">
        <f t="shared" si="408"/>
        <v>0</v>
      </c>
      <c r="M1091" s="2">
        <f t="shared" si="409"/>
        <v>1.8884574655841868E-2</v>
      </c>
      <c r="N1091" s="111">
        <v>3986</v>
      </c>
      <c r="O1091" s="111">
        <v>1573</v>
      </c>
      <c r="P1091" s="111"/>
      <c r="Q1091" s="111"/>
      <c r="R1091" s="111">
        <v>107</v>
      </c>
      <c r="S1091" s="111"/>
      <c r="T1091" s="111"/>
      <c r="U1091" s="111"/>
      <c r="V1091" s="111"/>
      <c r="W1091" s="111"/>
      <c r="X1091" s="111"/>
      <c r="Y1091" s="111"/>
      <c r="Z1091" s="111"/>
      <c r="AA1091" s="111"/>
      <c r="AB1091" s="111"/>
      <c r="AC1091" s="111"/>
      <c r="AD1091" s="111"/>
      <c r="AE1091" s="111"/>
      <c r="AG1091" s="7">
        <f>IF(Q1091&gt;0,RANK(Q1091,(N1091:P1091,Q1091:AE1091)),0)</f>
        <v>0</v>
      </c>
      <c r="AH1091" s="7">
        <f>IF(R1091&gt;0,RANK(R1091,(N1091:P1091,Q1091:AE1091)),0)</f>
        <v>3</v>
      </c>
      <c r="AI1091" s="7">
        <f>IF(T1091&gt;0,RANK(T1091,(N1091:P1091,Q1091:AE1091)),0)</f>
        <v>0</v>
      </c>
      <c r="AJ1091" s="7">
        <f>IF(S1091&gt;0,RANK(S1091,(N1091:P1091,Q1091:AE1091)),0)</f>
        <v>0</v>
      </c>
      <c r="AK1091" s="2">
        <f t="shared" si="410"/>
        <v>0</v>
      </c>
      <c r="AL1091" s="2">
        <f t="shared" si="411"/>
        <v>1.8884574655841865E-2</v>
      </c>
      <c r="AM1091" s="2">
        <f t="shared" si="412"/>
        <v>0</v>
      </c>
      <c r="AN1091" s="2">
        <f t="shared" si="413"/>
        <v>0</v>
      </c>
      <c r="AP1091" t="s">
        <v>1198</v>
      </c>
      <c r="AQ1091" t="s">
        <v>809</v>
      </c>
      <c r="AR1091">
        <v>5</v>
      </c>
      <c r="AT1091" s="95">
        <v>21</v>
      </c>
      <c r="AU1091" s="97">
        <v>119</v>
      </c>
      <c r="AV1091" s="101">
        <f t="shared" si="404"/>
        <v>21119</v>
      </c>
      <c r="AX1091" s="7" t="s">
        <v>1006</v>
      </c>
    </row>
    <row r="1092" spans="1:50" ht="12.75" hidden="1" customHeight="1" outlineLevel="1">
      <c r="A1092" t="s">
        <v>238</v>
      </c>
      <c r="B1092" t="s">
        <v>809</v>
      </c>
      <c r="C1092" s="1">
        <f t="shared" si="405"/>
        <v>9315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1">
        <f t="shared" si="414"/>
        <v>2084</v>
      </c>
      <c r="H1092" s="2">
        <f t="shared" si="415"/>
        <v>0.22372517444981213</v>
      </c>
      <c r="I1092" s="2"/>
      <c r="J1092" s="2">
        <f t="shared" si="406"/>
        <v>0.37638217928072998</v>
      </c>
      <c r="K1092" s="2">
        <f t="shared" si="407"/>
        <v>0.60010735373054214</v>
      </c>
      <c r="L1092" s="2">
        <f t="shared" si="408"/>
        <v>0</v>
      </c>
      <c r="M1092" s="2">
        <f t="shared" si="409"/>
        <v>2.3510466988727829E-2</v>
      </c>
      <c r="N1092" s="111">
        <v>3506</v>
      </c>
      <c r="O1092" s="111">
        <v>5590</v>
      </c>
      <c r="P1092" s="111"/>
      <c r="Q1092" s="111"/>
      <c r="R1092" s="111">
        <v>219</v>
      </c>
      <c r="S1092" s="111"/>
      <c r="T1092" s="111"/>
      <c r="U1092" s="111"/>
      <c r="V1092" s="111"/>
      <c r="W1092" s="111"/>
      <c r="X1092" s="111"/>
      <c r="Y1092" s="111"/>
      <c r="Z1092" s="111"/>
      <c r="AA1092" s="111"/>
      <c r="AB1092" s="111"/>
      <c r="AC1092" s="111"/>
      <c r="AD1092" s="111"/>
      <c r="AE1092" s="111"/>
      <c r="AG1092" s="7">
        <f>IF(Q1092&gt;0,RANK(Q1092,(N1092:P1092,Q1092:AE1092)),0)</f>
        <v>0</v>
      </c>
      <c r="AH1092" s="7">
        <f>IF(R1092&gt;0,RANK(R1092,(N1092:P1092,Q1092:AE1092)),0)</f>
        <v>3</v>
      </c>
      <c r="AI1092" s="7">
        <f>IF(T1092&gt;0,RANK(T1092,(N1092:P1092,Q1092:AE1092)),0)</f>
        <v>0</v>
      </c>
      <c r="AJ1092" s="7">
        <f>IF(S1092&gt;0,RANK(S1092,(N1092:P1092,Q1092:AE1092)),0)</f>
        <v>0</v>
      </c>
      <c r="AK1092" s="2">
        <f t="shared" si="410"/>
        <v>0</v>
      </c>
      <c r="AL1092" s="2">
        <f t="shared" si="411"/>
        <v>2.3510466988727857E-2</v>
      </c>
      <c r="AM1092" s="2">
        <f t="shared" si="412"/>
        <v>0</v>
      </c>
      <c r="AN1092" s="2">
        <f t="shared" si="413"/>
        <v>0</v>
      </c>
      <c r="AP1092" t="s">
        <v>238</v>
      </c>
      <c r="AQ1092" t="s">
        <v>809</v>
      </c>
      <c r="AR1092">
        <v>5</v>
      </c>
      <c r="AT1092" s="95">
        <v>21</v>
      </c>
      <c r="AU1092" s="97">
        <v>121</v>
      </c>
      <c r="AV1092" s="101">
        <f t="shared" si="404"/>
        <v>21121</v>
      </c>
      <c r="AX1092" s="7" t="s">
        <v>1006</v>
      </c>
    </row>
    <row r="1093" spans="1:50" ht="12.75" hidden="1" customHeight="1" outlineLevel="1">
      <c r="A1093" t="s">
        <v>1055</v>
      </c>
      <c r="B1093" t="s">
        <v>809</v>
      </c>
      <c r="C1093" s="1">
        <f t="shared" si="405"/>
        <v>3462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0</v>
      </c>
      <c r="G1093" s="1">
        <f t="shared" si="414"/>
        <v>219</v>
      </c>
      <c r="H1093" s="2">
        <f t="shared" si="415"/>
        <v>6.32582322357019E-2</v>
      </c>
      <c r="I1093" s="2"/>
      <c r="J1093" s="2">
        <f t="shared" si="406"/>
        <v>0.52195262853841706</v>
      </c>
      <c r="K1093" s="2">
        <f t="shared" si="407"/>
        <v>0.45869439630271519</v>
      </c>
      <c r="L1093" s="2">
        <f t="shared" si="408"/>
        <v>0</v>
      </c>
      <c r="M1093" s="2">
        <f t="shared" si="409"/>
        <v>1.9352975158867747E-2</v>
      </c>
      <c r="N1093" s="111">
        <v>1807</v>
      </c>
      <c r="O1093" s="111">
        <v>1588</v>
      </c>
      <c r="P1093" s="111"/>
      <c r="Q1093" s="111"/>
      <c r="R1093" s="111">
        <v>67</v>
      </c>
      <c r="S1093" s="111"/>
      <c r="T1093" s="111"/>
      <c r="U1093" s="111"/>
      <c r="V1093" s="111"/>
      <c r="W1093" s="111"/>
      <c r="X1093" s="111"/>
      <c r="Y1093" s="111"/>
      <c r="Z1093" s="111"/>
      <c r="AA1093" s="111"/>
      <c r="AB1093" s="111"/>
      <c r="AC1093" s="111"/>
      <c r="AD1093" s="111"/>
      <c r="AE1093" s="111"/>
      <c r="AG1093" s="7">
        <f>IF(Q1093&gt;0,RANK(Q1093,(N1093:P1093,Q1093:AE1093)),0)</f>
        <v>0</v>
      </c>
      <c r="AH1093" s="7">
        <f>IF(R1093&gt;0,RANK(R1093,(N1093:P1093,Q1093:AE1093)),0)</f>
        <v>3</v>
      </c>
      <c r="AI1093" s="7">
        <f>IF(T1093&gt;0,RANK(T1093,(N1093:P1093,Q1093:AE1093)),0)</f>
        <v>0</v>
      </c>
      <c r="AJ1093" s="7">
        <f>IF(S1093&gt;0,RANK(S1093,(N1093:P1093,Q1093:AE1093)),0)</f>
        <v>0</v>
      </c>
      <c r="AK1093" s="2">
        <f t="shared" si="410"/>
        <v>0</v>
      </c>
      <c r="AL1093" s="2">
        <f t="shared" si="411"/>
        <v>1.9352975158867705E-2</v>
      </c>
      <c r="AM1093" s="2">
        <f t="shared" si="412"/>
        <v>0</v>
      </c>
      <c r="AN1093" s="2">
        <f t="shared" si="413"/>
        <v>0</v>
      </c>
      <c r="AP1093" t="s">
        <v>1055</v>
      </c>
      <c r="AQ1093" t="s">
        <v>809</v>
      </c>
      <c r="AR1093">
        <v>2</v>
      </c>
      <c r="AT1093" s="95">
        <v>21</v>
      </c>
      <c r="AU1093" s="97">
        <v>123</v>
      </c>
      <c r="AV1093" s="101">
        <f t="shared" si="404"/>
        <v>21123</v>
      </c>
      <c r="AX1093" s="7" t="s">
        <v>1006</v>
      </c>
    </row>
    <row r="1094" spans="1:50" ht="12.75" hidden="1" customHeight="1" outlineLevel="1">
      <c r="A1094" t="s">
        <v>749</v>
      </c>
      <c r="B1094" t="s">
        <v>809</v>
      </c>
      <c r="C1094" s="1">
        <f t="shared" si="405"/>
        <v>12622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0</v>
      </c>
      <c r="G1094" s="1">
        <f t="shared" si="414"/>
        <v>4426</v>
      </c>
      <c r="H1094" s="2">
        <f t="shared" si="415"/>
        <v>0.35065758199968311</v>
      </c>
      <c r="I1094" s="2"/>
      <c r="J1094" s="2">
        <f t="shared" si="406"/>
        <v>0.31556013310093489</v>
      </c>
      <c r="K1094" s="2">
        <f t="shared" si="407"/>
        <v>0.666217715100618</v>
      </c>
      <c r="L1094" s="2">
        <f t="shared" si="408"/>
        <v>0</v>
      </c>
      <c r="M1094" s="2">
        <f t="shared" si="409"/>
        <v>1.8222151798447106E-2</v>
      </c>
      <c r="N1094" s="111">
        <v>3983</v>
      </c>
      <c r="O1094" s="111">
        <v>8409</v>
      </c>
      <c r="P1094" s="111"/>
      <c r="Q1094" s="111"/>
      <c r="R1094" s="111">
        <v>230</v>
      </c>
      <c r="S1094" s="111"/>
      <c r="T1094" s="111"/>
      <c r="U1094" s="111"/>
      <c r="V1094" s="111"/>
      <c r="W1094" s="111"/>
      <c r="X1094" s="111"/>
      <c r="Y1094" s="111"/>
      <c r="Z1094" s="111"/>
      <c r="AA1094" s="111"/>
      <c r="AB1094" s="111"/>
      <c r="AC1094" s="111"/>
      <c r="AD1094" s="111"/>
      <c r="AE1094" s="111"/>
      <c r="AG1094" s="7">
        <f>IF(Q1094&gt;0,RANK(Q1094,(N1094:P1094,Q1094:AE1094)),0)</f>
        <v>0</v>
      </c>
      <c r="AH1094" s="7">
        <f>IF(R1094&gt;0,RANK(R1094,(N1094:P1094,Q1094:AE1094)),0)</f>
        <v>3</v>
      </c>
      <c r="AI1094" s="7">
        <f>IF(T1094&gt;0,RANK(T1094,(N1094:P1094,Q1094:AE1094)),0)</f>
        <v>0</v>
      </c>
      <c r="AJ1094" s="7">
        <f>IF(S1094&gt;0,RANK(S1094,(N1094:P1094,Q1094:AE1094)),0)</f>
        <v>0</v>
      </c>
      <c r="AK1094" s="2">
        <f t="shared" si="410"/>
        <v>0</v>
      </c>
      <c r="AL1094" s="2">
        <f t="shared" si="411"/>
        <v>1.8222151798447155E-2</v>
      </c>
      <c r="AM1094" s="2">
        <f t="shared" si="412"/>
        <v>0</v>
      </c>
      <c r="AN1094" s="2">
        <f t="shared" si="413"/>
        <v>0</v>
      </c>
      <c r="AP1094" t="s">
        <v>749</v>
      </c>
      <c r="AQ1094" t="s">
        <v>809</v>
      </c>
      <c r="AR1094">
        <v>5</v>
      </c>
      <c r="AT1094" s="95">
        <v>21</v>
      </c>
      <c r="AU1094" s="97">
        <v>125</v>
      </c>
      <c r="AV1094" s="101">
        <f t="shared" si="404"/>
        <v>21125</v>
      </c>
      <c r="AX1094" s="7" t="s">
        <v>1006</v>
      </c>
    </row>
    <row r="1095" spans="1:50" ht="12.75" hidden="1" customHeight="1" outlineLevel="1">
      <c r="A1095" t="s">
        <v>1988</v>
      </c>
      <c r="B1095" t="s">
        <v>809</v>
      </c>
      <c r="C1095" s="1">
        <f t="shared" si="405"/>
        <v>5089</v>
      </c>
      <c r="D1095" s="7">
        <f>IF(N1095&gt;0, RANK(N1095,(N1095:P1095,Q1095:AE1095)),0)</f>
        <v>1</v>
      </c>
      <c r="E1095" s="7">
        <f>IF(O1095&gt;0,RANK(O1095,(N1095:P1095,Q1095:AE1095)),0)</f>
        <v>2</v>
      </c>
      <c r="F1095" s="7">
        <f>IF(P1095&gt;0,RANK(P1095,(N1095:P1095,Q1095:AE1095)),0)</f>
        <v>0</v>
      </c>
      <c r="G1095" s="1">
        <f t="shared" si="414"/>
        <v>27</v>
      </c>
      <c r="H1095" s="2">
        <f t="shared" si="415"/>
        <v>5.3055610139516604E-3</v>
      </c>
      <c r="I1095" s="2"/>
      <c r="J1095" s="2">
        <f t="shared" si="406"/>
        <v>0.500294753389664</v>
      </c>
      <c r="K1095" s="2">
        <f t="shared" si="407"/>
        <v>0.49498919237571232</v>
      </c>
      <c r="L1095" s="2">
        <f t="shared" si="408"/>
        <v>0</v>
      </c>
      <c r="M1095" s="2">
        <f t="shared" si="409"/>
        <v>4.7160542346236789E-3</v>
      </c>
      <c r="N1095" s="111">
        <v>2546</v>
      </c>
      <c r="O1095" s="111">
        <v>2519</v>
      </c>
      <c r="P1095" s="111"/>
      <c r="Q1095" s="111"/>
      <c r="R1095" s="111">
        <v>24</v>
      </c>
      <c r="S1095" s="111"/>
      <c r="T1095" s="111"/>
      <c r="U1095" s="111"/>
      <c r="V1095" s="111"/>
      <c r="W1095" s="111"/>
      <c r="X1095" s="111"/>
      <c r="Y1095" s="111"/>
      <c r="Z1095" s="111"/>
      <c r="AA1095" s="111"/>
      <c r="AB1095" s="111"/>
      <c r="AC1095" s="111"/>
      <c r="AD1095" s="111"/>
      <c r="AE1095" s="111"/>
      <c r="AG1095" s="7">
        <f>IF(Q1095&gt;0,RANK(Q1095,(N1095:P1095,Q1095:AE1095)),0)</f>
        <v>0</v>
      </c>
      <c r="AH1095" s="7">
        <f>IF(R1095&gt;0,RANK(R1095,(N1095:P1095,Q1095:AE1095)),0)</f>
        <v>3</v>
      </c>
      <c r="AI1095" s="7">
        <f>IF(T1095&gt;0,RANK(T1095,(N1095:P1095,Q1095:AE1095)),0)</f>
        <v>0</v>
      </c>
      <c r="AJ1095" s="7">
        <f>IF(S1095&gt;0,RANK(S1095,(N1095:P1095,Q1095:AE1095)),0)</f>
        <v>0</v>
      </c>
      <c r="AK1095" s="2">
        <f t="shared" si="410"/>
        <v>0</v>
      </c>
      <c r="AL1095" s="2">
        <f t="shared" si="411"/>
        <v>4.716054234623698E-3</v>
      </c>
      <c r="AM1095" s="2">
        <f t="shared" si="412"/>
        <v>0</v>
      </c>
      <c r="AN1095" s="2">
        <f t="shared" si="413"/>
        <v>0</v>
      </c>
      <c r="AP1095" t="s">
        <v>1988</v>
      </c>
      <c r="AQ1095" t="s">
        <v>809</v>
      </c>
      <c r="AR1095">
        <v>5</v>
      </c>
      <c r="AT1095" s="95">
        <v>21</v>
      </c>
      <c r="AU1095" s="97">
        <v>127</v>
      </c>
      <c r="AV1095" s="101">
        <f t="shared" si="404"/>
        <v>21127</v>
      </c>
      <c r="AX1095" s="7" t="s">
        <v>1006</v>
      </c>
    </row>
    <row r="1096" spans="1:50" ht="12.75" hidden="1" customHeight="1" outlineLevel="1">
      <c r="A1096" t="s">
        <v>1860</v>
      </c>
      <c r="B1096" t="s">
        <v>809</v>
      </c>
      <c r="C1096" s="1">
        <f t="shared" ref="C1096:C1127" si="416">SUM(N1096:AE1096)</f>
        <v>2938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0</v>
      </c>
      <c r="G1096" s="1">
        <f t="shared" si="414"/>
        <v>435</v>
      </c>
      <c r="H1096" s="2">
        <f t="shared" si="415"/>
        <v>0.14805990469707284</v>
      </c>
      <c r="I1096" s="2"/>
      <c r="J1096" s="2">
        <f t="shared" ref="J1096:J1127" si="417">IF($C1096=0,"-",N1096/$C1096)</f>
        <v>0.42375765827093259</v>
      </c>
      <c r="K1096" s="2">
        <f t="shared" ref="K1096:K1127" si="418">IF($C1096=0,"-",O1096/$C1096)</f>
        <v>0.57181756296800546</v>
      </c>
      <c r="L1096" s="2">
        <f t="shared" ref="L1096:L1127" si="419">IF($C1096=0,"-",P1096/$C1096)</f>
        <v>0</v>
      </c>
      <c r="M1096" s="2">
        <f t="shared" ref="M1096:M1127" si="420">IF(C1096=0,"-",(1-J1096-K1096-L1096))</f>
        <v>4.4247787610619538E-3</v>
      </c>
      <c r="N1096" s="111">
        <v>1245</v>
      </c>
      <c r="O1096" s="111">
        <v>1680</v>
      </c>
      <c r="P1096" s="111"/>
      <c r="Q1096" s="111"/>
      <c r="R1096" s="111">
        <v>13</v>
      </c>
      <c r="S1096" s="111"/>
      <c r="T1096" s="111"/>
      <c r="U1096" s="111"/>
      <c r="V1096" s="111"/>
      <c r="W1096" s="111"/>
      <c r="X1096" s="111"/>
      <c r="Y1096" s="111"/>
      <c r="Z1096" s="111"/>
      <c r="AA1096" s="111"/>
      <c r="AB1096" s="111"/>
      <c r="AC1096" s="111"/>
      <c r="AD1096" s="111"/>
      <c r="AE1096" s="111"/>
      <c r="AG1096" s="7">
        <f>IF(Q1096&gt;0,RANK(Q1096,(N1096:P1096,Q1096:AE1096)),0)</f>
        <v>0</v>
      </c>
      <c r="AH1096" s="7">
        <f>IF(R1096&gt;0,RANK(R1096,(N1096:P1096,Q1096:AE1096)),0)</f>
        <v>3</v>
      </c>
      <c r="AI1096" s="7">
        <f>IF(T1096&gt;0,RANK(T1096,(N1096:P1096,Q1096:AE1096)),0)</f>
        <v>0</v>
      </c>
      <c r="AJ1096" s="7">
        <f>IF(S1096&gt;0,RANK(S1096,(N1096:P1096,Q1096:AE1096)),0)</f>
        <v>0</v>
      </c>
      <c r="AK1096" s="2">
        <f t="shared" ref="AK1096:AK1127" si="421">IF($C1096=0,"-",Q1096/$C1096)</f>
        <v>0</v>
      </c>
      <c r="AL1096" s="2">
        <f t="shared" ref="AL1096:AL1127" si="422">IF($C1096=0,"-",R1096/$C1096)</f>
        <v>4.4247787610619468E-3</v>
      </c>
      <c r="AM1096" s="2">
        <f t="shared" ref="AM1096:AM1127" si="423">IF($C1096=0,"-",T1096/$C1096)</f>
        <v>0</v>
      </c>
      <c r="AN1096" s="2">
        <f t="shared" ref="AN1096:AN1127" si="424">IF($C1096=0,"-",S1096/$C1096)</f>
        <v>0</v>
      </c>
      <c r="AP1096" t="s">
        <v>1860</v>
      </c>
      <c r="AQ1096" t="s">
        <v>809</v>
      </c>
      <c r="AR1096">
        <v>5</v>
      </c>
      <c r="AT1096" s="95">
        <v>21</v>
      </c>
      <c r="AU1096" s="97">
        <v>129</v>
      </c>
      <c r="AV1096" s="101">
        <f t="shared" si="404"/>
        <v>21129</v>
      </c>
      <c r="AX1096" s="7" t="s">
        <v>1006</v>
      </c>
    </row>
    <row r="1097" spans="1:50" ht="12.75" hidden="1" customHeight="1" outlineLevel="1">
      <c r="A1097" t="s">
        <v>1260</v>
      </c>
      <c r="B1097" t="s">
        <v>809</v>
      </c>
      <c r="C1097" s="1">
        <f t="shared" si="416"/>
        <v>4233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0</v>
      </c>
      <c r="G1097" s="1">
        <f t="shared" si="414"/>
        <v>1781</v>
      </c>
      <c r="H1097" s="2">
        <f t="shared" si="415"/>
        <v>0.42074179069218048</v>
      </c>
      <c r="I1097" s="2"/>
      <c r="J1097" s="2">
        <f t="shared" si="417"/>
        <v>0.27687219466099694</v>
      </c>
      <c r="K1097" s="2">
        <f t="shared" si="418"/>
        <v>0.69761398535317742</v>
      </c>
      <c r="L1097" s="2">
        <f t="shared" si="419"/>
        <v>0</v>
      </c>
      <c r="M1097" s="2">
        <f t="shared" si="420"/>
        <v>2.5513819985825692E-2</v>
      </c>
      <c r="N1097" s="111">
        <v>1172</v>
      </c>
      <c r="O1097" s="111">
        <v>2953</v>
      </c>
      <c r="P1097" s="111"/>
      <c r="Q1097" s="111"/>
      <c r="R1097" s="111">
        <v>108</v>
      </c>
      <c r="S1097" s="111"/>
      <c r="T1097" s="111"/>
      <c r="U1097" s="111"/>
      <c r="V1097" s="111"/>
      <c r="W1097" s="111"/>
      <c r="X1097" s="111"/>
      <c r="Y1097" s="111"/>
      <c r="Z1097" s="111"/>
      <c r="AA1097" s="111"/>
      <c r="AB1097" s="111"/>
      <c r="AC1097" s="111"/>
      <c r="AD1097" s="111"/>
      <c r="AE1097" s="111"/>
      <c r="AG1097" s="7">
        <f>IF(Q1097&gt;0,RANK(Q1097,(N1097:P1097,Q1097:AE1097)),0)</f>
        <v>0</v>
      </c>
      <c r="AH1097" s="7">
        <f>IF(R1097&gt;0,RANK(R1097,(N1097:P1097,Q1097:AE1097)),0)</f>
        <v>3</v>
      </c>
      <c r="AI1097" s="7">
        <f>IF(T1097&gt;0,RANK(T1097,(N1097:P1097,Q1097:AE1097)),0)</f>
        <v>0</v>
      </c>
      <c r="AJ1097" s="7">
        <f>IF(S1097&gt;0,RANK(S1097,(N1097:P1097,Q1097:AE1097)),0)</f>
        <v>0</v>
      </c>
      <c r="AK1097" s="2">
        <f t="shared" si="421"/>
        <v>0</v>
      </c>
      <c r="AL1097" s="2">
        <f t="shared" si="422"/>
        <v>2.5513819985825654E-2</v>
      </c>
      <c r="AM1097" s="2">
        <f t="shared" si="423"/>
        <v>0</v>
      </c>
      <c r="AN1097" s="2">
        <f t="shared" si="424"/>
        <v>0</v>
      </c>
      <c r="AP1097" t="s">
        <v>1260</v>
      </c>
      <c r="AQ1097" t="s">
        <v>809</v>
      </c>
      <c r="AR1097">
        <v>5</v>
      </c>
      <c r="AT1097" s="95">
        <v>21</v>
      </c>
      <c r="AU1097" s="97">
        <v>131</v>
      </c>
      <c r="AV1097" s="101">
        <f t="shared" si="404"/>
        <v>21131</v>
      </c>
      <c r="AX1097" s="7" t="s">
        <v>1006</v>
      </c>
    </row>
    <row r="1098" spans="1:50" ht="12.75" hidden="1" customHeight="1" outlineLevel="1">
      <c r="A1098" t="s">
        <v>828</v>
      </c>
      <c r="B1098" t="s">
        <v>809</v>
      </c>
      <c r="C1098" s="1">
        <f t="shared" si="416"/>
        <v>7549</v>
      </c>
      <c r="D1098" s="7">
        <f>IF(N1098&gt;0, RANK(N1098,(N1098:P1098,Q1098:AE1098)),0)</f>
        <v>1</v>
      </c>
      <c r="E1098" s="7">
        <f>IF(O1098&gt;0,RANK(O1098,(N1098:P1098,Q1098:AE1098)),0)</f>
        <v>2</v>
      </c>
      <c r="F1098" s="7">
        <f>IF(P1098&gt;0,RANK(P1098,(N1098:P1098,Q1098:AE1098)),0)</f>
        <v>0</v>
      </c>
      <c r="G1098" s="1">
        <f t="shared" si="414"/>
        <v>604</v>
      </c>
      <c r="H1098" s="2">
        <f t="shared" si="415"/>
        <v>8.001059743012319E-2</v>
      </c>
      <c r="I1098" s="2"/>
      <c r="J1098" s="2">
        <f t="shared" si="417"/>
        <v>0.52722214862895744</v>
      </c>
      <c r="K1098" s="2">
        <f t="shared" si="418"/>
        <v>0.44721155119883427</v>
      </c>
      <c r="L1098" s="2">
        <f t="shared" si="419"/>
        <v>0</v>
      </c>
      <c r="M1098" s="2">
        <f t="shared" si="420"/>
        <v>2.5566300172208289E-2</v>
      </c>
      <c r="N1098" s="111">
        <v>3980</v>
      </c>
      <c r="O1098" s="111">
        <v>3376</v>
      </c>
      <c r="P1098" s="111"/>
      <c r="Q1098" s="111"/>
      <c r="R1098" s="111">
        <v>193</v>
      </c>
      <c r="S1098" s="111"/>
      <c r="T1098" s="111"/>
      <c r="U1098" s="111"/>
      <c r="V1098" s="111"/>
      <c r="W1098" s="111"/>
      <c r="X1098" s="111"/>
      <c r="Y1098" s="111"/>
      <c r="Z1098" s="111"/>
      <c r="AA1098" s="111"/>
      <c r="AB1098" s="111"/>
      <c r="AC1098" s="111"/>
      <c r="AD1098" s="111"/>
      <c r="AE1098" s="111"/>
      <c r="AG1098" s="7">
        <f>IF(Q1098&gt;0,RANK(Q1098,(N1098:P1098,Q1098:AE1098)),0)</f>
        <v>0</v>
      </c>
      <c r="AH1098" s="7">
        <f>IF(R1098&gt;0,RANK(R1098,(N1098:P1098,Q1098:AE1098)),0)</f>
        <v>3</v>
      </c>
      <c r="AI1098" s="7">
        <f>IF(T1098&gt;0,RANK(T1098,(N1098:P1098,Q1098:AE1098)),0)</f>
        <v>0</v>
      </c>
      <c r="AJ1098" s="7">
        <f>IF(S1098&gt;0,RANK(S1098,(N1098:P1098,Q1098:AE1098)),0)</f>
        <v>0</v>
      </c>
      <c r="AK1098" s="2">
        <f t="shared" si="421"/>
        <v>0</v>
      </c>
      <c r="AL1098" s="2">
        <f t="shared" si="422"/>
        <v>2.5566300172208241E-2</v>
      </c>
      <c r="AM1098" s="2">
        <f t="shared" si="423"/>
        <v>0</v>
      </c>
      <c r="AN1098" s="2">
        <f t="shared" si="424"/>
        <v>0</v>
      </c>
      <c r="AP1098" t="s">
        <v>828</v>
      </c>
      <c r="AQ1098" t="s">
        <v>809</v>
      </c>
      <c r="AR1098">
        <v>5</v>
      </c>
      <c r="AT1098" s="95">
        <v>21</v>
      </c>
      <c r="AU1098" s="97">
        <v>133</v>
      </c>
      <c r="AV1098" s="101">
        <f t="shared" si="404"/>
        <v>21133</v>
      </c>
      <c r="AX1098" s="7" t="s">
        <v>1006</v>
      </c>
    </row>
    <row r="1099" spans="1:50" ht="12.75" hidden="1" customHeight="1" outlineLevel="1">
      <c r="A1099" t="s">
        <v>1565</v>
      </c>
      <c r="B1099" t="s">
        <v>809</v>
      </c>
      <c r="C1099" s="1">
        <f t="shared" si="416"/>
        <v>4408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0</v>
      </c>
      <c r="G1099" s="1">
        <f t="shared" si="414"/>
        <v>1330</v>
      </c>
      <c r="H1099" s="2">
        <f t="shared" si="415"/>
        <v>0.30172413793103448</v>
      </c>
      <c r="I1099" s="2"/>
      <c r="J1099" s="2">
        <f t="shared" si="417"/>
        <v>0.34437386569872958</v>
      </c>
      <c r="K1099" s="2">
        <f t="shared" si="418"/>
        <v>0.64609800362976411</v>
      </c>
      <c r="L1099" s="2">
        <f t="shared" si="419"/>
        <v>0</v>
      </c>
      <c r="M1099" s="2">
        <f t="shared" si="420"/>
        <v>9.528130671506263E-3</v>
      </c>
      <c r="N1099" s="111">
        <v>1518</v>
      </c>
      <c r="O1099" s="111">
        <v>2848</v>
      </c>
      <c r="P1099" s="111"/>
      <c r="Q1099" s="111"/>
      <c r="R1099" s="111">
        <v>42</v>
      </c>
      <c r="S1099" s="111"/>
      <c r="T1099" s="111"/>
      <c r="U1099" s="111"/>
      <c r="V1099" s="111"/>
      <c r="W1099" s="111"/>
      <c r="X1099" s="111"/>
      <c r="Y1099" s="111"/>
      <c r="Z1099" s="111"/>
      <c r="AA1099" s="111"/>
      <c r="AB1099" s="111"/>
      <c r="AC1099" s="111"/>
      <c r="AD1099" s="111"/>
      <c r="AE1099" s="111"/>
      <c r="AG1099" s="7">
        <f>IF(Q1099&gt;0,RANK(Q1099,(N1099:P1099,Q1099:AE1099)),0)</f>
        <v>0</v>
      </c>
      <c r="AH1099" s="7">
        <f>IF(R1099&gt;0,RANK(R1099,(N1099:P1099,Q1099:AE1099)),0)</f>
        <v>3</v>
      </c>
      <c r="AI1099" s="7">
        <f>IF(T1099&gt;0,RANK(T1099,(N1099:P1099,Q1099:AE1099)),0)</f>
        <v>0</v>
      </c>
      <c r="AJ1099" s="7">
        <f>IF(S1099&gt;0,RANK(S1099,(N1099:P1099,Q1099:AE1099)),0)</f>
        <v>0</v>
      </c>
      <c r="AK1099" s="2">
        <f t="shared" si="421"/>
        <v>0</v>
      </c>
      <c r="AL1099" s="2">
        <f t="shared" si="422"/>
        <v>9.5281306715063515E-3</v>
      </c>
      <c r="AM1099" s="2">
        <f t="shared" si="423"/>
        <v>0</v>
      </c>
      <c r="AN1099" s="2">
        <f t="shared" si="424"/>
        <v>0</v>
      </c>
      <c r="AP1099" t="s">
        <v>1565</v>
      </c>
      <c r="AQ1099" t="s">
        <v>809</v>
      </c>
      <c r="AR1099">
        <v>4</v>
      </c>
      <c r="AT1099" s="95">
        <v>21</v>
      </c>
      <c r="AU1099" s="97">
        <v>135</v>
      </c>
      <c r="AV1099" s="101">
        <f t="shared" si="404"/>
        <v>21135</v>
      </c>
      <c r="AX1099" s="7" t="s">
        <v>1006</v>
      </c>
    </row>
    <row r="1100" spans="1:50" ht="12.75" hidden="1" customHeight="1" outlineLevel="1">
      <c r="A1100" t="s">
        <v>1853</v>
      </c>
      <c r="B1100" t="s">
        <v>809</v>
      </c>
      <c r="C1100" s="1">
        <f t="shared" si="416"/>
        <v>5717</v>
      </c>
      <c r="D1100" s="7">
        <f>IF(N1100&gt;0, RANK(N1100,(N1100:P1100,Q1100:AE1100)),0)</f>
        <v>1</v>
      </c>
      <c r="E1100" s="7">
        <f>IF(O1100&gt;0,RANK(O1100,(N1100:P1100,Q1100:AE1100)),0)</f>
        <v>2</v>
      </c>
      <c r="F1100" s="7">
        <f>IF(P1100&gt;0,RANK(P1100,(N1100:P1100,Q1100:AE1100)),0)</f>
        <v>0</v>
      </c>
      <c r="G1100" s="1">
        <f t="shared" si="414"/>
        <v>587</v>
      </c>
      <c r="H1100" s="2">
        <f t="shared" si="415"/>
        <v>0.10267622879132413</v>
      </c>
      <c r="I1100" s="2"/>
      <c r="J1100" s="2">
        <f t="shared" si="417"/>
        <v>0.54346685324470878</v>
      </c>
      <c r="K1100" s="2">
        <f t="shared" si="418"/>
        <v>0.44079062445338463</v>
      </c>
      <c r="L1100" s="2">
        <f t="shared" si="419"/>
        <v>0</v>
      </c>
      <c r="M1100" s="2">
        <f t="shared" si="420"/>
        <v>1.5742522301906592E-2</v>
      </c>
      <c r="N1100" s="111">
        <v>3107</v>
      </c>
      <c r="O1100" s="111">
        <v>2520</v>
      </c>
      <c r="P1100" s="111"/>
      <c r="Q1100" s="111"/>
      <c r="R1100" s="111">
        <v>90</v>
      </c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G1100" s="7">
        <f>IF(Q1100&gt;0,RANK(Q1100,(N1100:P1100,Q1100:AE1100)),0)</f>
        <v>0</v>
      </c>
      <c r="AH1100" s="7">
        <f>IF(R1100&gt;0,RANK(R1100,(N1100:P1100,Q1100:AE1100)),0)</f>
        <v>3</v>
      </c>
      <c r="AI1100" s="7">
        <f>IF(T1100&gt;0,RANK(T1100,(N1100:P1100,Q1100:AE1100)),0)</f>
        <v>0</v>
      </c>
      <c r="AJ1100" s="7">
        <f>IF(S1100&gt;0,RANK(S1100,(N1100:P1100,Q1100:AE1100)),0)</f>
        <v>0</v>
      </c>
      <c r="AK1100" s="2">
        <f t="shared" si="421"/>
        <v>0</v>
      </c>
      <c r="AL1100" s="2">
        <f t="shared" si="422"/>
        <v>1.5742522301906595E-2</v>
      </c>
      <c r="AM1100" s="2">
        <f t="shared" si="423"/>
        <v>0</v>
      </c>
      <c r="AN1100" s="2">
        <f t="shared" si="424"/>
        <v>0</v>
      </c>
      <c r="AP1100" t="s">
        <v>1853</v>
      </c>
      <c r="AQ1100" t="s">
        <v>809</v>
      </c>
      <c r="AT1100" s="95">
        <v>21</v>
      </c>
      <c r="AU1100" s="97">
        <v>137</v>
      </c>
      <c r="AV1100" s="101">
        <f t="shared" si="404"/>
        <v>21137</v>
      </c>
      <c r="AX1100" s="7" t="s">
        <v>1006</v>
      </c>
    </row>
    <row r="1101" spans="1:50" ht="12.75" hidden="1" customHeight="1" outlineLevel="1">
      <c r="A1101" t="s">
        <v>1658</v>
      </c>
      <c r="B1101" t="s">
        <v>809</v>
      </c>
      <c r="C1101" s="1">
        <f t="shared" si="416"/>
        <v>2908</v>
      </c>
      <c r="D1101" s="7">
        <f>IF(N1101&gt;0, RANK(N1101,(N1101:P1101,Q1101:AE1101)),0)</f>
        <v>1</v>
      </c>
      <c r="E1101" s="7">
        <f>IF(O1101&gt;0,RANK(O1101,(N1101:P1101,Q1101:AE1101)),0)</f>
        <v>2</v>
      </c>
      <c r="F1101" s="7">
        <f>IF(P1101&gt;0,RANK(P1101,(N1101:P1101,Q1101:AE1101)),0)</f>
        <v>0</v>
      </c>
      <c r="G1101" s="1">
        <f t="shared" si="414"/>
        <v>738</v>
      </c>
      <c r="H1101" s="2">
        <f t="shared" si="415"/>
        <v>0.25378266850068776</v>
      </c>
      <c r="I1101" s="2"/>
      <c r="J1101" s="2">
        <f t="shared" si="417"/>
        <v>0.61898211829436034</v>
      </c>
      <c r="K1101" s="2">
        <f t="shared" si="418"/>
        <v>0.36519944979367264</v>
      </c>
      <c r="L1101" s="2">
        <f t="shared" si="419"/>
        <v>0</v>
      </c>
      <c r="M1101" s="2">
        <f t="shared" si="420"/>
        <v>1.5818431911967024E-2</v>
      </c>
      <c r="N1101" s="111">
        <v>1800</v>
      </c>
      <c r="O1101" s="111">
        <v>1062</v>
      </c>
      <c r="P1101" s="111"/>
      <c r="Q1101" s="111"/>
      <c r="R1101" s="111">
        <v>46</v>
      </c>
      <c r="S1101" s="111"/>
      <c r="T1101" s="111"/>
      <c r="U1101" s="111"/>
      <c r="V1101" s="111"/>
      <c r="W1101" s="111"/>
      <c r="X1101" s="111"/>
      <c r="Y1101" s="111"/>
      <c r="Z1101" s="111"/>
      <c r="AA1101" s="111"/>
      <c r="AB1101" s="111"/>
      <c r="AC1101" s="111"/>
      <c r="AD1101" s="111"/>
      <c r="AE1101" s="111"/>
      <c r="AG1101" s="7">
        <f>IF(Q1101&gt;0,RANK(Q1101,(N1101:P1101,Q1101:AE1101)),0)</f>
        <v>0</v>
      </c>
      <c r="AH1101" s="7">
        <f>IF(R1101&gt;0,RANK(R1101,(N1101:P1101,Q1101:AE1101)),0)</f>
        <v>3</v>
      </c>
      <c r="AI1101" s="7">
        <f>IF(T1101&gt;0,RANK(T1101,(N1101:P1101,Q1101:AE1101)),0)</f>
        <v>0</v>
      </c>
      <c r="AJ1101" s="7">
        <f>IF(S1101&gt;0,RANK(S1101,(N1101:P1101,Q1101:AE1101)),0)</f>
        <v>0</v>
      </c>
      <c r="AK1101" s="2">
        <f t="shared" si="421"/>
        <v>0</v>
      </c>
      <c r="AL1101" s="2">
        <f t="shared" si="422"/>
        <v>1.5818431911966989E-2</v>
      </c>
      <c r="AM1101" s="2">
        <f t="shared" si="423"/>
        <v>0</v>
      </c>
      <c r="AN1101" s="2">
        <f t="shared" si="424"/>
        <v>0</v>
      </c>
      <c r="AP1101" t="s">
        <v>1658</v>
      </c>
      <c r="AQ1101" t="s">
        <v>809</v>
      </c>
      <c r="AR1101">
        <v>1</v>
      </c>
      <c r="AT1101" s="95">
        <v>21</v>
      </c>
      <c r="AU1101" s="97">
        <v>139</v>
      </c>
      <c r="AV1101" s="101">
        <f t="shared" si="404"/>
        <v>21139</v>
      </c>
      <c r="AX1101" s="7" t="s">
        <v>1006</v>
      </c>
    </row>
    <row r="1102" spans="1:50" ht="12.75" hidden="1" customHeight="1" outlineLevel="1">
      <c r="A1102" t="s">
        <v>543</v>
      </c>
      <c r="B1102" t="s">
        <v>809</v>
      </c>
      <c r="C1102" s="1">
        <f t="shared" si="416"/>
        <v>6098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>IF(P1102&gt;0,RANK(P1102,(N1102:P1102,Q1102:AE1102)),0)</f>
        <v>0</v>
      </c>
      <c r="G1102" s="1">
        <f t="shared" si="414"/>
        <v>514</v>
      </c>
      <c r="H1102" s="2">
        <f t="shared" si="415"/>
        <v>8.4289931124959E-2</v>
      </c>
      <c r="I1102" s="2"/>
      <c r="J1102" s="2">
        <f t="shared" si="417"/>
        <v>0.53771728435552635</v>
      </c>
      <c r="K1102" s="2">
        <f t="shared" si="418"/>
        <v>0.45342735323056738</v>
      </c>
      <c r="L1102" s="2">
        <f t="shared" si="419"/>
        <v>0</v>
      </c>
      <c r="M1102" s="2">
        <f t="shared" si="420"/>
        <v>8.8553624139062759E-3</v>
      </c>
      <c r="N1102" s="111">
        <v>3279</v>
      </c>
      <c r="O1102" s="111">
        <v>2765</v>
      </c>
      <c r="P1102" s="111"/>
      <c r="Q1102" s="111"/>
      <c r="R1102" s="111">
        <v>54</v>
      </c>
      <c r="S1102" s="111"/>
      <c r="T1102" s="111"/>
      <c r="U1102" s="111"/>
      <c r="V1102" s="111"/>
      <c r="W1102" s="111"/>
      <c r="X1102" s="111"/>
      <c r="Y1102" s="111"/>
      <c r="Z1102" s="111"/>
      <c r="AA1102" s="111"/>
      <c r="AB1102" s="111"/>
      <c r="AC1102" s="111"/>
      <c r="AD1102" s="111"/>
      <c r="AE1102" s="111"/>
      <c r="AG1102" s="7">
        <f>IF(Q1102&gt;0,RANK(Q1102,(N1102:P1102,Q1102:AE1102)),0)</f>
        <v>0</v>
      </c>
      <c r="AH1102" s="7">
        <f>IF(R1102&gt;0,RANK(R1102,(N1102:P1102,Q1102:AE1102)),0)</f>
        <v>3</v>
      </c>
      <c r="AI1102" s="7">
        <f>IF(T1102&gt;0,RANK(T1102,(N1102:P1102,Q1102:AE1102)),0)</f>
        <v>0</v>
      </c>
      <c r="AJ1102" s="7">
        <f>IF(S1102&gt;0,RANK(S1102,(N1102:P1102,Q1102:AE1102)),0)</f>
        <v>0</v>
      </c>
      <c r="AK1102" s="2">
        <f t="shared" si="421"/>
        <v>0</v>
      </c>
      <c r="AL1102" s="2">
        <f t="shared" si="422"/>
        <v>8.8553624139061995E-3</v>
      </c>
      <c r="AM1102" s="2">
        <f t="shared" si="423"/>
        <v>0</v>
      </c>
      <c r="AN1102" s="2">
        <f t="shared" si="424"/>
        <v>0</v>
      </c>
      <c r="AP1102" t="s">
        <v>543</v>
      </c>
      <c r="AQ1102" t="s">
        <v>809</v>
      </c>
      <c r="AR1102">
        <v>1</v>
      </c>
      <c r="AT1102" s="95">
        <v>21</v>
      </c>
      <c r="AU1102" s="97">
        <v>141</v>
      </c>
      <c r="AV1102" s="101">
        <f t="shared" si="404"/>
        <v>21141</v>
      </c>
      <c r="AX1102" s="7" t="s">
        <v>1006</v>
      </c>
    </row>
    <row r="1103" spans="1:50" ht="12.75" hidden="1" customHeight="1" outlineLevel="1">
      <c r="A1103" t="s">
        <v>411</v>
      </c>
      <c r="B1103" t="s">
        <v>809</v>
      </c>
      <c r="C1103" s="1">
        <f t="shared" si="416"/>
        <v>2492</v>
      </c>
      <c r="D1103" s="7">
        <f>IF(N1103&gt;0, RANK(N1103,(N1103:P1103,Q1103:AE1103)),0)</f>
        <v>1</v>
      </c>
      <c r="E1103" s="7">
        <f>IF(O1103&gt;0,RANK(O1103,(N1103:P1103,Q1103:AE1103)),0)</f>
        <v>2</v>
      </c>
      <c r="F1103" s="7">
        <f>IF(P1103&gt;0,RANK(P1103,(N1103:P1103,Q1103:AE1103)),0)</f>
        <v>0</v>
      </c>
      <c r="G1103" s="1">
        <f t="shared" si="414"/>
        <v>639</v>
      </c>
      <c r="H1103" s="2">
        <f t="shared" si="415"/>
        <v>0.25642054574638845</v>
      </c>
      <c r="I1103" s="2"/>
      <c r="J1103" s="2">
        <f t="shared" si="417"/>
        <v>0.6243980738362761</v>
      </c>
      <c r="K1103" s="2">
        <f t="shared" si="418"/>
        <v>0.36797752808988765</v>
      </c>
      <c r="L1103" s="2">
        <f t="shared" si="419"/>
        <v>0</v>
      </c>
      <c r="M1103" s="2">
        <f t="shared" si="420"/>
        <v>7.6243980738362471E-3</v>
      </c>
      <c r="N1103" s="111">
        <v>1556</v>
      </c>
      <c r="O1103" s="111">
        <v>917</v>
      </c>
      <c r="P1103" s="111"/>
      <c r="Q1103" s="111"/>
      <c r="R1103" s="111">
        <v>19</v>
      </c>
      <c r="S1103" s="111"/>
      <c r="T1103" s="111"/>
      <c r="U1103" s="111"/>
      <c r="V1103" s="111"/>
      <c r="W1103" s="111"/>
      <c r="X1103" s="111"/>
      <c r="Y1103" s="111"/>
      <c r="Z1103" s="111"/>
      <c r="AA1103" s="111"/>
      <c r="AB1103" s="111"/>
      <c r="AC1103" s="111"/>
      <c r="AD1103" s="111"/>
      <c r="AE1103" s="111"/>
      <c r="AG1103" s="7">
        <f>IF(Q1103&gt;0,RANK(Q1103,(N1103:P1103,Q1103:AE1103)),0)</f>
        <v>0</v>
      </c>
      <c r="AH1103" s="7">
        <f>IF(R1103&gt;0,RANK(R1103,(N1103:P1103,Q1103:AE1103)),0)</f>
        <v>3</v>
      </c>
      <c r="AI1103" s="7">
        <f>IF(T1103&gt;0,RANK(T1103,(N1103:P1103,Q1103:AE1103)),0)</f>
        <v>0</v>
      </c>
      <c r="AJ1103" s="7">
        <f>IF(S1103&gt;0,RANK(S1103,(N1103:P1103,Q1103:AE1103)),0)</f>
        <v>0</v>
      </c>
      <c r="AK1103" s="2">
        <f t="shared" si="421"/>
        <v>0</v>
      </c>
      <c r="AL1103" s="2">
        <f t="shared" si="422"/>
        <v>7.6243980738362757E-3</v>
      </c>
      <c r="AM1103" s="2">
        <f t="shared" si="423"/>
        <v>0</v>
      </c>
      <c r="AN1103" s="2">
        <f t="shared" si="424"/>
        <v>0</v>
      </c>
      <c r="AP1103" t="s">
        <v>411</v>
      </c>
      <c r="AQ1103" t="s">
        <v>809</v>
      </c>
      <c r="AR1103">
        <v>1</v>
      </c>
      <c r="AT1103" s="95">
        <v>21</v>
      </c>
      <c r="AU1103" s="97">
        <v>143</v>
      </c>
      <c r="AV1103" s="101">
        <f t="shared" si="404"/>
        <v>21143</v>
      </c>
      <c r="AX1103" s="7" t="s">
        <v>1006</v>
      </c>
    </row>
    <row r="1104" spans="1:50" ht="12.75" hidden="1" customHeight="1" outlineLevel="1">
      <c r="A1104" t="s">
        <v>1989</v>
      </c>
      <c r="B1104" t="s">
        <v>809</v>
      </c>
      <c r="C1104" s="1">
        <f t="shared" si="416"/>
        <v>18093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>IF(P1104&gt;0,RANK(P1104,(N1104:P1104,Q1104:AE1104)),0)</f>
        <v>0</v>
      </c>
      <c r="G1104" s="1">
        <f t="shared" si="414"/>
        <v>1468</v>
      </c>
      <c r="H1104" s="2">
        <f t="shared" si="415"/>
        <v>8.1136351075001376E-2</v>
      </c>
      <c r="I1104" s="2"/>
      <c r="J1104" s="2">
        <f t="shared" si="417"/>
        <v>0.53517935113027137</v>
      </c>
      <c r="K1104" s="2">
        <f t="shared" si="418"/>
        <v>0.45404300005526999</v>
      </c>
      <c r="L1104" s="2">
        <f t="shared" si="419"/>
        <v>0</v>
      </c>
      <c r="M1104" s="2">
        <f t="shared" si="420"/>
        <v>1.077764881445864E-2</v>
      </c>
      <c r="N1104" s="111">
        <v>9683</v>
      </c>
      <c r="O1104" s="111">
        <v>8215</v>
      </c>
      <c r="P1104" s="111"/>
      <c r="Q1104" s="111"/>
      <c r="R1104" s="111">
        <v>195</v>
      </c>
      <c r="S1104" s="111"/>
      <c r="T1104" s="111"/>
      <c r="U1104" s="111"/>
      <c r="V1104" s="111"/>
      <c r="W1104" s="111"/>
      <c r="X1104" s="111"/>
      <c r="Y1104" s="111"/>
      <c r="Z1104" s="111"/>
      <c r="AA1104" s="111"/>
      <c r="AB1104" s="111"/>
      <c r="AC1104" s="111"/>
      <c r="AD1104" s="111"/>
      <c r="AE1104" s="111"/>
      <c r="AG1104" s="7">
        <f>IF(Q1104&gt;0,RANK(Q1104,(N1104:P1104,Q1104:AE1104)),0)</f>
        <v>0</v>
      </c>
      <c r="AH1104" s="7">
        <f>IF(R1104&gt;0,RANK(R1104,(N1104:P1104,Q1104:AE1104)),0)</f>
        <v>3</v>
      </c>
      <c r="AI1104" s="7">
        <f>IF(T1104&gt;0,RANK(T1104,(N1104:P1104,Q1104:AE1104)),0)</f>
        <v>0</v>
      </c>
      <c r="AJ1104" s="7">
        <f>IF(S1104&gt;0,RANK(S1104,(N1104:P1104,Q1104:AE1104)),0)</f>
        <v>0</v>
      </c>
      <c r="AK1104" s="2">
        <f t="shared" si="421"/>
        <v>0</v>
      </c>
      <c r="AL1104" s="2">
        <f t="shared" si="422"/>
        <v>1.077764881445863E-2</v>
      </c>
      <c r="AM1104" s="2">
        <f t="shared" si="423"/>
        <v>0</v>
      </c>
      <c r="AN1104" s="2">
        <f t="shared" si="424"/>
        <v>0</v>
      </c>
      <c r="AP1104" t="s">
        <v>1989</v>
      </c>
      <c r="AQ1104" t="s">
        <v>809</v>
      </c>
      <c r="AR1104">
        <v>1</v>
      </c>
      <c r="AT1104" s="95">
        <v>21</v>
      </c>
      <c r="AU1104" s="97">
        <v>145</v>
      </c>
      <c r="AV1104" s="101">
        <f t="shared" si="404"/>
        <v>21145</v>
      </c>
      <c r="AX1104" s="7" t="s">
        <v>1006</v>
      </c>
    </row>
    <row r="1105" spans="1:50" ht="12.75" hidden="1" customHeight="1" outlineLevel="1">
      <c r="A1105" t="s">
        <v>872</v>
      </c>
      <c r="B1105" t="s">
        <v>809</v>
      </c>
      <c r="C1105" s="1">
        <f t="shared" si="416"/>
        <v>4099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1">
        <f t="shared" si="414"/>
        <v>1450</v>
      </c>
      <c r="H1105" s="2">
        <f t="shared" si="415"/>
        <v>0.35374481580873385</v>
      </c>
      <c r="I1105" s="2"/>
      <c r="J1105" s="2">
        <f t="shared" si="417"/>
        <v>0.31910222005367161</v>
      </c>
      <c r="K1105" s="2">
        <f t="shared" si="418"/>
        <v>0.67284703586240546</v>
      </c>
      <c r="L1105" s="2">
        <f t="shared" si="419"/>
        <v>0</v>
      </c>
      <c r="M1105" s="2">
        <f t="shared" si="420"/>
        <v>8.0507440839229227E-3</v>
      </c>
      <c r="N1105" s="111">
        <v>1308</v>
      </c>
      <c r="O1105" s="111">
        <v>2758</v>
      </c>
      <c r="P1105" s="111"/>
      <c r="Q1105" s="111"/>
      <c r="R1105" s="111">
        <v>33</v>
      </c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G1105" s="7">
        <f>IF(Q1105&gt;0,RANK(Q1105,(N1105:P1105,Q1105:AE1105)),0)</f>
        <v>0</v>
      </c>
      <c r="AH1105" s="7">
        <f>IF(R1105&gt;0,RANK(R1105,(N1105:P1105,Q1105:AE1105)),0)</f>
        <v>3</v>
      </c>
      <c r="AI1105" s="7">
        <f>IF(T1105&gt;0,RANK(T1105,(N1105:P1105,Q1105:AE1105)),0)</f>
        <v>0</v>
      </c>
      <c r="AJ1105" s="7">
        <f>IF(S1105&gt;0,RANK(S1105,(N1105:P1105,Q1105:AE1105)),0)</f>
        <v>0</v>
      </c>
      <c r="AK1105" s="2">
        <f t="shared" si="421"/>
        <v>0</v>
      </c>
      <c r="AL1105" s="2">
        <f t="shared" si="422"/>
        <v>8.0507440839229089E-3</v>
      </c>
      <c r="AM1105" s="2">
        <f t="shared" si="423"/>
        <v>0</v>
      </c>
      <c r="AN1105" s="2">
        <f t="shared" si="424"/>
        <v>0</v>
      </c>
      <c r="AP1105" t="s">
        <v>872</v>
      </c>
      <c r="AQ1105" t="s">
        <v>809</v>
      </c>
      <c r="AR1105">
        <v>5</v>
      </c>
      <c r="AT1105" s="95">
        <v>21</v>
      </c>
      <c r="AU1105" s="97">
        <v>147</v>
      </c>
      <c r="AV1105" s="101">
        <f t="shared" si="404"/>
        <v>21147</v>
      </c>
      <c r="AX1105" s="7" t="s">
        <v>1006</v>
      </c>
    </row>
    <row r="1106" spans="1:50" ht="12.75" hidden="1" customHeight="1" outlineLevel="1">
      <c r="A1106" t="s">
        <v>431</v>
      </c>
      <c r="B1106" t="s">
        <v>809</v>
      </c>
      <c r="C1106" s="1">
        <f t="shared" si="416"/>
        <v>3189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>IF(P1106&gt;0,RANK(P1106,(N1106:P1106,Q1106:AE1106)),0)</f>
        <v>0</v>
      </c>
      <c r="G1106" s="1">
        <f t="shared" si="414"/>
        <v>599</v>
      </c>
      <c r="H1106" s="2">
        <f t="shared" si="415"/>
        <v>0.18783317654437129</v>
      </c>
      <c r="I1106" s="2"/>
      <c r="J1106" s="2">
        <f t="shared" si="417"/>
        <v>0.58795860771401698</v>
      </c>
      <c r="K1106" s="2">
        <f t="shared" si="418"/>
        <v>0.40012543116964566</v>
      </c>
      <c r="L1106" s="2">
        <f t="shared" si="419"/>
        <v>0</v>
      </c>
      <c r="M1106" s="2">
        <f t="shared" si="420"/>
        <v>1.1915961116337359E-2</v>
      </c>
      <c r="N1106" s="111">
        <v>1875</v>
      </c>
      <c r="O1106" s="111">
        <v>1276</v>
      </c>
      <c r="P1106" s="111"/>
      <c r="Q1106" s="111"/>
      <c r="R1106" s="111">
        <v>38</v>
      </c>
      <c r="S1106" s="111"/>
      <c r="T1106" s="111"/>
      <c r="U1106" s="111"/>
      <c r="V1106" s="111"/>
      <c r="W1106" s="111"/>
      <c r="X1106" s="111"/>
      <c r="Y1106" s="111"/>
      <c r="Z1106" s="111"/>
      <c r="AA1106" s="111"/>
      <c r="AB1106" s="111"/>
      <c r="AC1106" s="111"/>
      <c r="AD1106" s="111"/>
      <c r="AE1106" s="111"/>
      <c r="AG1106" s="7">
        <f>IF(Q1106&gt;0,RANK(Q1106,(N1106:P1106,Q1106:AE1106)),0)</f>
        <v>0</v>
      </c>
      <c r="AH1106" s="7">
        <f>IF(R1106&gt;0,RANK(R1106,(N1106:P1106,Q1106:AE1106)),0)</f>
        <v>3</v>
      </c>
      <c r="AI1106" s="7">
        <f>IF(T1106&gt;0,RANK(T1106,(N1106:P1106,Q1106:AE1106)),0)</f>
        <v>0</v>
      </c>
      <c r="AJ1106" s="7">
        <f>IF(S1106&gt;0,RANK(S1106,(N1106:P1106,Q1106:AE1106)),0)</f>
        <v>0</v>
      </c>
      <c r="AK1106" s="2">
        <f t="shared" si="421"/>
        <v>0</v>
      </c>
      <c r="AL1106" s="2">
        <f t="shared" si="422"/>
        <v>1.1915961116337409E-2</v>
      </c>
      <c r="AM1106" s="2">
        <f t="shared" si="423"/>
        <v>0</v>
      </c>
      <c r="AN1106" s="2">
        <f t="shared" si="424"/>
        <v>0</v>
      </c>
      <c r="AP1106" t="s">
        <v>431</v>
      </c>
      <c r="AQ1106" t="s">
        <v>809</v>
      </c>
      <c r="AR1106">
        <v>1</v>
      </c>
      <c r="AT1106" s="95">
        <v>21</v>
      </c>
      <c r="AU1106" s="97">
        <v>149</v>
      </c>
      <c r="AV1106" s="101">
        <f t="shared" si="404"/>
        <v>21149</v>
      </c>
      <c r="AX1106" s="7" t="s">
        <v>1006</v>
      </c>
    </row>
    <row r="1107" spans="1:50" ht="12.75" hidden="1" customHeight="1" outlineLevel="1">
      <c r="A1107" t="s">
        <v>2058</v>
      </c>
      <c r="B1107" t="s">
        <v>809</v>
      </c>
      <c r="C1107" s="1">
        <f t="shared" si="416"/>
        <v>16025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0</v>
      </c>
      <c r="G1107" s="1">
        <f t="shared" si="414"/>
        <v>1321</v>
      </c>
      <c r="H1107" s="2">
        <f t="shared" si="415"/>
        <v>8.2433697347893922E-2</v>
      </c>
      <c r="I1107" s="2"/>
      <c r="J1107" s="2">
        <f t="shared" si="417"/>
        <v>0.53884555382215293</v>
      </c>
      <c r="K1107" s="2">
        <f t="shared" si="418"/>
        <v>0.45641185647425897</v>
      </c>
      <c r="L1107" s="2">
        <f t="shared" si="419"/>
        <v>0</v>
      </c>
      <c r="M1107" s="2">
        <f t="shared" si="420"/>
        <v>4.742589703588096E-3</v>
      </c>
      <c r="N1107" s="111">
        <v>8635</v>
      </c>
      <c r="O1107" s="111">
        <v>7314</v>
      </c>
      <c r="P1107" s="111"/>
      <c r="Q1107" s="111"/>
      <c r="R1107" s="111">
        <v>76</v>
      </c>
      <c r="S1107" s="111"/>
      <c r="T1107" s="111"/>
      <c r="U1107" s="111"/>
      <c r="V1107" s="111"/>
      <c r="W1107" s="111"/>
      <c r="X1107" s="111"/>
      <c r="Y1107" s="111"/>
      <c r="Z1107" s="111"/>
      <c r="AA1107" s="111"/>
      <c r="AB1107" s="111"/>
      <c r="AC1107" s="111"/>
      <c r="AD1107" s="111"/>
      <c r="AE1107" s="111"/>
      <c r="AG1107" s="7">
        <f>IF(Q1107&gt;0,RANK(Q1107,(N1107:P1107,Q1107:AE1107)),0)</f>
        <v>0</v>
      </c>
      <c r="AH1107" s="7">
        <f>IF(R1107&gt;0,RANK(R1107,(N1107:P1107,Q1107:AE1107)),0)</f>
        <v>3</v>
      </c>
      <c r="AI1107" s="7">
        <f>IF(T1107&gt;0,RANK(T1107,(N1107:P1107,Q1107:AE1107)),0)</f>
        <v>0</v>
      </c>
      <c r="AJ1107" s="7">
        <f>IF(S1107&gt;0,RANK(S1107,(N1107:P1107,Q1107:AE1107)),0)</f>
        <v>0</v>
      </c>
      <c r="AK1107" s="2">
        <f t="shared" si="421"/>
        <v>0</v>
      </c>
      <c r="AL1107" s="2">
        <f t="shared" si="422"/>
        <v>4.7425897035881437E-3</v>
      </c>
      <c r="AM1107" s="2">
        <f t="shared" si="423"/>
        <v>0</v>
      </c>
      <c r="AN1107" s="2">
        <f t="shared" si="424"/>
        <v>0</v>
      </c>
      <c r="AP1107" t="s">
        <v>2058</v>
      </c>
      <c r="AQ1107" t="s">
        <v>809</v>
      </c>
      <c r="AR1107">
        <v>6</v>
      </c>
      <c r="AT1107" s="95">
        <v>21</v>
      </c>
      <c r="AU1107" s="97">
        <v>151</v>
      </c>
      <c r="AV1107" s="101">
        <f t="shared" si="404"/>
        <v>21151</v>
      </c>
      <c r="AX1107" s="7" t="s">
        <v>1006</v>
      </c>
    </row>
    <row r="1108" spans="1:50" ht="12.75" hidden="1" customHeight="1" outlineLevel="1">
      <c r="A1108" t="s">
        <v>93</v>
      </c>
      <c r="B1108" t="s">
        <v>809</v>
      </c>
      <c r="C1108" s="1">
        <f t="shared" si="416"/>
        <v>5225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>IF(P1108&gt;0,RANK(P1108,(N1108:P1108,Q1108:AE1108)),0)</f>
        <v>0</v>
      </c>
      <c r="G1108" s="1">
        <f t="shared" si="414"/>
        <v>991</v>
      </c>
      <c r="H1108" s="2">
        <f t="shared" si="415"/>
        <v>0.18966507177033493</v>
      </c>
      <c r="I1108" s="2"/>
      <c r="J1108" s="2">
        <f t="shared" si="417"/>
        <v>0.59311004784688992</v>
      </c>
      <c r="K1108" s="2">
        <f t="shared" si="418"/>
        <v>0.40344497607655505</v>
      </c>
      <c r="L1108" s="2">
        <f t="shared" si="419"/>
        <v>0</v>
      </c>
      <c r="M1108" s="2">
        <f t="shared" si="420"/>
        <v>3.4449760765550286E-3</v>
      </c>
      <c r="N1108" s="111">
        <v>3099</v>
      </c>
      <c r="O1108" s="111">
        <v>2108</v>
      </c>
      <c r="P1108" s="111"/>
      <c r="Q1108" s="111"/>
      <c r="R1108" s="111">
        <v>18</v>
      </c>
      <c r="S1108" s="111"/>
      <c r="T1108" s="111"/>
      <c r="U1108" s="111"/>
      <c r="V1108" s="111"/>
      <c r="W1108" s="111"/>
      <c r="X1108" s="111"/>
      <c r="Y1108" s="111"/>
      <c r="Z1108" s="111"/>
      <c r="AA1108" s="111"/>
      <c r="AB1108" s="111"/>
      <c r="AC1108" s="111"/>
      <c r="AD1108" s="111"/>
      <c r="AE1108" s="111"/>
      <c r="AG1108" s="7">
        <f>IF(Q1108&gt;0,RANK(Q1108,(N1108:P1108,Q1108:AE1108)),0)</f>
        <v>0</v>
      </c>
      <c r="AH1108" s="7">
        <f>IF(R1108&gt;0,RANK(R1108,(N1108:P1108,Q1108:AE1108)),0)</f>
        <v>3</v>
      </c>
      <c r="AI1108" s="7">
        <f>IF(T1108&gt;0,RANK(T1108,(N1108:P1108,Q1108:AE1108)),0)</f>
        <v>0</v>
      </c>
      <c r="AJ1108" s="7">
        <f>IF(S1108&gt;0,RANK(S1108,(N1108:P1108,Q1108:AE1108)),0)</f>
        <v>0</v>
      </c>
      <c r="AK1108" s="2">
        <f t="shared" si="421"/>
        <v>0</v>
      </c>
      <c r="AL1108" s="2">
        <f t="shared" si="422"/>
        <v>3.4449760765550238E-3</v>
      </c>
      <c r="AM1108" s="2">
        <f t="shared" si="423"/>
        <v>0</v>
      </c>
      <c r="AN1108" s="2">
        <f t="shared" si="424"/>
        <v>0</v>
      </c>
      <c r="AP1108" t="s">
        <v>93</v>
      </c>
      <c r="AQ1108" t="s">
        <v>809</v>
      </c>
      <c r="AR1108">
        <v>5</v>
      </c>
      <c r="AT1108" s="95">
        <v>21</v>
      </c>
      <c r="AU1108" s="97">
        <v>153</v>
      </c>
      <c r="AV1108" s="101">
        <f t="shared" si="404"/>
        <v>21153</v>
      </c>
      <c r="AX1108" s="7" t="s">
        <v>1006</v>
      </c>
    </row>
    <row r="1109" spans="1:50" ht="12.75" hidden="1" customHeight="1" outlineLevel="1">
      <c r="A1109" t="s">
        <v>551</v>
      </c>
      <c r="B1109" t="s">
        <v>809</v>
      </c>
      <c r="C1109" s="1">
        <f t="shared" si="416"/>
        <v>4649</v>
      </c>
      <c r="D1109" s="7">
        <f>IF(N1109&gt;0, RANK(N1109,(N1109:P1109,Q1109:AE1109)),0)</f>
        <v>1</v>
      </c>
      <c r="E1109" s="7">
        <f>IF(O1109&gt;0,RANK(O1109,(N1109:P1109,Q1109:AE1109)),0)</f>
        <v>2</v>
      </c>
      <c r="F1109" s="7">
        <f>IF(P1109&gt;0,RANK(P1109,(N1109:P1109,Q1109:AE1109)),0)</f>
        <v>0</v>
      </c>
      <c r="G1109" s="1">
        <f t="shared" si="414"/>
        <v>1401</v>
      </c>
      <c r="H1109" s="2">
        <f t="shared" si="415"/>
        <v>0.30135513013551302</v>
      </c>
      <c r="I1109" s="2"/>
      <c r="J1109" s="2">
        <f t="shared" si="417"/>
        <v>0.64250376425037647</v>
      </c>
      <c r="K1109" s="2">
        <f t="shared" si="418"/>
        <v>0.3411486341148634</v>
      </c>
      <c r="L1109" s="2">
        <f t="shared" si="419"/>
        <v>0</v>
      </c>
      <c r="M1109" s="2">
        <f t="shared" si="420"/>
        <v>1.6347601634760123E-2</v>
      </c>
      <c r="N1109" s="111">
        <v>2987</v>
      </c>
      <c r="O1109" s="111">
        <v>1586</v>
      </c>
      <c r="P1109" s="111"/>
      <c r="Q1109" s="111"/>
      <c r="R1109" s="111">
        <v>76</v>
      </c>
      <c r="S1109" s="111"/>
      <c r="T1109" s="111"/>
      <c r="U1109" s="111"/>
      <c r="V1109" s="111"/>
      <c r="W1109" s="111"/>
      <c r="X1109" s="111"/>
      <c r="Y1109" s="111"/>
      <c r="Z1109" s="111"/>
      <c r="AA1109" s="111"/>
      <c r="AB1109" s="111"/>
      <c r="AC1109" s="111"/>
      <c r="AD1109" s="111"/>
      <c r="AE1109" s="111"/>
      <c r="AG1109" s="7">
        <f>IF(Q1109&gt;0,RANK(Q1109,(N1109:P1109,Q1109:AE1109)),0)</f>
        <v>0</v>
      </c>
      <c r="AH1109" s="7">
        <f>IF(R1109&gt;0,RANK(R1109,(N1109:P1109,Q1109:AE1109)),0)</f>
        <v>3</v>
      </c>
      <c r="AI1109" s="7">
        <f>IF(T1109&gt;0,RANK(T1109,(N1109:P1109,Q1109:AE1109)),0)</f>
        <v>0</v>
      </c>
      <c r="AJ1109" s="7">
        <f>IF(S1109&gt;0,RANK(S1109,(N1109:P1109,Q1109:AE1109)),0)</f>
        <v>0</v>
      </c>
      <c r="AK1109" s="2">
        <f t="shared" si="421"/>
        <v>0</v>
      </c>
      <c r="AL1109" s="2">
        <f t="shared" si="422"/>
        <v>1.6347601634760164E-2</v>
      </c>
      <c r="AM1109" s="2">
        <f t="shared" si="423"/>
        <v>0</v>
      </c>
      <c r="AN1109" s="2">
        <f t="shared" si="424"/>
        <v>0</v>
      </c>
      <c r="AP1109" t="s">
        <v>551</v>
      </c>
      <c r="AQ1109" t="s">
        <v>809</v>
      </c>
      <c r="AR1109">
        <v>2</v>
      </c>
      <c r="AT1109" s="95">
        <v>21</v>
      </c>
      <c r="AU1109" s="97">
        <v>155</v>
      </c>
      <c r="AV1109" s="101">
        <f t="shared" si="404"/>
        <v>21155</v>
      </c>
      <c r="AX1109" s="7" t="s">
        <v>1006</v>
      </c>
    </row>
    <row r="1110" spans="1:50" ht="12.75" hidden="1" customHeight="1" outlineLevel="1">
      <c r="A1110" t="s">
        <v>900</v>
      </c>
      <c r="B1110" t="s">
        <v>809</v>
      </c>
      <c r="C1110" s="1">
        <f t="shared" si="416"/>
        <v>9853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>IF(P1110&gt;0,RANK(P1110,(N1110:P1110,Q1110:AE1110)),0)</f>
        <v>0</v>
      </c>
      <c r="G1110" s="1">
        <f t="shared" si="414"/>
        <v>1585</v>
      </c>
      <c r="H1110" s="2">
        <f t="shared" si="415"/>
        <v>0.16086471125545518</v>
      </c>
      <c r="I1110" s="2"/>
      <c r="J1110" s="2">
        <f t="shared" si="417"/>
        <v>0.57698162996041813</v>
      </c>
      <c r="K1110" s="2">
        <f t="shared" si="418"/>
        <v>0.41611691870496298</v>
      </c>
      <c r="L1110" s="2">
        <f t="shared" si="419"/>
        <v>0</v>
      </c>
      <c r="M1110" s="2">
        <f t="shared" si="420"/>
        <v>6.901451334618891E-3</v>
      </c>
      <c r="N1110" s="111">
        <v>5685</v>
      </c>
      <c r="O1110" s="111">
        <v>4100</v>
      </c>
      <c r="P1110" s="111"/>
      <c r="Q1110" s="111"/>
      <c r="R1110" s="111">
        <v>68</v>
      </c>
      <c r="S1110" s="111"/>
      <c r="T1110" s="111"/>
      <c r="U1110" s="111"/>
      <c r="V1110" s="111"/>
      <c r="W1110" s="111"/>
      <c r="X1110" s="111"/>
      <c r="Y1110" s="111"/>
      <c r="Z1110" s="111"/>
      <c r="AA1110" s="111"/>
      <c r="AB1110" s="111"/>
      <c r="AC1110" s="111"/>
      <c r="AD1110" s="111"/>
      <c r="AE1110" s="111"/>
      <c r="AG1110" s="7">
        <f>IF(Q1110&gt;0,RANK(Q1110,(N1110:P1110,Q1110:AE1110)),0)</f>
        <v>0</v>
      </c>
      <c r="AH1110" s="7">
        <f>IF(R1110&gt;0,RANK(R1110,(N1110:P1110,Q1110:AE1110)),0)</f>
        <v>3</v>
      </c>
      <c r="AI1110" s="7">
        <f>IF(T1110&gt;0,RANK(T1110,(N1110:P1110,Q1110:AE1110)),0)</f>
        <v>0</v>
      </c>
      <c r="AJ1110" s="7">
        <f>IF(S1110&gt;0,RANK(S1110,(N1110:P1110,Q1110:AE1110)),0)</f>
        <v>0</v>
      </c>
      <c r="AK1110" s="2">
        <f t="shared" si="421"/>
        <v>0</v>
      </c>
      <c r="AL1110" s="2">
        <f t="shared" si="422"/>
        <v>6.901451334618898E-3</v>
      </c>
      <c r="AM1110" s="2">
        <f t="shared" si="423"/>
        <v>0</v>
      </c>
      <c r="AN1110" s="2">
        <f t="shared" si="424"/>
        <v>0</v>
      </c>
      <c r="AP1110" t="s">
        <v>900</v>
      </c>
      <c r="AQ1110" t="s">
        <v>809</v>
      </c>
      <c r="AR1110">
        <v>1</v>
      </c>
      <c r="AT1110" s="95">
        <v>21</v>
      </c>
      <c r="AU1110" s="97">
        <v>157</v>
      </c>
      <c r="AV1110" s="101">
        <f t="shared" si="404"/>
        <v>21157</v>
      </c>
      <c r="AX1110" s="7" t="s">
        <v>1006</v>
      </c>
    </row>
    <row r="1111" spans="1:50" ht="12.75" hidden="1" customHeight="1" outlineLevel="1">
      <c r="A1111" t="s">
        <v>2178</v>
      </c>
      <c r="B1111" t="s">
        <v>809</v>
      </c>
      <c r="C1111" s="1">
        <f t="shared" si="416"/>
        <v>4773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0</v>
      </c>
      <c r="G1111" s="1">
        <f t="shared" si="414"/>
        <v>795</v>
      </c>
      <c r="H1111" s="2">
        <f t="shared" si="415"/>
        <v>0.16656191074795726</v>
      </c>
      <c r="I1111" s="2"/>
      <c r="J1111" s="2">
        <f t="shared" si="417"/>
        <v>0.40414833438089254</v>
      </c>
      <c r="K1111" s="2">
        <f t="shared" si="418"/>
        <v>0.57071024512884982</v>
      </c>
      <c r="L1111" s="2">
        <f t="shared" si="419"/>
        <v>0</v>
      </c>
      <c r="M1111" s="2">
        <f t="shared" si="420"/>
        <v>2.5141420490257693E-2</v>
      </c>
      <c r="N1111" s="111">
        <v>1929</v>
      </c>
      <c r="O1111" s="111">
        <v>2724</v>
      </c>
      <c r="P1111" s="111"/>
      <c r="Q1111" s="111"/>
      <c r="R1111" s="111">
        <v>120</v>
      </c>
      <c r="S1111" s="111"/>
      <c r="T1111" s="111"/>
      <c r="U1111" s="111"/>
      <c r="V1111" s="111"/>
      <c r="W1111" s="111"/>
      <c r="X1111" s="111"/>
      <c r="Y1111" s="111"/>
      <c r="Z1111" s="111"/>
      <c r="AA1111" s="111"/>
      <c r="AB1111" s="111"/>
      <c r="AC1111" s="111"/>
      <c r="AD1111" s="111"/>
      <c r="AE1111" s="111"/>
      <c r="AG1111" s="7">
        <f>IF(Q1111&gt;0,RANK(Q1111,(N1111:P1111,Q1111:AE1111)),0)</f>
        <v>0</v>
      </c>
      <c r="AH1111" s="7">
        <f>IF(R1111&gt;0,RANK(R1111,(N1111:P1111,Q1111:AE1111)),0)</f>
        <v>3</v>
      </c>
      <c r="AI1111" s="7">
        <f>IF(T1111&gt;0,RANK(T1111,(N1111:P1111,Q1111:AE1111)),0)</f>
        <v>0</v>
      </c>
      <c r="AJ1111" s="7">
        <f>IF(S1111&gt;0,RANK(S1111,(N1111:P1111,Q1111:AE1111)),0)</f>
        <v>0</v>
      </c>
      <c r="AK1111" s="2">
        <f t="shared" si="421"/>
        <v>0</v>
      </c>
      <c r="AL1111" s="2">
        <f t="shared" si="422"/>
        <v>2.51414204902577E-2</v>
      </c>
      <c r="AM1111" s="2">
        <f t="shared" si="423"/>
        <v>0</v>
      </c>
      <c r="AN1111" s="2">
        <f t="shared" si="424"/>
        <v>0</v>
      </c>
      <c r="AP1111" t="s">
        <v>2178</v>
      </c>
      <c r="AQ1111" t="s">
        <v>809</v>
      </c>
      <c r="AR1111">
        <v>5</v>
      </c>
      <c r="AT1111" s="95">
        <v>21</v>
      </c>
      <c r="AU1111" s="97">
        <v>159</v>
      </c>
      <c r="AV1111" s="101">
        <f t="shared" si="404"/>
        <v>21159</v>
      </c>
      <c r="AX1111" s="7" t="s">
        <v>1006</v>
      </c>
    </row>
    <row r="1112" spans="1:50" ht="12.75" hidden="1" customHeight="1" outlineLevel="1">
      <c r="A1112" t="s">
        <v>2167</v>
      </c>
      <c r="B1112" t="s">
        <v>809</v>
      </c>
      <c r="C1112" s="1">
        <f t="shared" si="416"/>
        <v>4400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0</v>
      </c>
      <c r="G1112" s="1">
        <f t="shared" si="414"/>
        <v>66</v>
      </c>
      <c r="H1112" s="2">
        <f t="shared" si="415"/>
        <v>1.4999999999999999E-2</v>
      </c>
      <c r="I1112" s="2"/>
      <c r="J1112" s="2">
        <f t="shared" si="417"/>
        <v>0.48954545454545456</v>
      </c>
      <c r="K1112" s="2">
        <f t="shared" si="418"/>
        <v>0.50454545454545452</v>
      </c>
      <c r="L1112" s="2">
        <f t="shared" si="419"/>
        <v>0</v>
      </c>
      <c r="M1112" s="2">
        <f t="shared" si="420"/>
        <v>5.9090909090909749E-3</v>
      </c>
      <c r="N1112" s="111">
        <v>2154</v>
      </c>
      <c r="O1112" s="111">
        <v>2220</v>
      </c>
      <c r="P1112" s="111"/>
      <c r="Q1112" s="111"/>
      <c r="R1112" s="111">
        <v>26</v>
      </c>
      <c r="S1112" s="111"/>
      <c r="T1112" s="111"/>
      <c r="U1112" s="111"/>
      <c r="V1112" s="111"/>
      <c r="W1112" s="111"/>
      <c r="X1112" s="111"/>
      <c r="Y1112" s="111"/>
      <c r="Z1112" s="111"/>
      <c r="AA1112" s="111"/>
      <c r="AB1112" s="111"/>
      <c r="AC1112" s="111"/>
      <c r="AD1112" s="111"/>
      <c r="AE1112" s="111"/>
      <c r="AG1112" s="7">
        <f>IF(Q1112&gt;0,RANK(Q1112,(N1112:P1112,Q1112:AE1112)),0)</f>
        <v>0</v>
      </c>
      <c r="AH1112" s="7">
        <f>IF(R1112&gt;0,RANK(R1112,(N1112:P1112,Q1112:AE1112)),0)</f>
        <v>3</v>
      </c>
      <c r="AI1112" s="7">
        <f>IF(T1112&gt;0,RANK(T1112,(N1112:P1112,Q1112:AE1112)),0)</f>
        <v>0</v>
      </c>
      <c r="AJ1112" s="7">
        <f>IF(S1112&gt;0,RANK(S1112,(N1112:P1112,Q1112:AE1112)),0)</f>
        <v>0</v>
      </c>
      <c r="AK1112" s="2">
        <f t="shared" si="421"/>
        <v>0</v>
      </c>
      <c r="AL1112" s="2">
        <f t="shared" si="422"/>
        <v>5.909090909090909E-3</v>
      </c>
      <c r="AM1112" s="2">
        <f t="shared" si="423"/>
        <v>0</v>
      </c>
      <c r="AN1112" s="2">
        <f t="shared" si="424"/>
        <v>0</v>
      </c>
      <c r="AP1112" t="s">
        <v>2167</v>
      </c>
      <c r="AQ1112" t="s">
        <v>809</v>
      </c>
      <c r="AR1112">
        <v>4</v>
      </c>
      <c r="AT1112" s="95">
        <v>21</v>
      </c>
      <c r="AU1112" s="97">
        <v>161</v>
      </c>
      <c r="AV1112" s="101">
        <f t="shared" si="404"/>
        <v>21161</v>
      </c>
      <c r="AX1112" s="7" t="s">
        <v>1006</v>
      </c>
    </row>
    <row r="1113" spans="1:50" ht="12.75" hidden="1" customHeight="1" outlineLevel="1">
      <c r="A1113" t="s">
        <v>1178</v>
      </c>
      <c r="B1113" t="s">
        <v>809</v>
      </c>
      <c r="C1113" s="1">
        <f t="shared" si="416"/>
        <v>6311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>IF(P1113&gt;0,RANK(P1113,(N1113:P1113,Q1113:AE1113)),0)</f>
        <v>0</v>
      </c>
      <c r="G1113" s="1">
        <f t="shared" si="414"/>
        <v>534</v>
      </c>
      <c r="H1113" s="2">
        <f t="shared" si="415"/>
        <v>8.4614165742354613E-2</v>
      </c>
      <c r="I1113" s="2"/>
      <c r="J1113" s="2">
        <f t="shared" si="417"/>
        <v>0.5319283790207574</v>
      </c>
      <c r="K1113" s="2">
        <f t="shared" si="418"/>
        <v>0.44731421327840276</v>
      </c>
      <c r="L1113" s="2">
        <f t="shared" si="419"/>
        <v>0</v>
      </c>
      <c r="M1113" s="2">
        <f t="shared" si="420"/>
        <v>2.0757407700839836E-2</v>
      </c>
      <c r="N1113" s="111">
        <v>3357</v>
      </c>
      <c r="O1113" s="111">
        <v>2823</v>
      </c>
      <c r="P1113" s="111"/>
      <c r="Q1113" s="111"/>
      <c r="R1113" s="111">
        <v>131</v>
      </c>
      <c r="S1113" s="111"/>
      <c r="T1113" s="111"/>
      <c r="U1113" s="111"/>
      <c r="V1113" s="111"/>
      <c r="W1113" s="111"/>
      <c r="X1113" s="111"/>
      <c r="Y1113" s="111"/>
      <c r="Z1113" s="111"/>
      <c r="AA1113" s="111"/>
      <c r="AB1113" s="111"/>
      <c r="AC1113" s="111"/>
      <c r="AD1113" s="111"/>
      <c r="AE1113" s="111"/>
      <c r="AG1113" s="7">
        <f>IF(Q1113&gt;0,RANK(Q1113,(N1113:P1113,Q1113:AE1113)),0)</f>
        <v>0</v>
      </c>
      <c r="AH1113" s="7">
        <f>IF(R1113&gt;0,RANK(R1113,(N1113:P1113,Q1113:AE1113)),0)</f>
        <v>3</v>
      </c>
      <c r="AI1113" s="7">
        <f>IF(T1113&gt;0,RANK(T1113,(N1113:P1113,Q1113:AE1113)),0)</f>
        <v>0</v>
      </c>
      <c r="AJ1113" s="7">
        <f>IF(S1113&gt;0,RANK(S1113,(N1113:P1113,Q1113:AE1113)),0)</f>
        <v>0</v>
      </c>
      <c r="AK1113" s="2">
        <f t="shared" si="421"/>
        <v>0</v>
      </c>
      <c r="AL1113" s="2">
        <f t="shared" si="422"/>
        <v>2.0757407700839805E-2</v>
      </c>
      <c r="AM1113" s="2">
        <f t="shared" si="423"/>
        <v>0</v>
      </c>
      <c r="AN1113" s="2">
        <f t="shared" si="424"/>
        <v>0</v>
      </c>
      <c r="AP1113" t="s">
        <v>1178</v>
      </c>
      <c r="AQ1113" t="s">
        <v>809</v>
      </c>
      <c r="AR1113">
        <v>2</v>
      </c>
      <c r="AT1113" s="95">
        <v>21</v>
      </c>
      <c r="AU1113" s="97">
        <v>163</v>
      </c>
      <c r="AV1113" s="101">
        <f t="shared" si="404"/>
        <v>21163</v>
      </c>
      <c r="AX1113" s="7" t="s">
        <v>1006</v>
      </c>
    </row>
    <row r="1114" spans="1:50" ht="12.75" hidden="1" customHeight="1" outlineLevel="1">
      <c r="A1114" t="s">
        <v>850</v>
      </c>
      <c r="B1114" t="s">
        <v>809</v>
      </c>
      <c r="C1114" s="1">
        <f t="shared" si="416"/>
        <v>1636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0</v>
      </c>
      <c r="G1114" s="1">
        <f t="shared" si="414"/>
        <v>430</v>
      </c>
      <c r="H1114" s="2">
        <f t="shared" si="415"/>
        <v>0.26283618581907092</v>
      </c>
      <c r="I1114" s="2"/>
      <c r="J1114" s="2">
        <f t="shared" si="417"/>
        <v>0.62469437652811732</v>
      </c>
      <c r="K1114" s="2">
        <f t="shared" si="418"/>
        <v>0.36185819070904646</v>
      </c>
      <c r="L1114" s="2">
        <f t="shared" si="419"/>
        <v>0</v>
      </c>
      <c r="M1114" s="2">
        <f t="shared" si="420"/>
        <v>1.344743276283622E-2</v>
      </c>
      <c r="N1114" s="111">
        <v>1022</v>
      </c>
      <c r="O1114" s="111">
        <v>592</v>
      </c>
      <c r="P1114" s="111"/>
      <c r="Q1114" s="111"/>
      <c r="R1114" s="111">
        <v>22</v>
      </c>
      <c r="S1114" s="111"/>
      <c r="T1114" s="111"/>
      <c r="U1114" s="111"/>
      <c r="V1114" s="111"/>
      <c r="W1114" s="111"/>
      <c r="X1114" s="111"/>
      <c r="Y1114" s="111"/>
      <c r="Z1114" s="111"/>
      <c r="AA1114" s="111"/>
      <c r="AB1114" s="111"/>
      <c r="AC1114" s="111"/>
      <c r="AD1114" s="111"/>
      <c r="AE1114" s="111"/>
      <c r="AG1114" s="7">
        <f>IF(Q1114&gt;0,RANK(Q1114,(N1114:P1114,Q1114:AE1114)),0)</f>
        <v>0</v>
      </c>
      <c r="AH1114" s="7">
        <f>IF(R1114&gt;0,RANK(R1114,(N1114:P1114,Q1114:AE1114)),0)</f>
        <v>3</v>
      </c>
      <c r="AI1114" s="7">
        <f>IF(T1114&gt;0,RANK(T1114,(N1114:P1114,Q1114:AE1114)),0)</f>
        <v>0</v>
      </c>
      <c r="AJ1114" s="7">
        <f>IF(S1114&gt;0,RANK(S1114,(N1114:P1114,Q1114:AE1114)),0)</f>
        <v>0</v>
      </c>
      <c r="AK1114" s="2">
        <f t="shared" si="421"/>
        <v>0</v>
      </c>
      <c r="AL1114" s="2">
        <f t="shared" si="422"/>
        <v>1.3447432762836185E-2</v>
      </c>
      <c r="AM1114" s="2">
        <f t="shared" si="423"/>
        <v>0</v>
      </c>
      <c r="AN1114" s="2">
        <f t="shared" si="424"/>
        <v>0</v>
      </c>
      <c r="AP1114" t="s">
        <v>850</v>
      </c>
      <c r="AQ1114" t="s">
        <v>809</v>
      </c>
      <c r="AR1114">
        <v>5</v>
      </c>
      <c r="AT1114" s="95">
        <v>21</v>
      </c>
      <c r="AU1114" s="97">
        <v>165</v>
      </c>
      <c r="AV1114" s="101">
        <f t="shared" si="404"/>
        <v>21165</v>
      </c>
      <c r="AX1114" s="7" t="s">
        <v>1006</v>
      </c>
    </row>
    <row r="1115" spans="1:50" ht="12.75" hidden="1" customHeight="1" outlineLevel="1">
      <c r="A1115" t="s">
        <v>505</v>
      </c>
      <c r="B1115" t="s">
        <v>809</v>
      </c>
      <c r="C1115" s="1">
        <f t="shared" si="416"/>
        <v>6246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>IF(P1115&gt;0,RANK(P1115,(N1115:P1115,Q1115:AE1115)),0)</f>
        <v>0</v>
      </c>
      <c r="G1115" s="1">
        <f t="shared" si="414"/>
        <v>629</v>
      </c>
      <c r="H1115" s="2">
        <f t="shared" si="415"/>
        <v>0.10070445084854307</v>
      </c>
      <c r="I1115" s="2"/>
      <c r="J1115" s="2">
        <f t="shared" si="417"/>
        <v>0.54755043227665701</v>
      </c>
      <c r="K1115" s="2">
        <f t="shared" si="418"/>
        <v>0.44684598142811399</v>
      </c>
      <c r="L1115" s="2">
        <f t="shared" si="419"/>
        <v>0</v>
      </c>
      <c r="M1115" s="2">
        <f t="shared" si="420"/>
        <v>5.6035862952290016E-3</v>
      </c>
      <c r="N1115" s="111">
        <v>3420</v>
      </c>
      <c r="O1115" s="111">
        <v>2791</v>
      </c>
      <c r="P1115" s="111"/>
      <c r="Q1115" s="111"/>
      <c r="R1115" s="111">
        <v>35</v>
      </c>
      <c r="S1115" s="111"/>
      <c r="T1115" s="111"/>
      <c r="U1115" s="111"/>
      <c r="V1115" s="111"/>
      <c r="W1115" s="111"/>
      <c r="X1115" s="111"/>
      <c r="Y1115" s="111"/>
      <c r="Z1115" s="111"/>
      <c r="AA1115" s="111"/>
      <c r="AB1115" s="111"/>
      <c r="AC1115" s="111"/>
      <c r="AD1115" s="111"/>
      <c r="AE1115" s="111"/>
      <c r="AG1115" s="7">
        <f>IF(Q1115&gt;0,RANK(Q1115,(N1115:P1115,Q1115:AE1115)),0)</f>
        <v>0</v>
      </c>
      <c r="AH1115" s="7">
        <f>IF(R1115&gt;0,RANK(R1115,(N1115:P1115,Q1115:AE1115)),0)</f>
        <v>3</v>
      </c>
      <c r="AI1115" s="7">
        <f>IF(T1115&gt;0,RANK(T1115,(N1115:P1115,Q1115:AE1115)),0)</f>
        <v>0</v>
      </c>
      <c r="AJ1115" s="7">
        <f>IF(S1115&gt;0,RANK(S1115,(N1115:P1115,Q1115:AE1115)),0)</f>
        <v>0</v>
      </c>
      <c r="AK1115" s="2">
        <f t="shared" si="421"/>
        <v>0</v>
      </c>
      <c r="AL1115" s="2">
        <f t="shared" si="422"/>
        <v>5.6035862952289461E-3</v>
      </c>
      <c r="AM1115" s="2">
        <f t="shared" si="423"/>
        <v>0</v>
      </c>
      <c r="AN1115" s="2">
        <f t="shared" si="424"/>
        <v>0</v>
      </c>
      <c r="AP1115" t="s">
        <v>505</v>
      </c>
      <c r="AQ1115" t="s">
        <v>809</v>
      </c>
      <c r="AR1115">
        <v>6</v>
      </c>
      <c r="AT1115" s="95">
        <v>21</v>
      </c>
      <c r="AU1115" s="97">
        <v>167</v>
      </c>
      <c r="AV1115" s="101">
        <f t="shared" si="404"/>
        <v>21167</v>
      </c>
      <c r="AX1115" s="7" t="s">
        <v>1006</v>
      </c>
    </row>
    <row r="1116" spans="1:50" ht="12.75" hidden="1" customHeight="1" outlineLevel="1">
      <c r="A1116" t="s">
        <v>1760</v>
      </c>
      <c r="B1116" t="s">
        <v>809</v>
      </c>
      <c r="C1116" s="1">
        <f t="shared" si="416"/>
        <v>3389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0</v>
      </c>
      <c r="G1116" s="1">
        <f t="shared" si="414"/>
        <v>54</v>
      </c>
      <c r="H1116" s="2">
        <f t="shared" si="415"/>
        <v>1.5933903806432576E-2</v>
      </c>
      <c r="I1116" s="2"/>
      <c r="J1116" s="2">
        <f t="shared" si="417"/>
        <v>0.48804957214517558</v>
      </c>
      <c r="K1116" s="2">
        <f t="shared" si="418"/>
        <v>0.5039834759516082</v>
      </c>
      <c r="L1116" s="2">
        <f t="shared" si="419"/>
        <v>0</v>
      </c>
      <c r="M1116" s="2">
        <f t="shared" si="420"/>
        <v>7.9669519032161684E-3</v>
      </c>
      <c r="N1116" s="111">
        <v>1654</v>
      </c>
      <c r="O1116" s="111">
        <v>1708</v>
      </c>
      <c r="P1116" s="111"/>
      <c r="Q1116" s="111"/>
      <c r="R1116" s="111">
        <v>27</v>
      </c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  <c r="AG1116" s="7">
        <f>IF(Q1116&gt;0,RANK(Q1116,(N1116:P1116,Q1116:AE1116)),0)</f>
        <v>0</v>
      </c>
      <c r="AH1116" s="7">
        <f>IF(R1116&gt;0,RANK(R1116,(N1116:P1116,Q1116:AE1116)),0)</f>
        <v>3</v>
      </c>
      <c r="AI1116" s="7">
        <f>IF(T1116&gt;0,RANK(T1116,(N1116:P1116,Q1116:AE1116)),0)</f>
        <v>0</v>
      </c>
      <c r="AJ1116" s="7">
        <f>IF(S1116&gt;0,RANK(S1116,(N1116:P1116,Q1116:AE1116)),0)</f>
        <v>0</v>
      </c>
      <c r="AK1116" s="2">
        <f t="shared" si="421"/>
        <v>0</v>
      </c>
      <c r="AL1116" s="2">
        <f t="shared" si="422"/>
        <v>7.9669519032162881E-3</v>
      </c>
      <c r="AM1116" s="2">
        <f t="shared" si="423"/>
        <v>0</v>
      </c>
      <c r="AN1116" s="2">
        <f t="shared" si="424"/>
        <v>0</v>
      </c>
      <c r="AP1116" t="s">
        <v>1760</v>
      </c>
      <c r="AQ1116" t="s">
        <v>809</v>
      </c>
      <c r="AR1116">
        <v>2</v>
      </c>
      <c r="AT1116" s="95">
        <v>21</v>
      </c>
      <c r="AU1116" s="97">
        <v>169</v>
      </c>
      <c r="AV1116" s="101">
        <f t="shared" si="404"/>
        <v>21169</v>
      </c>
      <c r="AX1116" s="7" t="s">
        <v>1006</v>
      </c>
    </row>
    <row r="1117" spans="1:50" ht="12.75" hidden="1" customHeight="1" outlineLevel="1">
      <c r="A1117" t="s">
        <v>308</v>
      </c>
      <c r="B1117" t="s">
        <v>809</v>
      </c>
      <c r="C1117" s="1">
        <f t="shared" si="416"/>
        <v>5020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0</v>
      </c>
      <c r="G1117" s="1">
        <f t="shared" si="414"/>
        <v>2776</v>
      </c>
      <c r="H1117" s="2">
        <f t="shared" si="415"/>
        <v>0.55298804780876498</v>
      </c>
      <c r="I1117" s="2"/>
      <c r="J1117" s="2">
        <f t="shared" si="417"/>
        <v>0.2199203187250996</v>
      </c>
      <c r="K1117" s="2">
        <f t="shared" si="418"/>
        <v>0.77290836653386452</v>
      </c>
      <c r="L1117" s="2">
        <f t="shared" si="419"/>
        <v>0</v>
      </c>
      <c r="M1117" s="2">
        <f t="shared" si="420"/>
        <v>7.171314741035939E-3</v>
      </c>
      <c r="N1117" s="111">
        <v>1104</v>
      </c>
      <c r="O1117" s="111">
        <v>3880</v>
      </c>
      <c r="P1117" s="111"/>
      <c r="Q1117" s="111"/>
      <c r="R1117" s="111">
        <v>36</v>
      </c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  <c r="AG1117" s="7">
        <f>IF(Q1117&gt;0,RANK(Q1117,(N1117:P1117,Q1117:AE1117)),0)</f>
        <v>0</v>
      </c>
      <c r="AH1117" s="7">
        <f>IF(R1117&gt;0,RANK(R1117,(N1117:P1117,Q1117:AE1117)),0)</f>
        <v>3</v>
      </c>
      <c r="AI1117" s="7">
        <f>IF(T1117&gt;0,RANK(T1117,(N1117:P1117,Q1117:AE1117)),0)</f>
        <v>0</v>
      </c>
      <c r="AJ1117" s="7">
        <f>IF(S1117&gt;0,RANK(S1117,(N1117:P1117,Q1117:AE1117)),0)</f>
        <v>0</v>
      </c>
      <c r="AK1117" s="2">
        <f t="shared" si="421"/>
        <v>0</v>
      </c>
      <c r="AL1117" s="2">
        <f t="shared" si="422"/>
        <v>7.1713147410358566E-3</v>
      </c>
      <c r="AM1117" s="2">
        <f t="shared" si="423"/>
        <v>0</v>
      </c>
      <c r="AN1117" s="2">
        <f t="shared" si="424"/>
        <v>0</v>
      </c>
      <c r="AP1117" t="s">
        <v>308</v>
      </c>
      <c r="AQ1117" t="s">
        <v>809</v>
      </c>
      <c r="AR1117">
        <v>1</v>
      </c>
      <c r="AT1117" s="95">
        <v>21</v>
      </c>
      <c r="AU1117" s="97">
        <v>171</v>
      </c>
      <c r="AV1117" s="101">
        <f t="shared" si="404"/>
        <v>21171</v>
      </c>
      <c r="AX1117" s="7" t="s">
        <v>1006</v>
      </c>
    </row>
    <row r="1118" spans="1:50" ht="12.75" hidden="1" customHeight="1" outlineLevel="1">
      <c r="A1118" t="s">
        <v>1642</v>
      </c>
      <c r="B1118" t="s">
        <v>809</v>
      </c>
      <c r="C1118" s="1">
        <f t="shared" si="416"/>
        <v>6723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>IF(P1118&gt;0,RANK(P1118,(N1118:P1118,Q1118:AE1118)),0)</f>
        <v>0</v>
      </c>
      <c r="G1118" s="1">
        <f t="shared" si="414"/>
        <v>1503</v>
      </c>
      <c r="H1118" s="2">
        <f t="shared" si="415"/>
        <v>0.22356091030789826</v>
      </c>
      <c r="I1118" s="2"/>
      <c r="J1118" s="2">
        <f t="shared" si="417"/>
        <v>0.60969805146511968</v>
      </c>
      <c r="K1118" s="2">
        <f t="shared" si="418"/>
        <v>0.38613714115722148</v>
      </c>
      <c r="L1118" s="2">
        <f t="shared" si="419"/>
        <v>0</v>
      </c>
      <c r="M1118" s="2">
        <f t="shared" si="420"/>
        <v>4.1648073776588412E-3</v>
      </c>
      <c r="N1118" s="111">
        <v>4099</v>
      </c>
      <c r="O1118" s="111">
        <v>2596</v>
      </c>
      <c r="P1118" s="111"/>
      <c r="Q1118" s="111"/>
      <c r="R1118" s="111">
        <v>28</v>
      </c>
      <c r="S1118" s="111"/>
      <c r="T1118" s="111"/>
      <c r="U1118" s="111"/>
      <c r="V1118" s="111"/>
      <c r="W1118" s="111"/>
      <c r="X1118" s="111"/>
      <c r="Y1118" s="111"/>
      <c r="Z1118" s="111"/>
      <c r="AA1118" s="111"/>
      <c r="AB1118" s="111"/>
      <c r="AC1118" s="111"/>
      <c r="AD1118" s="111"/>
      <c r="AE1118" s="111"/>
      <c r="AG1118" s="7">
        <f>IF(Q1118&gt;0,RANK(Q1118,(N1118:P1118,Q1118:AE1118)),0)</f>
        <v>0</v>
      </c>
      <c r="AH1118" s="7">
        <f>IF(R1118&gt;0,RANK(R1118,(N1118:P1118,Q1118:AE1118)),0)</f>
        <v>3</v>
      </c>
      <c r="AI1118" s="7">
        <f>IF(T1118&gt;0,RANK(T1118,(N1118:P1118,Q1118:AE1118)),0)</f>
        <v>0</v>
      </c>
      <c r="AJ1118" s="7">
        <f>IF(S1118&gt;0,RANK(S1118,(N1118:P1118,Q1118:AE1118)),0)</f>
        <v>0</v>
      </c>
      <c r="AK1118" s="2">
        <f t="shared" si="421"/>
        <v>0</v>
      </c>
      <c r="AL1118" s="2">
        <f t="shared" si="422"/>
        <v>4.1648073776587831E-3</v>
      </c>
      <c r="AM1118" s="2">
        <f t="shared" si="423"/>
        <v>0</v>
      </c>
      <c r="AN1118" s="2">
        <f t="shared" si="424"/>
        <v>0</v>
      </c>
      <c r="AP1118" t="s">
        <v>1642</v>
      </c>
      <c r="AQ1118" t="s">
        <v>809</v>
      </c>
      <c r="AR1118">
        <v>6</v>
      </c>
      <c r="AT1118" s="95">
        <v>21</v>
      </c>
      <c r="AU1118" s="97">
        <v>173</v>
      </c>
      <c r="AV1118" s="101">
        <f t="shared" si="404"/>
        <v>21173</v>
      </c>
      <c r="AX1118" s="7" t="s">
        <v>1006</v>
      </c>
    </row>
    <row r="1119" spans="1:50" ht="12.75" hidden="1" customHeight="1" outlineLevel="1">
      <c r="A1119" t="s">
        <v>361</v>
      </c>
      <c r="B1119" t="s">
        <v>809</v>
      </c>
      <c r="C1119" s="1">
        <f t="shared" si="416"/>
        <v>2605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0</v>
      </c>
      <c r="G1119" s="1">
        <f t="shared" si="414"/>
        <v>704</v>
      </c>
      <c r="H1119" s="2">
        <f t="shared" si="415"/>
        <v>0.27024952015355086</v>
      </c>
      <c r="I1119" s="2"/>
      <c r="J1119" s="2">
        <f t="shared" si="417"/>
        <v>0.63262955854126679</v>
      </c>
      <c r="K1119" s="2">
        <f t="shared" si="418"/>
        <v>0.36238003838771593</v>
      </c>
      <c r="L1119" s="2">
        <f t="shared" si="419"/>
        <v>0</v>
      </c>
      <c r="M1119" s="2">
        <f t="shared" si="420"/>
        <v>4.9904030710172798E-3</v>
      </c>
      <c r="N1119" s="111">
        <v>1648</v>
      </c>
      <c r="O1119" s="111">
        <v>944</v>
      </c>
      <c r="P1119" s="111"/>
      <c r="Q1119" s="111"/>
      <c r="R1119" s="111">
        <v>13</v>
      </c>
      <c r="S1119" s="111"/>
      <c r="T1119" s="111"/>
      <c r="U1119" s="111"/>
      <c r="V1119" s="111"/>
      <c r="W1119" s="111"/>
      <c r="X1119" s="111"/>
      <c r="Y1119" s="111"/>
      <c r="Z1119" s="111"/>
      <c r="AA1119" s="111"/>
      <c r="AB1119" s="111"/>
      <c r="AC1119" s="111"/>
      <c r="AD1119" s="111"/>
      <c r="AE1119" s="111"/>
      <c r="AG1119" s="7">
        <f>IF(Q1119&gt;0,RANK(Q1119,(N1119:P1119,Q1119:AE1119)),0)</f>
        <v>0</v>
      </c>
      <c r="AH1119" s="7">
        <f>IF(R1119&gt;0,RANK(R1119,(N1119:P1119,Q1119:AE1119)),0)</f>
        <v>3</v>
      </c>
      <c r="AI1119" s="7">
        <f>IF(T1119&gt;0,RANK(T1119,(N1119:P1119,Q1119:AE1119)),0)</f>
        <v>0</v>
      </c>
      <c r="AJ1119" s="7">
        <f>IF(S1119&gt;0,RANK(S1119,(N1119:P1119,Q1119:AE1119)),0)</f>
        <v>0</v>
      </c>
      <c r="AK1119" s="2">
        <f t="shared" si="421"/>
        <v>0</v>
      </c>
      <c r="AL1119" s="2">
        <f t="shared" si="422"/>
        <v>4.9904030710172746E-3</v>
      </c>
      <c r="AM1119" s="2">
        <f t="shared" si="423"/>
        <v>0</v>
      </c>
      <c r="AN1119" s="2">
        <f t="shared" si="424"/>
        <v>0</v>
      </c>
      <c r="AP1119" t="s">
        <v>361</v>
      </c>
      <c r="AQ1119" t="s">
        <v>809</v>
      </c>
      <c r="AR1119">
        <v>5</v>
      </c>
      <c r="AT1119" s="95">
        <v>21</v>
      </c>
      <c r="AU1119" s="97">
        <v>175</v>
      </c>
      <c r="AV1119" s="101">
        <f t="shared" ref="AV1119:AV1182" si="425">1000*AT1119+AU1119</f>
        <v>21175</v>
      </c>
      <c r="AX1119" s="7" t="s">
        <v>1006</v>
      </c>
    </row>
    <row r="1120" spans="1:50" ht="12.75" hidden="1" customHeight="1" outlineLevel="1">
      <c r="A1120" t="s">
        <v>1761</v>
      </c>
      <c r="B1120" t="s">
        <v>809</v>
      </c>
      <c r="C1120" s="1">
        <f t="shared" si="416"/>
        <v>9501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0</v>
      </c>
      <c r="G1120" s="1">
        <f t="shared" si="414"/>
        <v>2449</v>
      </c>
      <c r="H1120" s="2">
        <f t="shared" si="415"/>
        <v>0.25776234080623095</v>
      </c>
      <c r="I1120" s="2"/>
      <c r="J1120" s="2">
        <f t="shared" si="417"/>
        <v>0.6248815914114304</v>
      </c>
      <c r="K1120" s="2">
        <f t="shared" si="418"/>
        <v>0.36711925060519945</v>
      </c>
      <c r="L1120" s="2">
        <f t="shared" si="419"/>
        <v>0</v>
      </c>
      <c r="M1120" s="2">
        <f t="shared" si="420"/>
        <v>7.9991579833701421E-3</v>
      </c>
      <c r="N1120" s="111">
        <v>5937</v>
      </c>
      <c r="O1120" s="111">
        <v>3488</v>
      </c>
      <c r="P1120" s="111"/>
      <c r="Q1120" s="111"/>
      <c r="R1120" s="111">
        <v>76</v>
      </c>
      <c r="S1120" s="111"/>
      <c r="T1120" s="111"/>
      <c r="U1120" s="111"/>
      <c r="V1120" s="111"/>
      <c r="W1120" s="111"/>
      <c r="X1120" s="111"/>
      <c r="Y1120" s="111"/>
      <c r="Z1120" s="111"/>
      <c r="AA1120" s="111"/>
      <c r="AB1120" s="111"/>
      <c r="AC1120" s="111"/>
      <c r="AD1120" s="111"/>
      <c r="AE1120" s="111"/>
      <c r="AG1120" s="7">
        <f>IF(Q1120&gt;0,RANK(Q1120,(N1120:P1120,Q1120:AE1120)),0)</f>
        <v>0</v>
      </c>
      <c r="AH1120" s="7">
        <f>IF(R1120&gt;0,RANK(R1120,(N1120:P1120,Q1120:AE1120)),0)</f>
        <v>3</v>
      </c>
      <c r="AI1120" s="7">
        <f>IF(T1120&gt;0,RANK(T1120,(N1120:P1120,Q1120:AE1120)),0)</f>
        <v>0</v>
      </c>
      <c r="AJ1120" s="7">
        <f>IF(S1120&gt;0,RANK(S1120,(N1120:P1120,Q1120:AE1120)),0)</f>
        <v>0</v>
      </c>
      <c r="AK1120" s="2">
        <f t="shared" si="421"/>
        <v>0</v>
      </c>
      <c r="AL1120" s="2">
        <f t="shared" si="422"/>
        <v>7.9991579833701715E-3</v>
      </c>
      <c r="AM1120" s="2">
        <f t="shared" si="423"/>
        <v>0</v>
      </c>
      <c r="AN1120" s="2">
        <f t="shared" si="424"/>
        <v>0</v>
      </c>
      <c r="AP1120" t="s">
        <v>1761</v>
      </c>
      <c r="AQ1120" t="s">
        <v>809</v>
      </c>
      <c r="AR1120">
        <v>1</v>
      </c>
      <c r="AT1120" s="95">
        <v>21</v>
      </c>
      <c r="AU1120" s="97">
        <v>177</v>
      </c>
      <c r="AV1120" s="101">
        <f t="shared" si="425"/>
        <v>21177</v>
      </c>
      <c r="AX1120" s="7" t="s">
        <v>1006</v>
      </c>
    </row>
    <row r="1121" spans="1:50" ht="12.75" hidden="1" customHeight="1" outlineLevel="1">
      <c r="A1121" t="s">
        <v>841</v>
      </c>
      <c r="B1121" t="s">
        <v>809</v>
      </c>
      <c r="C1121" s="1">
        <f t="shared" si="416"/>
        <v>9880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>IF(P1121&gt;0,RANK(P1121,(N1121:P1121,Q1121:AE1121)),0)</f>
        <v>0</v>
      </c>
      <c r="G1121" s="1">
        <f t="shared" si="414"/>
        <v>830</v>
      </c>
      <c r="H1121" s="2">
        <f t="shared" si="415"/>
        <v>8.4008097165991905E-2</v>
      </c>
      <c r="I1121" s="2"/>
      <c r="J1121" s="2">
        <f t="shared" si="417"/>
        <v>0.53360323886639671</v>
      </c>
      <c r="K1121" s="2">
        <f t="shared" si="418"/>
        <v>0.44959514170040488</v>
      </c>
      <c r="L1121" s="2">
        <f t="shared" si="419"/>
        <v>0</v>
      </c>
      <c r="M1121" s="2">
        <f t="shared" si="420"/>
        <v>1.6801619433198411E-2</v>
      </c>
      <c r="N1121" s="111">
        <v>5272</v>
      </c>
      <c r="O1121" s="111">
        <v>4442</v>
      </c>
      <c r="P1121" s="111"/>
      <c r="Q1121" s="111"/>
      <c r="R1121" s="111">
        <v>166</v>
      </c>
      <c r="S1121" s="111"/>
      <c r="T1121" s="111"/>
      <c r="U1121" s="111"/>
      <c r="V1121" s="111"/>
      <c r="W1121" s="111"/>
      <c r="X1121" s="111"/>
      <c r="Y1121" s="111"/>
      <c r="Z1121" s="111"/>
      <c r="AA1121" s="111"/>
      <c r="AB1121" s="111"/>
      <c r="AC1121" s="111"/>
      <c r="AD1121" s="111"/>
      <c r="AE1121" s="111"/>
      <c r="AG1121" s="7">
        <f>IF(Q1121&gt;0,RANK(Q1121,(N1121:P1121,Q1121:AE1121)),0)</f>
        <v>0</v>
      </c>
      <c r="AH1121" s="7">
        <f>IF(R1121&gt;0,RANK(R1121,(N1121:P1121,Q1121:AE1121)),0)</f>
        <v>3</v>
      </c>
      <c r="AI1121" s="7">
        <f>IF(T1121&gt;0,RANK(T1121,(N1121:P1121,Q1121:AE1121)),0)</f>
        <v>0</v>
      </c>
      <c r="AJ1121" s="7">
        <f>IF(S1121&gt;0,RANK(S1121,(N1121:P1121,Q1121:AE1121)),0)</f>
        <v>0</v>
      </c>
      <c r="AK1121" s="2">
        <f t="shared" si="421"/>
        <v>0</v>
      </c>
      <c r="AL1121" s="2">
        <f t="shared" si="422"/>
        <v>1.680161943319838E-2</v>
      </c>
      <c r="AM1121" s="2">
        <f t="shared" si="423"/>
        <v>0</v>
      </c>
      <c r="AN1121" s="2">
        <f t="shared" si="424"/>
        <v>0</v>
      </c>
      <c r="AP1121" t="s">
        <v>841</v>
      </c>
      <c r="AQ1121" t="s">
        <v>809</v>
      </c>
      <c r="AR1121">
        <v>2</v>
      </c>
      <c r="AT1121" s="95">
        <v>21</v>
      </c>
      <c r="AU1121" s="97">
        <v>179</v>
      </c>
      <c r="AV1121" s="101">
        <f t="shared" si="425"/>
        <v>21179</v>
      </c>
      <c r="AX1121" s="7" t="s">
        <v>1006</v>
      </c>
    </row>
    <row r="1122" spans="1:50" ht="12.75" hidden="1" customHeight="1" outlineLevel="1">
      <c r="A1122" t="s">
        <v>1686</v>
      </c>
      <c r="B1122" t="s">
        <v>809</v>
      </c>
      <c r="C1122" s="1">
        <f t="shared" si="416"/>
        <v>2195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>IF(P1122&gt;0,RANK(P1122,(N1122:P1122,Q1122:AE1122)),0)</f>
        <v>0</v>
      </c>
      <c r="G1122" s="1">
        <f t="shared" si="414"/>
        <v>632</v>
      </c>
      <c r="H1122" s="2">
        <f t="shared" si="415"/>
        <v>0.28792710706150343</v>
      </c>
      <c r="I1122" s="2"/>
      <c r="J1122" s="2">
        <f t="shared" si="417"/>
        <v>0.64145785876993167</v>
      </c>
      <c r="K1122" s="2">
        <f t="shared" si="418"/>
        <v>0.35353075170842824</v>
      </c>
      <c r="L1122" s="2">
        <f t="shared" si="419"/>
        <v>0</v>
      </c>
      <c r="M1122" s="2">
        <f t="shared" si="420"/>
        <v>5.0113895216400972E-3</v>
      </c>
      <c r="N1122" s="111">
        <v>1408</v>
      </c>
      <c r="O1122" s="111">
        <v>776</v>
      </c>
      <c r="P1122" s="111"/>
      <c r="Q1122" s="111"/>
      <c r="R1122" s="111">
        <v>11</v>
      </c>
      <c r="S1122" s="111"/>
      <c r="T1122" s="111"/>
      <c r="U1122" s="111"/>
      <c r="V1122" s="111"/>
      <c r="W1122" s="111"/>
      <c r="X1122" s="111"/>
      <c r="Y1122" s="111"/>
      <c r="Z1122" s="111"/>
      <c r="AA1122" s="111"/>
      <c r="AB1122" s="111"/>
      <c r="AC1122" s="111"/>
      <c r="AD1122" s="111"/>
      <c r="AE1122" s="111"/>
      <c r="AG1122" s="7">
        <f>IF(Q1122&gt;0,RANK(Q1122,(N1122:P1122,Q1122:AE1122)),0)</f>
        <v>0</v>
      </c>
      <c r="AH1122" s="7">
        <f>IF(R1122&gt;0,RANK(R1122,(N1122:P1122,Q1122:AE1122)),0)</f>
        <v>3</v>
      </c>
      <c r="AI1122" s="7">
        <f>IF(T1122&gt;0,RANK(T1122,(N1122:P1122,Q1122:AE1122)),0)</f>
        <v>0</v>
      </c>
      <c r="AJ1122" s="7">
        <f>IF(S1122&gt;0,RANK(S1122,(N1122:P1122,Q1122:AE1122)),0)</f>
        <v>0</v>
      </c>
      <c r="AK1122" s="2">
        <f t="shared" si="421"/>
        <v>0</v>
      </c>
      <c r="AL1122" s="2">
        <f t="shared" si="422"/>
        <v>5.0113895216400911E-3</v>
      </c>
      <c r="AM1122" s="2">
        <f t="shared" si="423"/>
        <v>0</v>
      </c>
      <c r="AN1122" s="2">
        <f t="shared" si="424"/>
        <v>0</v>
      </c>
      <c r="AP1122" t="s">
        <v>1686</v>
      </c>
      <c r="AQ1122" t="s">
        <v>809</v>
      </c>
      <c r="AR1122">
        <v>6</v>
      </c>
      <c r="AT1122" s="95">
        <v>21</v>
      </c>
      <c r="AU1122" s="97">
        <v>181</v>
      </c>
      <c r="AV1122" s="101">
        <f t="shared" si="425"/>
        <v>21181</v>
      </c>
      <c r="AX1122" s="7" t="s">
        <v>1006</v>
      </c>
    </row>
    <row r="1123" spans="1:50" ht="12.75" hidden="1" customHeight="1" outlineLevel="1">
      <c r="A1123" t="s">
        <v>945</v>
      </c>
      <c r="B1123" t="s">
        <v>809</v>
      </c>
      <c r="C1123" s="1">
        <f t="shared" si="416"/>
        <v>6950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0</v>
      </c>
      <c r="G1123" s="1">
        <f t="shared" si="414"/>
        <v>482</v>
      </c>
      <c r="H1123" s="2">
        <f t="shared" si="415"/>
        <v>6.9352517985611511E-2</v>
      </c>
      <c r="I1123" s="2"/>
      <c r="J1123" s="2">
        <f t="shared" si="417"/>
        <v>0.45971223021582736</v>
      </c>
      <c r="K1123" s="2">
        <f t="shared" si="418"/>
        <v>0.52906474820143889</v>
      </c>
      <c r="L1123" s="2">
        <f t="shared" si="419"/>
        <v>0</v>
      </c>
      <c r="M1123" s="2">
        <f t="shared" si="420"/>
        <v>1.1223021582733694E-2</v>
      </c>
      <c r="N1123" s="111">
        <v>3195</v>
      </c>
      <c r="O1123" s="111">
        <v>3677</v>
      </c>
      <c r="P1123" s="111"/>
      <c r="Q1123" s="111"/>
      <c r="R1123" s="111">
        <v>78</v>
      </c>
      <c r="S1123" s="111"/>
      <c r="T1123" s="111"/>
      <c r="U1123" s="111"/>
      <c r="V1123" s="111"/>
      <c r="W1123" s="111"/>
      <c r="X1123" s="111"/>
      <c r="Y1123" s="111"/>
      <c r="Z1123" s="111"/>
      <c r="AA1123" s="111"/>
      <c r="AB1123" s="111"/>
      <c r="AC1123" s="111"/>
      <c r="AD1123" s="111"/>
      <c r="AE1123" s="111"/>
      <c r="AG1123" s="7">
        <f>IF(Q1123&gt;0,RANK(Q1123,(N1123:P1123,Q1123:AE1123)),0)</f>
        <v>0</v>
      </c>
      <c r="AH1123" s="7">
        <f>IF(R1123&gt;0,RANK(R1123,(N1123:P1123,Q1123:AE1123)),0)</f>
        <v>3</v>
      </c>
      <c r="AI1123" s="7">
        <f>IF(T1123&gt;0,RANK(T1123,(N1123:P1123,Q1123:AE1123)),0)</f>
        <v>0</v>
      </c>
      <c r="AJ1123" s="7">
        <f>IF(S1123&gt;0,RANK(S1123,(N1123:P1123,Q1123:AE1123)),0)</f>
        <v>0</v>
      </c>
      <c r="AK1123" s="2">
        <f t="shared" si="421"/>
        <v>0</v>
      </c>
      <c r="AL1123" s="2">
        <f t="shared" si="422"/>
        <v>1.1223021582733812E-2</v>
      </c>
      <c r="AM1123" s="2">
        <f t="shared" si="423"/>
        <v>0</v>
      </c>
      <c r="AN1123" s="2">
        <f t="shared" si="424"/>
        <v>0</v>
      </c>
      <c r="AP1123" t="s">
        <v>945</v>
      </c>
      <c r="AQ1123" t="s">
        <v>809</v>
      </c>
      <c r="AR1123">
        <v>1</v>
      </c>
      <c r="AT1123" s="95">
        <v>21</v>
      </c>
      <c r="AU1123" s="97">
        <v>183</v>
      </c>
      <c r="AV1123" s="101">
        <f t="shared" si="425"/>
        <v>21183</v>
      </c>
      <c r="AX1123" s="7" t="s">
        <v>1006</v>
      </c>
    </row>
    <row r="1124" spans="1:50" ht="12.75" hidden="1" customHeight="1" outlineLevel="1">
      <c r="A1124" t="s">
        <v>1341</v>
      </c>
      <c r="B1124" t="s">
        <v>809</v>
      </c>
      <c r="C1124" s="1">
        <f t="shared" si="416"/>
        <v>14648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0</v>
      </c>
      <c r="G1124" s="1">
        <f t="shared" si="414"/>
        <v>3985</v>
      </c>
      <c r="H1124" s="2">
        <f t="shared" si="415"/>
        <v>0.27205079191698528</v>
      </c>
      <c r="I1124" s="2"/>
      <c r="J1124" s="2">
        <f t="shared" si="417"/>
        <v>0.35397323866739488</v>
      </c>
      <c r="K1124" s="2">
        <f t="shared" si="418"/>
        <v>0.62602403058438016</v>
      </c>
      <c r="L1124" s="2">
        <f t="shared" si="419"/>
        <v>0</v>
      </c>
      <c r="M1124" s="2">
        <f t="shared" si="420"/>
        <v>2.0002730748225006E-2</v>
      </c>
      <c r="N1124" s="111">
        <v>5185</v>
      </c>
      <c r="O1124" s="111">
        <v>9170</v>
      </c>
      <c r="P1124" s="111"/>
      <c r="Q1124" s="111"/>
      <c r="R1124" s="111">
        <v>293</v>
      </c>
      <c r="S1124" s="111"/>
      <c r="T1124" s="111"/>
      <c r="U1124" s="111"/>
      <c r="V1124" s="111"/>
      <c r="W1124" s="111"/>
      <c r="X1124" s="111"/>
      <c r="Y1124" s="111"/>
      <c r="Z1124" s="111"/>
      <c r="AA1124" s="111"/>
      <c r="AB1124" s="111"/>
      <c r="AC1124" s="111"/>
      <c r="AD1124" s="111"/>
      <c r="AE1124" s="111"/>
      <c r="AG1124" s="7">
        <f>IF(Q1124&gt;0,RANK(Q1124,(N1124:P1124,Q1124:AE1124)),0)</f>
        <v>0</v>
      </c>
      <c r="AH1124" s="7">
        <f>IF(R1124&gt;0,RANK(R1124,(N1124:P1124,Q1124:AE1124)),0)</f>
        <v>3</v>
      </c>
      <c r="AI1124" s="7">
        <f>IF(T1124&gt;0,RANK(T1124,(N1124:P1124,Q1124:AE1124)),0)</f>
        <v>0</v>
      </c>
      <c r="AJ1124" s="7">
        <f>IF(S1124&gt;0,RANK(S1124,(N1124:P1124,Q1124:AE1124)),0)</f>
        <v>0</v>
      </c>
      <c r="AK1124" s="2">
        <f t="shared" si="421"/>
        <v>0</v>
      </c>
      <c r="AL1124" s="2">
        <f t="shared" si="422"/>
        <v>2.0002730748225013E-2</v>
      </c>
      <c r="AM1124" s="2">
        <f t="shared" si="423"/>
        <v>0</v>
      </c>
      <c r="AN1124" s="2">
        <f t="shared" si="424"/>
        <v>0</v>
      </c>
      <c r="AP1124" t="s">
        <v>1341</v>
      </c>
      <c r="AQ1124" t="s">
        <v>809</v>
      </c>
      <c r="AR1124">
        <v>4</v>
      </c>
      <c r="AT1124" s="95">
        <v>21</v>
      </c>
      <c r="AU1124" s="97">
        <v>185</v>
      </c>
      <c r="AV1124" s="101">
        <f t="shared" si="425"/>
        <v>21185</v>
      </c>
      <c r="AX1124" s="7" t="s">
        <v>1006</v>
      </c>
    </row>
    <row r="1125" spans="1:50" ht="12.75" hidden="1" customHeight="1" outlineLevel="1">
      <c r="A1125" t="s">
        <v>1729</v>
      </c>
      <c r="B1125" t="s">
        <v>809</v>
      </c>
      <c r="C1125" s="1">
        <f t="shared" si="416"/>
        <v>3545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0</v>
      </c>
      <c r="G1125" s="1">
        <f t="shared" si="414"/>
        <v>253</v>
      </c>
      <c r="H1125" s="2">
        <f t="shared" si="415"/>
        <v>7.1368124118476733E-2</v>
      </c>
      <c r="I1125" s="2"/>
      <c r="J1125" s="2">
        <f t="shared" si="417"/>
        <v>0.53060648801128352</v>
      </c>
      <c r="K1125" s="2">
        <f t="shared" si="418"/>
        <v>0.45923836389280676</v>
      </c>
      <c r="L1125" s="2">
        <f t="shared" si="419"/>
        <v>0</v>
      </c>
      <c r="M1125" s="2">
        <f t="shared" si="420"/>
        <v>1.0155148095909727E-2</v>
      </c>
      <c r="N1125" s="111">
        <v>1881</v>
      </c>
      <c r="O1125" s="111">
        <v>1628</v>
      </c>
      <c r="P1125" s="111"/>
      <c r="Q1125" s="111"/>
      <c r="R1125" s="111">
        <v>36</v>
      </c>
      <c r="S1125" s="111"/>
      <c r="T1125" s="111"/>
      <c r="U1125" s="111"/>
      <c r="V1125" s="111"/>
      <c r="W1125" s="111"/>
      <c r="X1125" s="111"/>
      <c r="Y1125" s="111"/>
      <c r="Z1125" s="111"/>
      <c r="AA1125" s="111"/>
      <c r="AB1125" s="111"/>
      <c r="AC1125" s="111"/>
      <c r="AD1125" s="111"/>
      <c r="AE1125" s="111"/>
      <c r="AG1125" s="7">
        <f>IF(Q1125&gt;0,RANK(Q1125,(N1125:P1125,Q1125:AE1125)),0)</f>
        <v>0</v>
      </c>
      <c r="AH1125" s="7">
        <f>IF(R1125&gt;0,RANK(R1125,(N1125:P1125,Q1125:AE1125)),0)</f>
        <v>3</v>
      </c>
      <c r="AI1125" s="7">
        <f>IF(T1125&gt;0,RANK(T1125,(N1125:P1125,Q1125:AE1125)),0)</f>
        <v>0</v>
      </c>
      <c r="AJ1125" s="7">
        <f>IF(S1125&gt;0,RANK(S1125,(N1125:P1125,Q1125:AE1125)),0)</f>
        <v>0</v>
      </c>
      <c r="AK1125" s="2">
        <f t="shared" si="421"/>
        <v>0</v>
      </c>
      <c r="AL1125" s="2">
        <f t="shared" si="422"/>
        <v>1.0155148095909733E-2</v>
      </c>
      <c r="AM1125" s="2">
        <f t="shared" si="423"/>
        <v>0</v>
      </c>
      <c r="AN1125" s="2">
        <f t="shared" si="424"/>
        <v>0</v>
      </c>
      <c r="AP1125" t="s">
        <v>1729</v>
      </c>
      <c r="AQ1125" t="s">
        <v>809</v>
      </c>
      <c r="AR1125">
        <v>4</v>
      </c>
      <c r="AT1125" s="95">
        <v>21</v>
      </c>
      <c r="AU1125" s="97">
        <v>187</v>
      </c>
      <c r="AV1125" s="101">
        <f t="shared" si="425"/>
        <v>21187</v>
      </c>
      <c r="AX1125" s="7" t="s">
        <v>1006</v>
      </c>
    </row>
    <row r="1126" spans="1:50" ht="12.75" hidden="1" customHeight="1" outlineLevel="1">
      <c r="A1126" t="s">
        <v>244</v>
      </c>
      <c r="B1126" t="s">
        <v>809</v>
      </c>
      <c r="C1126" s="1">
        <f t="shared" si="416"/>
        <v>2141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0</v>
      </c>
      <c r="G1126" s="1">
        <f t="shared" si="414"/>
        <v>520</v>
      </c>
      <c r="H1126" s="2">
        <f t="shared" si="415"/>
        <v>0.24287716020551145</v>
      </c>
      <c r="I1126" s="2"/>
      <c r="J1126" s="2">
        <f t="shared" si="417"/>
        <v>0.37085474077533864</v>
      </c>
      <c r="K1126" s="2">
        <f t="shared" si="418"/>
        <v>0.61373190098085006</v>
      </c>
      <c r="L1126" s="2">
        <f t="shared" si="419"/>
        <v>0</v>
      </c>
      <c r="M1126" s="2">
        <f t="shared" si="420"/>
        <v>1.5413358243811293E-2</v>
      </c>
      <c r="N1126" s="111">
        <v>794</v>
      </c>
      <c r="O1126" s="111">
        <v>1314</v>
      </c>
      <c r="P1126" s="111"/>
      <c r="Q1126" s="111"/>
      <c r="R1126" s="111">
        <v>33</v>
      </c>
      <c r="S1126" s="111"/>
      <c r="T1126" s="111"/>
      <c r="U1126" s="111"/>
      <c r="V1126" s="111"/>
      <c r="W1126" s="111"/>
      <c r="X1126" s="111"/>
      <c r="Y1126" s="111"/>
      <c r="Z1126" s="111"/>
      <c r="AA1126" s="111"/>
      <c r="AB1126" s="111"/>
      <c r="AC1126" s="111"/>
      <c r="AD1126" s="111"/>
      <c r="AE1126" s="111"/>
      <c r="AG1126" s="7">
        <f>IF(Q1126&gt;0,RANK(Q1126,(N1126:P1126,Q1126:AE1126)),0)</f>
        <v>0</v>
      </c>
      <c r="AH1126" s="7">
        <f>IF(R1126&gt;0,RANK(R1126,(N1126:P1126,Q1126:AE1126)),0)</f>
        <v>3</v>
      </c>
      <c r="AI1126" s="7">
        <f>IF(T1126&gt;0,RANK(T1126,(N1126:P1126,Q1126:AE1126)),0)</f>
        <v>0</v>
      </c>
      <c r="AJ1126" s="7">
        <f>IF(S1126&gt;0,RANK(S1126,(N1126:P1126,Q1126:AE1126)),0)</f>
        <v>0</v>
      </c>
      <c r="AK1126" s="2">
        <f t="shared" si="421"/>
        <v>0</v>
      </c>
      <c r="AL1126" s="2">
        <f t="shared" si="422"/>
        <v>1.5413358243811303E-2</v>
      </c>
      <c r="AM1126" s="2">
        <f t="shared" si="423"/>
        <v>0</v>
      </c>
      <c r="AN1126" s="2">
        <f t="shared" si="424"/>
        <v>0</v>
      </c>
      <c r="AP1126" t="s">
        <v>244</v>
      </c>
      <c r="AQ1126" t="s">
        <v>809</v>
      </c>
      <c r="AR1126">
        <v>5</v>
      </c>
      <c r="AT1126" s="95">
        <v>21</v>
      </c>
      <c r="AU1126" s="97">
        <v>189</v>
      </c>
      <c r="AV1126" s="101">
        <f t="shared" si="425"/>
        <v>21189</v>
      </c>
      <c r="AX1126" s="7" t="s">
        <v>1006</v>
      </c>
    </row>
    <row r="1127" spans="1:50" ht="12.75" hidden="1" customHeight="1" outlineLevel="1">
      <c r="A1127" t="s">
        <v>1351</v>
      </c>
      <c r="B1127" t="s">
        <v>809</v>
      </c>
      <c r="C1127" s="1">
        <f t="shared" si="416"/>
        <v>3087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0</v>
      </c>
      <c r="G1127" s="1">
        <f t="shared" si="414"/>
        <v>849</v>
      </c>
      <c r="H1127" s="2">
        <f t="shared" si="415"/>
        <v>0.27502429543245871</v>
      </c>
      <c r="I1127" s="2"/>
      <c r="J1127" s="2">
        <f t="shared" si="417"/>
        <v>0.35827664399092973</v>
      </c>
      <c r="K1127" s="2">
        <f t="shared" si="418"/>
        <v>0.63330093942338839</v>
      </c>
      <c r="L1127" s="2">
        <f t="shared" si="419"/>
        <v>0</v>
      </c>
      <c r="M1127" s="2">
        <f t="shared" si="420"/>
        <v>8.42241658568188E-3</v>
      </c>
      <c r="N1127" s="111">
        <v>1106</v>
      </c>
      <c r="O1127" s="111">
        <v>1955</v>
      </c>
      <c r="P1127" s="111"/>
      <c r="Q1127" s="111"/>
      <c r="R1127" s="111">
        <v>26</v>
      </c>
      <c r="S1127" s="111"/>
      <c r="T1127" s="111"/>
      <c r="U1127" s="111"/>
      <c r="V1127" s="111"/>
      <c r="W1127" s="111"/>
      <c r="X1127" s="111"/>
      <c r="Y1127" s="111"/>
      <c r="Z1127" s="111"/>
      <c r="AA1127" s="111"/>
      <c r="AB1127" s="111"/>
      <c r="AC1127" s="111"/>
      <c r="AD1127" s="111"/>
      <c r="AE1127" s="111"/>
      <c r="AG1127" s="7">
        <f>IF(Q1127&gt;0,RANK(Q1127,(N1127:P1127,Q1127:AE1127)),0)</f>
        <v>0</v>
      </c>
      <c r="AH1127" s="7">
        <f>IF(R1127&gt;0,RANK(R1127,(N1127:P1127,Q1127:AE1127)),0)</f>
        <v>3</v>
      </c>
      <c r="AI1127" s="7">
        <f>IF(T1127&gt;0,RANK(T1127,(N1127:P1127,Q1127:AE1127)),0)</f>
        <v>0</v>
      </c>
      <c r="AJ1127" s="7">
        <f>IF(S1127&gt;0,RANK(S1127,(N1127:P1127,Q1127:AE1127)),0)</f>
        <v>0</v>
      </c>
      <c r="AK1127" s="2">
        <f t="shared" si="421"/>
        <v>0</v>
      </c>
      <c r="AL1127" s="2">
        <f t="shared" si="422"/>
        <v>8.4224165856818922E-3</v>
      </c>
      <c r="AM1127" s="2">
        <f t="shared" si="423"/>
        <v>0</v>
      </c>
      <c r="AN1127" s="2">
        <f t="shared" si="424"/>
        <v>0</v>
      </c>
      <c r="AP1127" t="s">
        <v>1351</v>
      </c>
      <c r="AQ1127" t="s">
        <v>809</v>
      </c>
      <c r="AR1127">
        <v>4</v>
      </c>
      <c r="AT1127" s="95">
        <v>21</v>
      </c>
      <c r="AU1127" s="97">
        <v>191</v>
      </c>
      <c r="AV1127" s="101">
        <f t="shared" si="425"/>
        <v>21191</v>
      </c>
      <c r="AX1127" s="7" t="s">
        <v>1006</v>
      </c>
    </row>
    <row r="1128" spans="1:50" ht="12.75" hidden="1" customHeight="1" outlineLevel="1">
      <c r="A1128" t="s">
        <v>1476</v>
      </c>
      <c r="B1128" t="s">
        <v>809</v>
      </c>
      <c r="C1128" s="1">
        <f t="shared" ref="C1128:C1152" si="426">SUM(N1128:AE1128)</f>
        <v>9927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>IF(P1128&gt;0,RANK(P1128,(N1128:P1128,Q1128:AE1128)),0)</f>
        <v>0</v>
      </c>
      <c r="G1128" s="1">
        <f t="shared" si="414"/>
        <v>1302</v>
      </c>
      <c r="H1128" s="2">
        <f t="shared" si="415"/>
        <v>0.13115744938047749</v>
      </c>
      <c r="I1128" s="2"/>
      <c r="J1128" s="2">
        <f t="shared" ref="J1128:J1152" si="427">IF($C1128=0,"-",N1128/$C1128)</f>
        <v>0.56099526543769518</v>
      </c>
      <c r="K1128" s="2">
        <f t="shared" ref="K1128:K1152" si="428">IF($C1128=0,"-",O1128/$C1128)</f>
        <v>0.42983781605721771</v>
      </c>
      <c r="L1128" s="2">
        <f t="shared" ref="L1128:L1152" si="429">IF($C1128=0,"-",P1128/$C1128)</f>
        <v>0</v>
      </c>
      <c r="M1128" s="2">
        <f t="shared" ref="M1128:M1152" si="430">IF(C1128=0,"-",(1-J1128-K1128-L1128))</f>
        <v>9.1669185050871071E-3</v>
      </c>
      <c r="N1128" s="111">
        <v>5569</v>
      </c>
      <c r="O1128" s="111">
        <v>4267</v>
      </c>
      <c r="P1128" s="111"/>
      <c r="Q1128" s="111"/>
      <c r="R1128" s="111">
        <v>91</v>
      </c>
      <c r="S1128" s="111"/>
      <c r="T1128" s="111"/>
      <c r="U1128" s="111"/>
      <c r="V1128" s="111"/>
      <c r="W1128" s="111"/>
      <c r="X1128" s="111"/>
      <c r="Y1128" s="111"/>
      <c r="Z1128" s="111"/>
      <c r="AA1128" s="111"/>
      <c r="AB1128" s="111"/>
      <c r="AC1128" s="111"/>
      <c r="AD1128" s="111"/>
      <c r="AE1128" s="111"/>
      <c r="AG1128" s="7">
        <f>IF(Q1128&gt;0,RANK(Q1128,(N1128:P1128,Q1128:AE1128)),0)</f>
        <v>0</v>
      </c>
      <c r="AH1128" s="7">
        <f>IF(R1128&gt;0,RANK(R1128,(N1128:P1128,Q1128:AE1128)),0)</f>
        <v>3</v>
      </c>
      <c r="AI1128" s="7">
        <f>IF(T1128&gt;0,RANK(T1128,(N1128:P1128,Q1128:AE1128)),0)</f>
        <v>0</v>
      </c>
      <c r="AJ1128" s="7">
        <f>IF(S1128&gt;0,RANK(S1128,(N1128:P1128,Q1128:AE1128)),0)</f>
        <v>0</v>
      </c>
      <c r="AK1128" s="2">
        <f t="shared" ref="AK1128:AK1152" si="431">IF($C1128=0,"-",Q1128/$C1128)</f>
        <v>0</v>
      </c>
      <c r="AL1128" s="2">
        <f t="shared" ref="AL1128:AL1152" si="432">IF($C1128=0,"-",R1128/$C1128)</f>
        <v>9.1669185050871366E-3</v>
      </c>
      <c r="AM1128" s="2">
        <f t="shared" ref="AM1128:AM1152" si="433">IF($C1128=0,"-",T1128/$C1128)</f>
        <v>0</v>
      </c>
      <c r="AN1128" s="2">
        <f t="shared" ref="AN1128:AN1152" si="434">IF($C1128=0,"-",S1128/$C1128)</f>
        <v>0</v>
      </c>
      <c r="AP1128" t="s">
        <v>1476</v>
      </c>
      <c r="AQ1128" t="s">
        <v>809</v>
      </c>
      <c r="AR1128">
        <v>5</v>
      </c>
      <c r="AT1128" s="95">
        <v>21</v>
      </c>
      <c r="AU1128" s="97">
        <v>193</v>
      </c>
      <c r="AV1128" s="101">
        <f t="shared" si="425"/>
        <v>21193</v>
      </c>
      <c r="AX1128" s="7" t="s">
        <v>1006</v>
      </c>
    </row>
    <row r="1129" spans="1:50" ht="12.75" hidden="1" customHeight="1" outlineLevel="1">
      <c r="A1129" t="s">
        <v>1690</v>
      </c>
      <c r="B1129" t="s">
        <v>809</v>
      </c>
      <c r="C1129" s="1">
        <f t="shared" si="426"/>
        <v>20478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>IF(P1129&gt;0,RANK(P1129,(N1129:P1129,Q1129:AE1129)),0)</f>
        <v>0</v>
      </c>
      <c r="G1129" s="1">
        <f t="shared" si="414"/>
        <v>4511</v>
      </c>
      <c r="H1129" s="2">
        <f t="shared" si="415"/>
        <v>0.22028518410000977</v>
      </c>
      <c r="I1129" s="2"/>
      <c r="J1129" s="2">
        <f t="shared" si="427"/>
        <v>0.60640687567145224</v>
      </c>
      <c r="K1129" s="2">
        <f t="shared" si="428"/>
        <v>0.38612169157144255</v>
      </c>
      <c r="L1129" s="2">
        <f t="shared" si="429"/>
        <v>0</v>
      </c>
      <c r="M1129" s="2">
        <f t="shared" si="430"/>
        <v>7.4714327571052119E-3</v>
      </c>
      <c r="N1129" s="111">
        <v>12418</v>
      </c>
      <c r="O1129" s="111">
        <v>7907</v>
      </c>
      <c r="P1129" s="111"/>
      <c r="Q1129" s="111"/>
      <c r="R1129" s="111">
        <v>153</v>
      </c>
      <c r="S1129" s="111"/>
      <c r="T1129" s="111"/>
      <c r="U1129" s="111"/>
      <c r="V1129" s="111"/>
      <c r="W1129" s="111"/>
      <c r="X1129" s="111"/>
      <c r="Y1129" s="111"/>
      <c r="Z1129" s="111"/>
      <c r="AA1129" s="111"/>
      <c r="AB1129" s="111"/>
      <c r="AC1129" s="111"/>
      <c r="AD1129" s="111"/>
      <c r="AE1129" s="111"/>
      <c r="AG1129" s="7">
        <f>IF(Q1129&gt;0,RANK(Q1129,(N1129:P1129,Q1129:AE1129)),0)</f>
        <v>0</v>
      </c>
      <c r="AH1129" s="7">
        <f>IF(R1129&gt;0,RANK(R1129,(N1129:P1129,Q1129:AE1129)),0)</f>
        <v>3</v>
      </c>
      <c r="AI1129" s="7">
        <f>IF(T1129&gt;0,RANK(T1129,(N1129:P1129,Q1129:AE1129)),0)</f>
        <v>0</v>
      </c>
      <c r="AJ1129" s="7">
        <f>IF(S1129&gt;0,RANK(S1129,(N1129:P1129,Q1129:AE1129)),0)</f>
        <v>0</v>
      </c>
      <c r="AK1129" s="2">
        <f t="shared" si="431"/>
        <v>0</v>
      </c>
      <c r="AL1129" s="2">
        <f t="shared" si="432"/>
        <v>7.4714327571051859E-3</v>
      </c>
      <c r="AM1129" s="2">
        <f t="shared" si="433"/>
        <v>0</v>
      </c>
      <c r="AN1129" s="2">
        <f t="shared" si="434"/>
        <v>0</v>
      </c>
      <c r="AP1129" t="s">
        <v>1690</v>
      </c>
      <c r="AQ1129" t="s">
        <v>809</v>
      </c>
      <c r="AR1129">
        <v>5</v>
      </c>
      <c r="AT1129" s="95">
        <v>21</v>
      </c>
      <c r="AU1129" s="97">
        <v>195</v>
      </c>
      <c r="AV1129" s="101">
        <f t="shared" si="425"/>
        <v>21195</v>
      </c>
      <c r="AX1129" s="7" t="s">
        <v>1006</v>
      </c>
    </row>
    <row r="1130" spans="1:50" ht="12.75" hidden="1" customHeight="1" outlineLevel="1">
      <c r="A1130" t="s">
        <v>1475</v>
      </c>
      <c r="B1130" t="s">
        <v>809</v>
      </c>
      <c r="C1130" s="1">
        <f t="shared" si="426"/>
        <v>3994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>IF(P1130&gt;0,RANK(P1130,(N1130:P1130,Q1130:AE1130)),0)</f>
        <v>0</v>
      </c>
      <c r="G1130" s="1">
        <f t="shared" si="414"/>
        <v>924</v>
      </c>
      <c r="H1130" s="2">
        <f t="shared" si="415"/>
        <v>0.2313470205307962</v>
      </c>
      <c r="I1130" s="2"/>
      <c r="J1130" s="2">
        <f t="shared" si="427"/>
        <v>0.61141712568853279</v>
      </c>
      <c r="K1130" s="2">
        <f t="shared" si="428"/>
        <v>0.38007010515773659</v>
      </c>
      <c r="L1130" s="2">
        <f t="shared" si="429"/>
        <v>0</v>
      </c>
      <c r="M1130" s="2">
        <f t="shared" si="430"/>
        <v>8.5127691537306149E-3</v>
      </c>
      <c r="N1130" s="111">
        <v>2442</v>
      </c>
      <c r="O1130" s="111">
        <v>1518</v>
      </c>
      <c r="P1130" s="111"/>
      <c r="Q1130" s="111"/>
      <c r="R1130" s="111">
        <v>34</v>
      </c>
      <c r="S1130" s="111"/>
      <c r="T1130" s="111"/>
      <c r="U1130" s="111"/>
      <c r="V1130" s="111"/>
      <c r="W1130" s="111"/>
      <c r="X1130" s="111"/>
      <c r="Y1130" s="111"/>
      <c r="Z1130" s="111"/>
      <c r="AA1130" s="111"/>
      <c r="AB1130" s="111"/>
      <c r="AC1130" s="111"/>
      <c r="AD1130" s="111"/>
      <c r="AE1130" s="111"/>
      <c r="AG1130" s="7">
        <f>IF(Q1130&gt;0,RANK(Q1130,(N1130:P1130,Q1130:AE1130)),0)</f>
        <v>0</v>
      </c>
      <c r="AH1130" s="7">
        <f>IF(R1130&gt;0,RANK(R1130,(N1130:P1130,Q1130:AE1130)),0)</f>
        <v>3</v>
      </c>
      <c r="AI1130" s="7">
        <f>IF(T1130&gt;0,RANK(T1130,(N1130:P1130,Q1130:AE1130)),0)</f>
        <v>0</v>
      </c>
      <c r="AJ1130" s="7">
        <f>IF(S1130&gt;0,RANK(S1130,(N1130:P1130,Q1130:AE1130)),0)</f>
        <v>0</v>
      </c>
      <c r="AK1130" s="2">
        <f t="shared" si="431"/>
        <v>0</v>
      </c>
      <c r="AL1130" s="2">
        <f t="shared" si="432"/>
        <v>8.5127691537305959E-3</v>
      </c>
      <c r="AM1130" s="2">
        <f t="shared" si="433"/>
        <v>0</v>
      </c>
      <c r="AN1130" s="2">
        <f t="shared" si="434"/>
        <v>0</v>
      </c>
      <c r="AP1130" t="s">
        <v>1475</v>
      </c>
      <c r="AQ1130" t="s">
        <v>809</v>
      </c>
      <c r="AR1130">
        <v>6</v>
      </c>
      <c r="AT1130" s="95">
        <v>21</v>
      </c>
      <c r="AU1130" s="97">
        <v>197</v>
      </c>
      <c r="AV1130" s="101">
        <f t="shared" si="425"/>
        <v>21197</v>
      </c>
      <c r="AX1130" s="7" t="s">
        <v>1006</v>
      </c>
    </row>
    <row r="1131" spans="1:50" ht="12.75" hidden="1" customHeight="1" outlineLevel="1">
      <c r="A1131" t="s">
        <v>464</v>
      </c>
      <c r="B1131" t="s">
        <v>809</v>
      </c>
      <c r="C1131" s="1">
        <f t="shared" si="426"/>
        <v>17274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1">
        <f t="shared" si="414"/>
        <v>5145</v>
      </c>
      <c r="H1131" s="2">
        <f t="shared" si="415"/>
        <v>0.29784647447030221</v>
      </c>
      <c r="I1131" s="2"/>
      <c r="J1131" s="2">
        <f t="shared" si="427"/>
        <v>0.34577978464744702</v>
      </c>
      <c r="K1131" s="2">
        <f t="shared" si="428"/>
        <v>0.64362625911774918</v>
      </c>
      <c r="L1131" s="2">
        <f t="shared" si="429"/>
        <v>0</v>
      </c>
      <c r="M1131" s="2">
        <f t="shared" si="430"/>
        <v>1.0593956234803747E-2</v>
      </c>
      <c r="N1131" s="111">
        <v>5973</v>
      </c>
      <c r="O1131" s="111">
        <v>11118</v>
      </c>
      <c r="P1131" s="111"/>
      <c r="Q1131" s="111"/>
      <c r="R1131" s="111">
        <v>183</v>
      </c>
      <c r="S1131" s="111"/>
      <c r="T1131" s="111"/>
      <c r="U1131" s="111"/>
      <c r="V1131" s="111"/>
      <c r="W1131" s="111"/>
      <c r="X1131" s="111"/>
      <c r="Y1131" s="111"/>
      <c r="Z1131" s="111"/>
      <c r="AA1131" s="111"/>
      <c r="AB1131" s="111"/>
      <c r="AC1131" s="111"/>
      <c r="AD1131" s="111"/>
      <c r="AE1131" s="111"/>
      <c r="AG1131" s="7">
        <f>IF(Q1131&gt;0,RANK(Q1131,(N1131:P1131,Q1131:AE1131)),0)</f>
        <v>0</v>
      </c>
      <c r="AH1131" s="7">
        <f>IF(R1131&gt;0,RANK(R1131,(N1131:P1131,Q1131:AE1131)),0)</f>
        <v>3</v>
      </c>
      <c r="AI1131" s="7">
        <f>IF(T1131&gt;0,RANK(T1131,(N1131:P1131,Q1131:AE1131)),0)</f>
        <v>0</v>
      </c>
      <c r="AJ1131" s="7">
        <f>IF(S1131&gt;0,RANK(S1131,(N1131:P1131,Q1131:AE1131)),0)</f>
        <v>0</v>
      </c>
      <c r="AK1131" s="2">
        <f t="shared" si="431"/>
        <v>0</v>
      </c>
      <c r="AL1131" s="2">
        <f t="shared" si="432"/>
        <v>1.0593956234803751E-2</v>
      </c>
      <c r="AM1131" s="2">
        <f t="shared" si="433"/>
        <v>0</v>
      </c>
      <c r="AN1131" s="2">
        <f t="shared" si="434"/>
        <v>0</v>
      </c>
      <c r="AP1131" t="s">
        <v>464</v>
      </c>
      <c r="AQ1131" t="s">
        <v>809</v>
      </c>
      <c r="AR1131">
        <v>5</v>
      </c>
      <c r="AT1131" s="95">
        <v>21</v>
      </c>
      <c r="AU1131" s="97">
        <v>199</v>
      </c>
      <c r="AV1131" s="101">
        <f t="shared" si="425"/>
        <v>21199</v>
      </c>
      <c r="AX1131" s="7" t="s">
        <v>1006</v>
      </c>
    </row>
    <row r="1132" spans="1:50" ht="12.75" hidden="1" customHeight="1" outlineLevel="1">
      <c r="A1132" t="s">
        <v>37</v>
      </c>
      <c r="B1132" t="s">
        <v>809</v>
      </c>
      <c r="C1132" s="1">
        <f t="shared" si="426"/>
        <v>767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>IF(P1132&gt;0,RANK(P1132,(N1132:P1132,Q1132:AE1132)),0)</f>
        <v>0</v>
      </c>
      <c r="G1132" s="1">
        <f t="shared" si="414"/>
        <v>83</v>
      </c>
      <c r="H1132" s="2">
        <f t="shared" si="415"/>
        <v>0.10821382007822686</v>
      </c>
      <c r="I1132" s="2"/>
      <c r="J1132" s="2">
        <f t="shared" si="427"/>
        <v>0.55149934810951762</v>
      </c>
      <c r="K1132" s="2">
        <f t="shared" si="428"/>
        <v>0.44328552803129073</v>
      </c>
      <c r="L1132" s="2">
        <f t="shared" si="429"/>
        <v>0</v>
      </c>
      <c r="M1132" s="2">
        <f t="shared" si="430"/>
        <v>5.2151238591916504E-3</v>
      </c>
      <c r="N1132" s="111">
        <v>423</v>
      </c>
      <c r="O1132" s="111">
        <v>340</v>
      </c>
      <c r="P1132" s="111"/>
      <c r="Q1132" s="111"/>
      <c r="R1132" s="111">
        <v>4</v>
      </c>
      <c r="S1132" s="111"/>
      <c r="T1132" s="111"/>
      <c r="U1132" s="111"/>
      <c r="V1132" s="111"/>
      <c r="W1132" s="111"/>
      <c r="X1132" s="111"/>
      <c r="Y1132" s="111"/>
      <c r="Z1132" s="111"/>
      <c r="AA1132" s="111"/>
      <c r="AB1132" s="111"/>
      <c r="AC1132" s="111"/>
      <c r="AD1132" s="111"/>
      <c r="AE1132" s="111"/>
      <c r="AG1132" s="7">
        <f>IF(Q1132&gt;0,RANK(Q1132,(N1132:P1132,Q1132:AE1132)),0)</f>
        <v>0</v>
      </c>
      <c r="AH1132" s="7">
        <f>IF(R1132&gt;0,RANK(R1132,(N1132:P1132,Q1132:AE1132)),0)</f>
        <v>3</v>
      </c>
      <c r="AI1132" s="7">
        <f>IF(T1132&gt;0,RANK(T1132,(N1132:P1132,Q1132:AE1132)),0)</f>
        <v>0</v>
      </c>
      <c r="AJ1132" s="7">
        <f>IF(S1132&gt;0,RANK(S1132,(N1132:P1132,Q1132:AE1132)),0)</f>
        <v>0</v>
      </c>
      <c r="AK1132" s="2">
        <f t="shared" si="431"/>
        <v>0</v>
      </c>
      <c r="AL1132" s="2">
        <f t="shared" si="432"/>
        <v>5.2151238591916557E-3</v>
      </c>
      <c r="AM1132" s="2">
        <f t="shared" si="433"/>
        <v>0</v>
      </c>
      <c r="AN1132" s="2">
        <f t="shared" si="434"/>
        <v>0</v>
      </c>
      <c r="AP1132" t="s">
        <v>37</v>
      </c>
      <c r="AQ1132" t="s">
        <v>809</v>
      </c>
      <c r="AR1132">
        <v>4</v>
      </c>
      <c r="AT1132" s="95">
        <v>21</v>
      </c>
      <c r="AU1132" s="97">
        <v>201</v>
      </c>
      <c r="AV1132" s="101">
        <f t="shared" si="425"/>
        <v>21201</v>
      </c>
      <c r="AX1132" s="7" t="s">
        <v>1006</v>
      </c>
    </row>
    <row r="1133" spans="1:50" ht="12.75" hidden="1" customHeight="1" outlineLevel="1">
      <c r="A1133" t="s">
        <v>140</v>
      </c>
      <c r="B1133" t="s">
        <v>809</v>
      </c>
      <c r="C1133" s="1">
        <f t="shared" si="426"/>
        <v>3576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0</v>
      </c>
      <c r="G1133" s="1">
        <f t="shared" si="414"/>
        <v>1000</v>
      </c>
      <c r="H1133" s="2">
        <f t="shared" si="415"/>
        <v>0.2796420581655481</v>
      </c>
      <c r="I1133" s="2"/>
      <c r="J1133" s="2">
        <f t="shared" si="427"/>
        <v>0.35123042505592839</v>
      </c>
      <c r="K1133" s="2">
        <f t="shared" si="428"/>
        <v>0.63087248322147649</v>
      </c>
      <c r="L1133" s="2">
        <f t="shared" si="429"/>
        <v>0</v>
      </c>
      <c r="M1133" s="2">
        <f t="shared" si="430"/>
        <v>1.7897091722595126E-2</v>
      </c>
      <c r="N1133" s="111">
        <v>1256</v>
      </c>
      <c r="O1133" s="111">
        <v>2256</v>
      </c>
      <c r="P1133" s="111"/>
      <c r="Q1133" s="111"/>
      <c r="R1133" s="111">
        <v>64</v>
      </c>
      <c r="S1133" s="111"/>
      <c r="T1133" s="111"/>
      <c r="U1133" s="111"/>
      <c r="V1133" s="111"/>
      <c r="W1133" s="111"/>
      <c r="X1133" s="111"/>
      <c r="Y1133" s="111"/>
      <c r="Z1133" s="111"/>
      <c r="AA1133" s="111"/>
      <c r="AB1133" s="111"/>
      <c r="AC1133" s="111"/>
      <c r="AD1133" s="111"/>
      <c r="AE1133" s="111"/>
      <c r="AG1133" s="7">
        <f>IF(Q1133&gt;0,RANK(Q1133,(N1133:P1133,Q1133:AE1133)),0)</f>
        <v>0</v>
      </c>
      <c r="AH1133" s="7">
        <f>IF(R1133&gt;0,RANK(R1133,(N1133:P1133,Q1133:AE1133)),0)</f>
        <v>3</v>
      </c>
      <c r="AI1133" s="7">
        <f>IF(T1133&gt;0,RANK(T1133,(N1133:P1133,Q1133:AE1133)),0)</f>
        <v>0</v>
      </c>
      <c r="AJ1133" s="7">
        <f>IF(S1133&gt;0,RANK(S1133,(N1133:P1133,Q1133:AE1133)),0)</f>
        <v>0</v>
      </c>
      <c r="AK1133" s="2">
        <f t="shared" si="431"/>
        <v>0</v>
      </c>
      <c r="AL1133" s="2">
        <f t="shared" si="432"/>
        <v>1.7897091722595078E-2</v>
      </c>
      <c r="AM1133" s="2">
        <f t="shared" si="433"/>
        <v>0</v>
      </c>
      <c r="AN1133" s="2">
        <f t="shared" si="434"/>
        <v>0</v>
      </c>
      <c r="AP1133" t="s">
        <v>140</v>
      </c>
      <c r="AQ1133" t="s">
        <v>809</v>
      </c>
      <c r="AR1133">
        <v>5</v>
      </c>
      <c r="AT1133" s="95">
        <v>21</v>
      </c>
      <c r="AU1133" s="97">
        <v>203</v>
      </c>
      <c r="AV1133" s="101">
        <f t="shared" si="425"/>
        <v>21203</v>
      </c>
      <c r="AX1133" s="7" t="s">
        <v>1006</v>
      </c>
    </row>
    <row r="1134" spans="1:50" ht="12.75" hidden="1" customHeight="1" outlineLevel="1">
      <c r="A1134" t="s">
        <v>695</v>
      </c>
      <c r="B1134" t="s">
        <v>809</v>
      </c>
      <c r="C1134" s="1">
        <f t="shared" si="426"/>
        <v>5647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>IF(P1134&gt;0,RANK(P1134,(N1134:P1134,Q1134:AE1134)),0)</f>
        <v>0</v>
      </c>
      <c r="G1134" s="1">
        <f t="shared" si="414"/>
        <v>751</v>
      </c>
      <c r="H1134" s="2">
        <f t="shared" si="415"/>
        <v>0.1329909686559235</v>
      </c>
      <c r="I1134" s="2"/>
      <c r="J1134" s="2">
        <f t="shared" si="427"/>
        <v>0.56047458827696117</v>
      </c>
      <c r="K1134" s="2">
        <f t="shared" si="428"/>
        <v>0.4274836196210377</v>
      </c>
      <c r="L1134" s="2">
        <f t="shared" si="429"/>
        <v>0</v>
      </c>
      <c r="M1134" s="2">
        <f t="shared" si="430"/>
        <v>1.2041792102001125E-2</v>
      </c>
      <c r="N1134" s="111">
        <v>3165</v>
      </c>
      <c r="O1134" s="111">
        <v>2414</v>
      </c>
      <c r="P1134" s="111"/>
      <c r="Q1134" s="111"/>
      <c r="R1134" s="111">
        <v>68</v>
      </c>
      <c r="S1134" s="111"/>
      <c r="T1134" s="111"/>
      <c r="U1134" s="111"/>
      <c r="V1134" s="111"/>
      <c r="W1134" s="111"/>
      <c r="X1134" s="111"/>
      <c r="Y1134" s="111"/>
      <c r="Z1134" s="111"/>
      <c r="AA1134" s="111"/>
      <c r="AB1134" s="111"/>
      <c r="AC1134" s="111"/>
      <c r="AD1134" s="111"/>
      <c r="AE1134" s="111"/>
      <c r="AG1134" s="7">
        <f>IF(Q1134&gt;0,RANK(Q1134,(N1134:P1134,Q1134:AE1134)),0)</f>
        <v>0</v>
      </c>
      <c r="AH1134" s="7">
        <f>IF(R1134&gt;0,RANK(R1134,(N1134:P1134,Q1134:AE1134)),0)</f>
        <v>3</v>
      </c>
      <c r="AI1134" s="7">
        <f>IF(T1134&gt;0,RANK(T1134,(N1134:P1134,Q1134:AE1134)),0)</f>
        <v>0</v>
      </c>
      <c r="AJ1134" s="7">
        <f>IF(S1134&gt;0,RANK(S1134,(N1134:P1134,Q1134:AE1134)),0)</f>
        <v>0</v>
      </c>
      <c r="AK1134" s="2">
        <f t="shared" si="431"/>
        <v>0</v>
      </c>
      <c r="AL1134" s="2">
        <f t="shared" si="432"/>
        <v>1.2041792102001063E-2</v>
      </c>
      <c r="AM1134" s="2">
        <f t="shared" si="433"/>
        <v>0</v>
      </c>
      <c r="AN1134" s="2">
        <f t="shared" si="434"/>
        <v>0</v>
      </c>
      <c r="AP1134" t="s">
        <v>695</v>
      </c>
      <c r="AQ1134" t="s">
        <v>809</v>
      </c>
      <c r="AR1134">
        <v>4</v>
      </c>
      <c r="AT1134" s="95">
        <v>21</v>
      </c>
      <c r="AU1134" s="97">
        <v>205</v>
      </c>
      <c r="AV1134" s="101">
        <f t="shared" si="425"/>
        <v>21205</v>
      </c>
      <c r="AX1134" s="7" t="s">
        <v>1006</v>
      </c>
    </row>
    <row r="1135" spans="1:50" ht="12.75" hidden="1" customHeight="1" outlineLevel="1">
      <c r="A1135" t="s">
        <v>1576</v>
      </c>
      <c r="B1135" t="s">
        <v>809</v>
      </c>
      <c r="C1135" s="1">
        <f t="shared" si="426"/>
        <v>6228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0</v>
      </c>
      <c r="G1135" s="1">
        <f t="shared" si="414"/>
        <v>1961</v>
      </c>
      <c r="H1135" s="2">
        <f t="shared" si="415"/>
        <v>0.31486833654463714</v>
      </c>
      <c r="I1135" s="2"/>
      <c r="J1135" s="2">
        <f t="shared" si="427"/>
        <v>0.33670520231213874</v>
      </c>
      <c r="K1135" s="2">
        <f t="shared" si="428"/>
        <v>0.65157353885677582</v>
      </c>
      <c r="L1135" s="2">
        <f t="shared" si="429"/>
        <v>0</v>
      </c>
      <c r="M1135" s="2">
        <f t="shared" si="430"/>
        <v>1.1721258831085435E-2</v>
      </c>
      <c r="N1135" s="111">
        <v>2097</v>
      </c>
      <c r="O1135" s="111">
        <v>4058</v>
      </c>
      <c r="P1135" s="111"/>
      <c r="Q1135" s="111"/>
      <c r="R1135" s="111">
        <v>73</v>
      </c>
      <c r="S1135" s="111"/>
      <c r="T1135" s="111"/>
      <c r="U1135" s="111"/>
      <c r="V1135" s="111"/>
      <c r="W1135" s="111"/>
      <c r="X1135" s="111"/>
      <c r="Y1135" s="111"/>
      <c r="Z1135" s="111"/>
      <c r="AA1135" s="111"/>
      <c r="AB1135" s="111"/>
      <c r="AC1135" s="111"/>
      <c r="AD1135" s="111"/>
      <c r="AE1135" s="111"/>
      <c r="AG1135" s="7">
        <f>IF(Q1135&gt;0,RANK(Q1135,(N1135:P1135,Q1135:AE1135)),0)</f>
        <v>0</v>
      </c>
      <c r="AH1135" s="7">
        <f>IF(R1135&gt;0,RANK(R1135,(N1135:P1135,Q1135:AE1135)),0)</f>
        <v>3</v>
      </c>
      <c r="AI1135" s="7">
        <f>IF(T1135&gt;0,RANK(T1135,(N1135:P1135,Q1135:AE1135)),0)</f>
        <v>0</v>
      </c>
      <c r="AJ1135" s="7">
        <f>IF(S1135&gt;0,RANK(S1135,(N1135:P1135,Q1135:AE1135)),0)</f>
        <v>0</v>
      </c>
      <c r="AK1135" s="2">
        <f t="shared" si="431"/>
        <v>0</v>
      </c>
      <c r="AL1135" s="2">
        <f t="shared" si="432"/>
        <v>1.1721258831085421E-2</v>
      </c>
      <c r="AM1135" s="2">
        <f t="shared" si="433"/>
        <v>0</v>
      </c>
      <c r="AN1135" s="2">
        <f t="shared" si="434"/>
        <v>0</v>
      </c>
      <c r="AP1135" t="s">
        <v>1576</v>
      </c>
      <c r="AQ1135" t="s">
        <v>809</v>
      </c>
      <c r="AR1135">
        <v>1</v>
      </c>
      <c r="AT1135" s="95">
        <v>21</v>
      </c>
      <c r="AU1135" s="97">
        <v>207</v>
      </c>
      <c r="AV1135" s="101">
        <f t="shared" si="425"/>
        <v>21207</v>
      </c>
      <c r="AX1135" s="7" t="s">
        <v>1006</v>
      </c>
    </row>
    <row r="1136" spans="1:50" ht="12.75" hidden="1" customHeight="1" outlineLevel="1">
      <c r="A1136" t="s">
        <v>544</v>
      </c>
      <c r="B1136" t="s">
        <v>809</v>
      </c>
      <c r="C1136" s="1">
        <f t="shared" si="426"/>
        <v>8459</v>
      </c>
      <c r="D1136" s="7">
        <f>IF(N1136&gt;0, RANK(N1136,(N1136:P1136,Q1136:AE1136)),0)</f>
        <v>1</v>
      </c>
      <c r="E1136" s="7">
        <f>IF(O1136&gt;0,RANK(O1136,(N1136:P1136,Q1136:AE1136)),0)</f>
        <v>2</v>
      </c>
      <c r="F1136" s="7">
        <f>IF(P1136&gt;0,RANK(P1136,(N1136:P1136,Q1136:AE1136)),0)</f>
        <v>0</v>
      </c>
      <c r="G1136" s="1">
        <f t="shared" si="414"/>
        <v>643</v>
      </c>
      <c r="H1136" s="2">
        <f t="shared" si="415"/>
        <v>7.6013713204870548E-2</v>
      </c>
      <c r="I1136" s="2"/>
      <c r="J1136" s="2">
        <f t="shared" si="427"/>
        <v>0.53280529613429484</v>
      </c>
      <c r="K1136" s="2">
        <f t="shared" si="428"/>
        <v>0.45679158292942429</v>
      </c>
      <c r="L1136" s="2">
        <f t="shared" si="429"/>
        <v>0</v>
      </c>
      <c r="M1136" s="2">
        <f t="shared" si="430"/>
        <v>1.0403120936280874E-2</v>
      </c>
      <c r="N1136" s="111">
        <v>4507</v>
      </c>
      <c r="O1136" s="111">
        <v>3864</v>
      </c>
      <c r="P1136" s="111"/>
      <c r="Q1136" s="111"/>
      <c r="R1136" s="111">
        <v>88</v>
      </c>
      <c r="S1136" s="111"/>
      <c r="T1136" s="111"/>
      <c r="U1136" s="111"/>
      <c r="V1136" s="111"/>
      <c r="W1136" s="111"/>
      <c r="X1136" s="111"/>
      <c r="Y1136" s="111"/>
      <c r="Z1136" s="111"/>
      <c r="AA1136" s="111"/>
      <c r="AB1136" s="111"/>
      <c r="AC1136" s="111"/>
      <c r="AD1136" s="111"/>
      <c r="AE1136" s="111"/>
      <c r="AG1136" s="7">
        <f>IF(Q1136&gt;0,RANK(Q1136,(N1136:P1136,Q1136:AE1136)),0)</f>
        <v>0</v>
      </c>
      <c r="AH1136" s="7">
        <f>IF(R1136&gt;0,RANK(R1136,(N1136:P1136,Q1136:AE1136)),0)</f>
        <v>3</v>
      </c>
      <c r="AI1136" s="7">
        <f>IF(T1136&gt;0,RANK(T1136,(N1136:P1136,Q1136:AE1136)),0)</f>
        <v>0</v>
      </c>
      <c r="AJ1136" s="7">
        <f>IF(S1136&gt;0,RANK(S1136,(N1136:P1136,Q1136:AE1136)),0)</f>
        <v>0</v>
      </c>
      <c r="AK1136" s="2">
        <f t="shared" si="431"/>
        <v>0</v>
      </c>
      <c r="AL1136" s="2">
        <f t="shared" si="432"/>
        <v>1.0403120936280884E-2</v>
      </c>
      <c r="AM1136" s="2">
        <f t="shared" si="433"/>
        <v>0</v>
      </c>
      <c r="AN1136" s="2">
        <f t="shared" si="434"/>
        <v>0</v>
      </c>
      <c r="AP1136" t="s">
        <v>544</v>
      </c>
      <c r="AQ1136" t="s">
        <v>809</v>
      </c>
      <c r="AR1136">
        <v>6</v>
      </c>
      <c r="AT1136" s="95">
        <v>21</v>
      </c>
      <c r="AU1136" s="97">
        <v>209</v>
      </c>
      <c r="AV1136" s="101">
        <f t="shared" si="425"/>
        <v>21209</v>
      </c>
      <c r="AX1136" s="7" t="s">
        <v>1006</v>
      </c>
    </row>
    <row r="1137" spans="1:50" ht="12.75" hidden="1" customHeight="1" outlineLevel="1">
      <c r="A1137" t="s">
        <v>2144</v>
      </c>
      <c r="B1137" t="s">
        <v>809</v>
      </c>
      <c r="C1137" s="1">
        <f t="shared" si="426"/>
        <v>8518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0</v>
      </c>
      <c r="G1137" s="1">
        <f t="shared" si="414"/>
        <v>264</v>
      </c>
      <c r="H1137" s="2">
        <f t="shared" si="415"/>
        <v>3.0993190889880253E-2</v>
      </c>
      <c r="I1137" s="2"/>
      <c r="J1137" s="2">
        <f t="shared" si="427"/>
        <v>0.47980746654144163</v>
      </c>
      <c r="K1137" s="2">
        <f t="shared" si="428"/>
        <v>0.51080065743132186</v>
      </c>
      <c r="L1137" s="2">
        <f t="shared" si="429"/>
        <v>0</v>
      </c>
      <c r="M1137" s="2">
        <f t="shared" si="430"/>
        <v>9.3918760272365676E-3</v>
      </c>
      <c r="N1137" s="111">
        <v>4087</v>
      </c>
      <c r="O1137" s="111">
        <v>4351</v>
      </c>
      <c r="P1137" s="111"/>
      <c r="Q1137" s="111"/>
      <c r="R1137" s="111">
        <v>80</v>
      </c>
      <c r="S1137" s="111"/>
      <c r="T1137" s="111"/>
      <c r="U1137" s="111"/>
      <c r="V1137" s="111"/>
      <c r="W1137" s="111"/>
      <c r="X1137" s="111"/>
      <c r="Y1137" s="111"/>
      <c r="Z1137" s="111"/>
      <c r="AA1137" s="111"/>
      <c r="AB1137" s="111"/>
      <c r="AC1137" s="111"/>
      <c r="AD1137" s="111"/>
      <c r="AE1137" s="111"/>
      <c r="AG1137" s="7">
        <f>IF(Q1137&gt;0,RANK(Q1137,(N1137:P1137,Q1137:AE1137)),0)</f>
        <v>0</v>
      </c>
      <c r="AH1137" s="7">
        <f>IF(R1137&gt;0,RANK(R1137,(N1137:P1137,Q1137:AE1137)),0)</f>
        <v>3</v>
      </c>
      <c r="AI1137" s="7">
        <f>IF(T1137&gt;0,RANK(T1137,(N1137:P1137,Q1137:AE1137)),0)</f>
        <v>0</v>
      </c>
      <c r="AJ1137" s="7">
        <f>IF(S1137&gt;0,RANK(S1137,(N1137:P1137,Q1137:AE1137)),0)</f>
        <v>0</v>
      </c>
      <c r="AK1137" s="2">
        <f t="shared" si="431"/>
        <v>0</v>
      </c>
      <c r="AL1137" s="2">
        <f t="shared" si="432"/>
        <v>9.3918760272364409E-3</v>
      </c>
      <c r="AM1137" s="2">
        <f t="shared" si="433"/>
        <v>0</v>
      </c>
      <c r="AN1137" s="2">
        <f t="shared" si="434"/>
        <v>0</v>
      </c>
      <c r="AP1137" t="s">
        <v>2144</v>
      </c>
      <c r="AQ1137" t="s">
        <v>809</v>
      </c>
      <c r="AR1137">
        <v>4</v>
      </c>
      <c r="AT1137" s="95">
        <v>21</v>
      </c>
      <c r="AU1137" s="97">
        <v>211</v>
      </c>
      <c r="AV1137" s="101">
        <f t="shared" si="425"/>
        <v>21211</v>
      </c>
      <c r="AX1137" s="7" t="s">
        <v>1006</v>
      </c>
    </row>
    <row r="1138" spans="1:50" ht="12.75" hidden="1" customHeight="1" outlineLevel="1">
      <c r="A1138" t="s">
        <v>696</v>
      </c>
      <c r="B1138" t="s">
        <v>809</v>
      </c>
      <c r="C1138" s="1">
        <f t="shared" si="426"/>
        <v>4092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>IF(P1138&gt;0,RANK(P1138,(N1138:P1138,Q1138:AE1138)),0)</f>
        <v>0</v>
      </c>
      <c r="G1138" s="1">
        <f t="shared" si="414"/>
        <v>77</v>
      </c>
      <c r="H1138" s="2">
        <f t="shared" si="415"/>
        <v>1.8817204301075269E-2</v>
      </c>
      <c r="I1138" s="2"/>
      <c r="J1138" s="2">
        <f t="shared" si="427"/>
        <v>0.50293255131964809</v>
      </c>
      <c r="K1138" s="2">
        <f t="shared" si="428"/>
        <v>0.48411534701857284</v>
      </c>
      <c r="L1138" s="2">
        <f t="shared" si="429"/>
        <v>0</v>
      </c>
      <c r="M1138" s="2">
        <f t="shared" si="430"/>
        <v>1.295210166177907E-2</v>
      </c>
      <c r="N1138" s="111">
        <v>2058</v>
      </c>
      <c r="O1138" s="111">
        <v>1981</v>
      </c>
      <c r="P1138" s="111"/>
      <c r="Q1138" s="111"/>
      <c r="R1138" s="111">
        <v>53</v>
      </c>
      <c r="S1138" s="111"/>
      <c r="T1138" s="111"/>
      <c r="U1138" s="111"/>
      <c r="V1138" s="111"/>
      <c r="W1138" s="111"/>
      <c r="X1138" s="111"/>
      <c r="Y1138" s="111"/>
      <c r="Z1138" s="111"/>
      <c r="AA1138" s="111"/>
      <c r="AB1138" s="111"/>
      <c r="AC1138" s="111"/>
      <c r="AD1138" s="111"/>
      <c r="AE1138" s="111"/>
      <c r="AG1138" s="7">
        <f>IF(Q1138&gt;0,RANK(Q1138,(N1138:P1138,Q1138:AE1138)),0)</f>
        <v>0</v>
      </c>
      <c r="AH1138" s="7">
        <f>IF(R1138&gt;0,RANK(R1138,(N1138:P1138,Q1138:AE1138)),0)</f>
        <v>3</v>
      </c>
      <c r="AI1138" s="7">
        <f>IF(T1138&gt;0,RANK(T1138,(N1138:P1138,Q1138:AE1138)),0)</f>
        <v>0</v>
      </c>
      <c r="AJ1138" s="7">
        <f>IF(S1138&gt;0,RANK(S1138,(N1138:P1138,Q1138:AE1138)),0)</f>
        <v>0</v>
      </c>
      <c r="AK1138" s="2">
        <f t="shared" si="431"/>
        <v>0</v>
      </c>
      <c r="AL1138" s="2">
        <f t="shared" si="432"/>
        <v>1.2952101661779082E-2</v>
      </c>
      <c r="AM1138" s="2">
        <f t="shared" si="433"/>
        <v>0</v>
      </c>
      <c r="AN1138" s="2">
        <f t="shared" si="434"/>
        <v>0</v>
      </c>
      <c r="AP1138" t="s">
        <v>696</v>
      </c>
      <c r="AQ1138" t="s">
        <v>809</v>
      </c>
      <c r="AR1138">
        <v>1</v>
      </c>
      <c r="AT1138" s="95">
        <v>21</v>
      </c>
      <c r="AU1138" s="97">
        <v>213</v>
      </c>
      <c r="AV1138" s="101">
        <f t="shared" si="425"/>
        <v>21213</v>
      </c>
      <c r="AX1138" s="7" t="s">
        <v>1006</v>
      </c>
    </row>
    <row r="1139" spans="1:50" ht="12.75" hidden="1" customHeight="1" outlineLevel="1">
      <c r="A1139" t="s">
        <v>755</v>
      </c>
      <c r="B1139" t="s">
        <v>809</v>
      </c>
      <c r="C1139" s="1">
        <f t="shared" si="426"/>
        <v>3482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>IF(P1139&gt;0,RANK(P1139,(N1139:P1139,Q1139:AE1139)),0)</f>
        <v>0</v>
      </c>
      <c r="G1139" s="1">
        <f t="shared" si="414"/>
        <v>220</v>
      </c>
      <c r="H1139" s="2">
        <f t="shared" si="415"/>
        <v>6.3182079264790345E-2</v>
      </c>
      <c r="I1139" s="2"/>
      <c r="J1139" s="2">
        <f t="shared" si="427"/>
        <v>0.52441125789775989</v>
      </c>
      <c r="K1139" s="2">
        <f t="shared" si="428"/>
        <v>0.46122917863296958</v>
      </c>
      <c r="L1139" s="2">
        <f t="shared" si="429"/>
        <v>0</v>
      </c>
      <c r="M1139" s="2">
        <f t="shared" si="430"/>
        <v>1.4359563469270531E-2</v>
      </c>
      <c r="N1139" s="111">
        <v>1826</v>
      </c>
      <c r="O1139" s="111">
        <v>1606</v>
      </c>
      <c r="P1139" s="111"/>
      <c r="Q1139" s="111"/>
      <c r="R1139" s="111">
        <v>50</v>
      </c>
      <c r="S1139" s="111"/>
      <c r="T1139" s="111"/>
      <c r="U1139" s="111"/>
      <c r="V1139" s="111"/>
      <c r="W1139" s="111"/>
      <c r="X1139" s="111"/>
      <c r="Y1139" s="111"/>
      <c r="Z1139" s="111"/>
      <c r="AA1139" s="111"/>
      <c r="AB1139" s="111"/>
      <c r="AC1139" s="111"/>
      <c r="AD1139" s="111"/>
      <c r="AE1139" s="111"/>
      <c r="AG1139" s="7">
        <f>IF(Q1139&gt;0,RANK(Q1139,(N1139:P1139,Q1139:AE1139)),0)</f>
        <v>0</v>
      </c>
      <c r="AH1139" s="7">
        <f>IF(R1139&gt;0,RANK(R1139,(N1139:P1139,Q1139:AE1139)),0)</f>
        <v>3</v>
      </c>
      <c r="AI1139" s="7">
        <f>IF(T1139&gt;0,RANK(T1139,(N1139:P1139,Q1139:AE1139)),0)</f>
        <v>0</v>
      </c>
      <c r="AJ1139" s="7">
        <f>IF(S1139&gt;0,RANK(S1139,(N1139:P1139,Q1139:AE1139)),0)</f>
        <v>0</v>
      </c>
      <c r="AK1139" s="2">
        <f t="shared" si="431"/>
        <v>0</v>
      </c>
      <c r="AL1139" s="2">
        <f t="shared" si="432"/>
        <v>1.4359563469270534E-2</v>
      </c>
      <c r="AM1139" s="2">
        <f t="shared" si="433"/>
        <v>0</v>
      </c>
      <c r="AN1139" s="2">
        <f t="shared" si="434"/>
        <v>0</v>
      </c>
      <c r="AP1139" t="s">
        <v>755</v>
      </c>
      <c r="AQ1139" t="s">
        <v>809</v>
      </c>
      <c r="AR1139">
        <v>2</v>
      </c>
      <c r="AT1139" s="95">
        <v>21</v>
      </c>
      <c r="AU1139" s="97">
        <v>215</v>
      </c>
      <c r="AV1139" s="101">
        <f t="shared" si="425"/>
        <v>21215</v>
      </c>
      <c r="AX1139" s="7" t="s">
        <v>1006</v>
      </c>
    </row>
    <row r="1140" spans="1:50" ht="12.75" hidden="1" customHeight="1" outlineLevel="1">
      <c r="A1140" t="s">
        <v>1293</v>
      </c>
      <c r="B1140" t="s">
        <v>809</v>
      </c>
      <c r="C1140" s="1">
        <f t="shared" si="426"/>
        <v>7504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0</v>
      </c>
      <c r="G1140" s="1">
        <f t="shared" si="414"/>
        <v>1044</v>
      </c>
      <c r="H1140" s="2">
        <f t="shared" si="415"/>
        <v>0.13912579957356078</v>
      </c>
      <c r="I1140" s="2"/>
      <c r="J1140" s="2">
        <f t="shared" si="427"/>
        <v>0.42497334754797439</v>
      </c>
      <c r="K1140" s="2">
        <f t="shared" si="428"/>
        <v>0.56409914712153519</v>
      </c>
      <c r="L1140" s="2">
        <f t="shared" si="429"/>
        <v>0</v>
      </c>
      <c r="M1140" s="2">
        <f t="shared" si="430"/>
        <v>1.0927505330490361E-2</v>
      </c>
      <c r="N1140" s="111">
        <v>3189</v>
      </c>
      <c r="O1140" s="111">
        <v>4233</v>
      </c>
      <c r="P1140" s="111"/>
      <c r="Q1140" s="111"/>
      <c r="R1140" s="111">
        <v>82</v>
      </c>
      <c r="S1140" s="111"/>
      <c r="T1140" s="111"/>
      <c r="U1140" s="111"/>
      <c r="V1140" s="111"/>
      <c r="W1140" s="111"/>
      <c r="X1140" s="111"/>
      <c r="Y1140" s="111"/>
      <c r="Z1140" s="111"/>
      <c r="AA1140" s="111"/>
      <c r="AB1140" s="111"/>
      <c r="AC1140" s="111"/>
      <c r="AD1140" s="111"/>
      <c r="AE1140" s="111"/>
      <c r="AG1140" s="7">
        <f>IF(Q1140&gt;0,RANK(Q1140,(N1140:P1140,Q1140:AE1140)),0)</f>
        <v>0</v>
      </c>
      <c r="AH1140" s="7">
        <f>IF(R1140&gt;0,RANK(R1140,(N1140:P1140,Q1140:AE1140)),0)</f>
        <v>3</v>
      </c>
      <c r="AI1140" s="7">
        <f>IF(T1140&gt;0,RANK(T1140,(N1140:P1140,Q1140:AE1140)),0)</f>
        <v>0</v>
      </c>
      <c r="AJ1140" s="7">
        <f>IF(S1140&gt;0,RANK(S1140,(N1140:P1140,Q1140:AE1140)),0)</f>
        <v>0</v>
      </c>
      <c r="AK1140" s="2">
        <f t="shared" si="431"/>
        <v>0</v>
      </c>
      <c r="AL1140" s="2">
        <f t="shared" si="432"/>
        <v>1.0927505330490405E-2</v>
      </c>
      <c r="AM1140" s="2">
        <f t="shared" si="433"/>
        <v>0</v>
      </c>
      <c r="AN1140" s="2">
        <f t="shared" si="434"/>
        <v>0</v>
      </c>
      <c r="AP1140" t="s">
        <v>1293</v>
      </c>
      <c r="AQ1140" t="s">
        <v>809</v>
      </c>
      <c r="AR1140">
        <v>2</v>
      </c>
      <c r="AT1140" s="95">
        <v>21</v>
      </c>
      <c r="AU1140" s="97">
        <v>217</v>
      </c>
      <c r="AV1140" s="101">
        <f t="shared" si="425"/>
        <v>21217</v>
      </c>
      <c r="AX1140" s="7" t="s">
        <v>1006</v>
      </c>
    </row>
    <row r="1141" spans="1:50" ht="12.75" hidden="1" customHeight="1" outlineLevel="1">
      <c r="A1141" t="s">
        <v>1044</v>
      </c>
      <c r="B1141" t="s">
        <v>809</v>
      </c>
      <c r="C1141" s="1">
        <f t="shared" si="426"/>
        <v>2795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0</v>
      </c>
      <c r="G1141" s="1">
        <f t="shared" si="414"/>
        <v>19</v>
      </c>
      <c r="H1141" s="2">
        <f t="shared" si="415"/>
        <v>6.7978533094812162E-3</v>
      </c>
      <c r="I1141" s="2"/>
      <c r="J1141" s="2">
        <f t="shared" si="427"/>
        <v>0.49874776386404296</v>
      </c>
      <c r="K1141" s="2">
        <f t="shared" si="428"/>
        <v>0.49194991055456172</v>
      </c>
      <c r="L1141" s="2">
        <f t="shared" si="429"/>
        <v>0</v>
      </c>
      <c r="M1141" s="2">
        <f t="shared" si="430"/>
        <v>9.302325581395321E-3</v>
      </c>
      <c r="N1141" s="111">
        <v>1394</v>
      </c>
      <c r="O1141" s="111">
        <v>1375</v>
      </c>
      <c r="P1141" s="111"/>
      <c r="Q1141" s="111"/>
      <c r="R1141" s="111">
        <v>26</v>
      </c>
      <c r="S1141" s="111"/>
      <c r="T1141" s="111"/>
      <c r="U1141" s="111"/>
      <c r="V1141" s="111"/>
      <c r="W1141" s="111"/>
      <c r="X1141" s="111"/>
      <c r="Y1141" s="111"/>
      <c r="Z1141" s="111"/>
      <c r="AA1141" s="111"/>
      <c r="AB1141" s="111"/>
      <c r="AC1141" s="111"/>
      <c r="AD1141" s="111"/>
      <c r="AE1141" s="111"/>
      <c r="AG1141" s="7">
        <f>IF(Q1141&gt;0,RANK(Q1141,(N1141:P1141,Q1141:AE1141)),0)</f>
        <v>0</v>
      </c>
      <c r="AH1141" s="7">
        <f>IF(R1141&gt;0,RANK(R1141,(N1141:P1141,Q1141:AE1141)),0)</f>
        <v>3</v>
      </c>
      <c r="AI1141" s="7">
        <f>IF(T1141&gt;0,RANK(T1141,(N1141:P1141,Q1141:AE1141)),0)</f>
        <v>0</v>
      </c>
      <c r="AJ1141" s="7">
        <f>IF(S1141&gt;0,RANK(S1141,(N1141:P1141,Q1141:AE1141)),0)</f>
        <v>0</v>
      </c>
      <c r="AK1141" s="2">
        <f t="shared" si="431"/>
        <v>0</v>
      </c>
      <c r="AL1141" s="2">
        <f t="shared" si="432"/>
        <v>9.3023255813953487E-3</v>
      </c>
      <c r="AM1141" s="2">
        <f t="shared" si="433"/>
        <v>0</v>
      </c>
      <c r="AN1141" s="2">
        <f t="shared" si="434"/>
        <v>0</v>
      </c>
      <c r="AP1141" t="s">
        <v>1044</v>
      </c>
      <c r="AQ1141" t="s">
        <v>809</v>
      </c>
      <c r="AR1141">
        <v>1</v>
      </c>
      <c r="AT1141" s="95">
        <v>21</v>
      </c>
      <c r="AU1141" s="97">
        <v>219</v>
      </c>
      <c r="AV1141" s="101">
        <f t="shared" si="425"/>
        <v>21219</v>
      </c>
      <c r="AX1141" s="7" t="s">
        <v>1006</v>
      </c>
    </row>
    <row r="1142" spans="1:50" ht="12.75" hidden="1" customHeight="1" outlineLevel="1">
      <c r="A1142" t="s">
        <v>756</v>
      </c>
      <c r="B1142" t="s">
        <v>809</v>
      </c>
      <c r="C1142" s="1">
        <f t="shared" si="426"/>
        <v>4006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>IF(P1142&gt;0,RANK(P1142,(N1142:P1142,Q1142:AE1142)),0)</f>
        <v>0</v>
      </c>
      <c r="G1142" s="1">
        <f t="shared" si="414"/>
        <v>190</v>
      </c>
      <c r="H1142" s="2">
        <f t="shared" si="415"/>
        <v>4.7428856714927609E-2</v>
      </c>
      <c r="I1142" s="2"/>
      <c r="J1142" s="2">
        <f t="shared" si="427"/>
        <v>0.52121817274088866</v>
      </c>
      <c r="K1142" s="2">
        <f t="shared" si="428"/>
        <v>0.47378931602596108</v>
      </c>
      <c r="L1142" s="2">
        <f t="shared" si="429"/>
        <v>0</v>
      </c>
      <c r="M1142" s="2">
        <f t="shared" si="430"/>
        <v>4.9925112331502541E-3</v>
      </c>
      <c r="N1142" s="111">
        <v>2088</v>
      </c>
      <c r="O1142" s="111">
        <v>1898</v>
      </c>
      <c r="P1142" s="111"/>
      <c r="Q1142" s="111"/>
      <c r="R1142" s="111">
        <v>20</v>
      </c>
      <c r="S1142" s="111"/>
      <c r="T1142" s="111"/>
      <c r="U1142" s="111"/>
      <c r="V1142" s="111"/>
      <c r="W1142" s="111"/>
      <c r="X1142" s="111"/>
      <c r="Y1142" s="111"/>
      <c r="Z1142" s="111"/>
      <c r="AA1142" s="111"/>
      <c r="AB1142" s="111"/>
      <c r="AC1142" s="111"/>
      <c r="AD1142" s="111"/>
      <c r="AE1142" s="111"/>
      <c r="AG1142" s="7">
        <f>IF(Q1142&gt;0,RANK(Q1142,(N1142:P1142,Q1142:AE1142)),0)</f>
        <v>0</v>
      </c>
      <c r="AH1142" s="7">
        <f>IF(R1142&gt;0,RANK(R1142,(N1142:P1142,Q1142:AE1142)),0)</f>
        <v>3</v>
      </c>
      <c r="AI1142" s="7">
        <f>IF(T1142&gt;0,RANK(T1142,(N1142:P1142,Q1142:AE1142)),0)</f>
        <v>0</v>
      </c>
      <c r="AJ1142" s="7">
        <f>IF(S1142&gt;0,RANK(S1142,(N1142:P1142,Q1142:AE1142)),0)</f>
        <v>0</v>
      </c>
      <c r="AK1142" s="2">
        <f t="shared" si="431"/>
        <v>0</v>
      </c>
      <c r="AL1142" s="2">
        <f t="shared" si="432"/>
        <v>4.992511233150275E-3</v>
      </c>
      <c r="AM1142" s="2">
        <f t="shared" si="433"/>
        <v>0</v>
      </c>
      <c r="AN1142" s="2">
        <f t="shared" si="434"/>
        <v>0</v>
      </c>
      <c r="AP1142" t="s">
        <v>756</v>
      </c>
      <c r="AQ1142" t="s">
        <v>809</v>
      </c>
      <c r="AR1142">
        <v>1</v>
      </c>
      <c r="AT1142" s="95">
        <v>21</v>
      </c>
      <c r="AU1142" s="97">
        <v>221</v>
      </c>
      <c r="AV1142" s="101">
        <f t="shared" si="425"/>
        <v>21221</v>
      </c>
      <c r="AX1142" s="7" t="s">
        <v>1006</v>
      </c>
    </row>
    <row r="1143" spans="1:50" ht="12.75" hidden="1" customHeight="1" outlineLevel="1">
      <c r="A1143" t="s">
        <v>345</v>
      </c>
      <c r="B1143" t="s">
        <v>809</v>
      </c>
      <c r="C1143" s="1">
        <f t="shared" si="426"/>
        <v>2622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>IF(P1143&gt;0,RANK(P1143,(N1143:P1143,Q1143:AE1143)),0)</f>
        <v>0</v>
      </c>
      <c r="G1143" s="1">
        <f t="shared" si="414"/>
        <v>186</v>
      </c>
      <c r="H1143" s="2">
        <f t="shared" si="415"/>
        <v>7.0938215102974822E-2</v>
      </c>
      <c r="I1143" s="2"/>
      <c r="J1143" s="2">
        <f t="shared" si="427"/>
        <v>0.52593440122044244</v>
      </c>
      <c r="K1143" s="2">
        <f t="shared" si="428"/>
        <v>0.45499618611746756</v>
      </c>
      <c r="L1143" s="2">
        <f t="shared" si="429"/>
        <v>0</v>
      </c>
      <c r="M1143" s="2">
        <f t="shared" si="430"/>
        <v>1.9069412662090002E-2</v>
      </c>
      <c r="N1143" s="111">
        <v>1379</v>
      </c>
      <c r="O1143" s="111">
        <v>1193</v>
      </c>
      <c r="P1143" s="111"/>
      <c r="Q1143" s="111"/>
      <c r="R1143" s="111">
        <v>50</v>
      </c>
      <c r="S1143" s="111"/>
      <c r="T1143" s="111"/>
      <c r="U1143" s="111"/>
      <c r="V1143" s="111"/>
      <c r="W1143" s="111"/>
      <c r="X1143" s="111"/>
      <c r="Y1143" s="111"/>
      <c r="Z1143" s="111"/>
      <c r="AA1143" s="111"/>
      <c r="AB1143" s="111"/>
      <c r="AC1143" s="111"/>
      <c r="AD1143" s="111"/>
      <c r="AE1143" s="111"/>
      <c r="AG1143" s="7">
        <f>IF(Q1143&gt;0,RANK(Q1143,(N1143:P1143,Q1143:AE1143)),0)</f>
        <v>0</v>
      </c>
      <c r="AH1143" s="7">
        <f>IF(R1143&gt;0,RANK(R1143,(N1143:P1143,Q1143:AE1143)),0)</f>
        <v>3</v>
      </c>
      <c r="AI1143" s="7">
        <f>IF(T1143&gt;0,RANK(T1143,(N1143:P1143,Q1143:AE1143)),0)</f>
        <v>0</v>
      </c>
      <c r="AJ1143" s="7">
        <f>IF(S1143&gt;0,RANK(S1143,(N1143:P1143,Q1143:AE1143)),0)</f>
        <v>0</v>
      </c>
      <c r="AK1143" s="2">
        <f t="shared" si="431"/>
        <v>0</v>
      </c>
      <c r="AL1143" s="2">
        <f t="shared" si="432"/>
        <v>1.9069412662090009E-2</v>
      </c>
      <c r="AM1143" s="2">
        <f t="shared" si="433"/>
        <v>0</v>
      </c>
      <c r="AN1143" s="2">
        <f t="shared" si="434"/>
        <v>0</v>
      </c>
      <c r="AP1143" t="s">
        <v>345</v>
      </c>
      <c r="AQ1143" t="s">
        <v>809</v>
      </c>
      <c r="AR1143">
        <v>4</v>
      </c>
      <c r="AT1143" s="95">
        <v>21</v>
      </c>
      <c r="AU1143" s="97">
        <v>223</v>
      </c>
      <c r="AV1143" s="101">
        <f t="shared" si="425"/>
        <v>21223</v>
      </c>
      <c r="AX1143" s="7" t="s">
        <v>1006</v>
      </c>
    </row>
    <row r="1144" spans="1:50" ht="12.75" hidden="1" customHeight="1" outlineLevel="1">
      <c r="A1144" t="s">
        <v>1368</v>
      </c>
      <c r="B1144" t="s">
        <v>809</v>
      </c>
      <c r="C1144" s="1">
        <f t="shared" si="426"/>
        <v>4052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0</v>
      </c>
      <c r="G1144" s="1">
        <f t="shared" si="414"/>
        <v>839</v>
      </c>
      <c r="H1144" s="2">
        <f t="shared" si="415"/>
        <v>0.20705824284304047</v>
      </c>
      <c r="I1144" s="2"/>
      <c r="J1144" s="2">
        <f t="shared" si="427"/>
        <v>0.59748272458045415</v>
      </c>
      <c r="K1144" s="2">
        <f t="shared" si="428"/>
        <v>0.39042448173741362</v>
      </c>
      <c r="L1144" s="2">
        <f t="shared" si="429"/>
        <v>0</v>
      </c>
      <c r="M1144" s="2">
        <f t="shared" si="430"/>
        <v>1.209279368213223E-2</v>
      </c>
      <c r="N1144" s="111">
        <v>2421</v>
      </c>
      <c r="O1144" s="111">
        <v>1582</v>
      </c>
      <c r="P1144" s="111"/>
      <c r="Q1144" s="111"/>
      <c r="R1144" s="111">
        <v>49</v>
      </c>
      <c r="S1144" s="111"/>
      <c r="T1144" s="111"/>
      <c r="U1144" s="111"/>
      <c r="V1144" s="111"/>
      <c r="W1144" s="111"/>
      <c r="X1144" s="111"/>
      <c r="Y1144" s="111"/>
      <c r="Z1144" s="111"/>
      <c r="AA1144" s="111"/>
      <c r="AB1144" s="111"/>
      <c r="AC1144" s="111"/>
      <c r="AD1144" s="111"/>
      <c r="AE1144" s="111"/>
      <c r="AG1144" s="7">
        <f>IF(Q1144&gt;0,RANK(Q1144,(N1144:P1144,Q1144:AE1144)),0)</f>
        <v>0</v>
      </c>
      <c r="AH1144" s="7">
        <f>IF(R1144&gt;0,RANK(R1144,(N1144:P1144,Q1144:AE1144)),0)</f>
        <v>3</v>
      </c>
      <c r="AI1144" s="7">
        <f>IF(T1144&gt;0,RANK(T1144,(N1144:P1144,Q1144:AE1144)),0)</f>
        <v>0</v>
      </c>
      <c r="AJ1144" s="7">
        <f>IF(S1144&gt;0,RANK(S1144,(N1144:P1144,Q1144:AE1144)),0)</f>
        <v>0</v>
      </c>
      <c r="AK1144" s="2">
        <f t="shared" si="431"/>
        <v>0</v>
      </c>
      <c r="AL1144" s="2">
        <f t="shared" si="432"/>
        <v>1.209279368213228E-2</v>
      </c>
      <c r="AM1144" s="2">
        <f t="shared" si="433"/>
        <v>0</v>
      </c>
      <c r="AN1144" s="2">
        <f t="shared" si="434"/>
        <v>0</v>
      </c>
      <c r="AP1144" t="s">
        <v>1368</v>
      </c>
      <c r="AQ1144" t="s">
        <v>809</v>
      </c>
      <c r="AR1144">
        <v>1</v>
      </c>
      <c r="AT1144" s="95">
        <v>21</v>
      </c>
      <c r="AU1144" s="97">
        <v>225</v>
      </c>
      <c r="AV1144" s="101">
        <f t="shared" si="425"/>
        <v>21225</v>
      </c>
      <c r="AX1144" s="7" t="s">
        <v>1006</v>
      </c>
    </row>
    <row r="1145" spans="1:50" ht="12.75" hidden="1" customHeight="1" outlineLevel="1">
      <c r="A1145" t="s">
        <v>933</v>
      </c>
      <c r="B1145" t="s">
        <v>809</v>
      </c>
      <c r="C1145" s="1">
        <f t="shared" si="426"/>
        <v>21237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0</v>
      </c>
      <c r="G1145" s="1">
        <f t="shared" si="414"/>
        <v>2828</v>
      </c>
      <c r="H1145" s="2">
        <f t="shared" si="415"/>
        <v>0.13316381786504686</v>
      </c>
      <c r="I1145" s="2"/>
      <c r="J1145" s="2">
        <f t="shared" si="427"/>
        <v>0.42675519141121626</v>
      </c>
      <c r="K1145" s="2">
        <f t="shared" si="428"/>
        <v>0.55991900927626315</v>
      </c>
      <c r="L1145" s="2">
        <f t="shared" si="429"/>
        <v>0</v>
      </c>
      <c r="M1145" s="2">
        <f t="shared" si="430"/>
        <v>1.3325799312520648E-2</v>
      </c>
      <c r="N1145" s="111">
        <v>9063</v>
      </c>
      <c r="O1145" s="111">
        <v>11891</v>
      </c>
      <c r="P1145" s="111"/>
      <c r="Q1145" s="111"/>
      <c r="R1145" s="111">
        <v>283</v>
      </c>
      <c r="S1145" s="111"/>
      <c r="T1145" s="111"/>
      <c r="U1145" s="111"/>
      <c r="V1145" s="111"/>
      <c r="W1145" s="111"/>
      <c r="X1145" s="111"/>
      <c r="Y1145" s="111"/>
      <c r="Z1145" s="111"/>
      <c r="AA1145" s="111"/>
      <c r="AB1145" s="111"/>
      <c r="AC1145" s="111"/>
      <c r="AD1145" s="111"/>
      <c r="AE1145" s="111"/>
      <c r="AG1145" s="7">
        <f>IF(Q1145&gt;0,RANK(Q1145,(N1145:P1145,Q1145:AE1145)),0)</f>
        <v>0</v>
      </c>
      <c r="AH1145" s="7">
        <f>IF(R1145&gt;0,RANK(R1145,(N1145:P1145,Q1145:AE1145)),0)</f>
        <v>3</v>
      </c>
      <c r="AI1145" s="7">
        <f>IF(T1145&gt;0,RANK(T1145,(N1145:P1145,Q1145:AE1145)),0)</f>
        <v>0</v>
      </c>
      <c r="AJ1145" s="7">
        <f>IF(S1145&gt;0,RANK(S1145,(N1145:P1145,Q1145:AE1145)),0)</f>
        <v>0</v>
      </c>
      <c r="AK1145" s="2">
        <f t="shared" si="431"/>
        <v>0</v>
      </c>
      <c r="AL1145" s="2">
        <f t="shared" si="432"/>
        <v>1.3325799312520601E-2</v>
      </c>
      <c r="AM1145" s="2">
        <f t="shared" si="433"/>
        <v>0</v>
      </c>
      <c r="AN1145" s="2">
        <f t="shared" si="434"/>
        <v>0</v>
      </c>
      <c r="AP1145" t="s">
        <v>933</v>
      </c>
      <c r="AQ1145" t="s">
        <v>809</v>
      </c>
      <c r="AR1145">
        <v>2</v>
      </c>
      <c r="AT1145" s="95">
        <v>21</v>
      </c>
      <c r="AU1145" s="97">
        <v>227</v>
      </c>
      <c r="AV1145" s="101">
        <f t="shared" si="425"/>
        <v>21227</v>
      </c>
      <c r="AX1145" s="7" t="s">
        <v>1006</v>
      </c>
    </row>
    <row r="1146" spans="1:50" ht="12.75" hidden="1" customHeight="1" outlineLevel="1">
      <c r="A1146" t="s">
        <v>404</v>
      </c>
      <c r="B1146" t="s">
        <v>809</v>
      </c>
      <c r="C1146" s="1">
        <f t="shared" si="426"/>
        <v>3696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>IF(P1146&gt;0,RANK(P1146,(N1146:P1146,Q1146:AE1146)),0)</f>
        <v>0</v>
      </c>
      <c r="G1146" s="1">
        <f t="shared" si="414"/>
        <v>255</v>
      </c>
      <c r="H1146" s="2">
        <f t="shared" si="415"/>
        <v>6.8993506493506496E-2</v>
      </c>
      <c r="I1146" s="2"/>
      <c r="J1146" s="2">
        <f t="shared" si="427"/>
        <v>0.52651515151515149</v>
      </c>
      <c r="K1146" s="2">
        <f t="shared" si="428"/>
        <v>0.457521645021645</v>
      </c>
      <c r="L1146" s="2">
        <f t="shared" si="429"/>
        <v>0</v>
      </c>
      <c r="M1146" s="2">
        <f t="shared" si="430"/>
        <v>1.5963203463203512E-2</v>
      </c>
      <c r="N1146" s="111">
        <v>1946</v>
      </c>
      <c r="O1146" s="111">
        <v>1691</v>
      </c>
      <c r="P1146" s="111"/>
      <c r="Q1146" s="111"/>
      <c r="R1146" s="111">
        <v>59</v>
      </c>
      <c r="S1146" s="111"/>
      <c r="T1146" s="111"/>
      <c r="U1146" s="111"/>
      <c r="V1146" s="111"/>
      <c r="W1146" s="111"/>
      <c r="X1146" s="111"/>
      <c r="Y1146" s="111"/>
      <c r="Z1146" s="111"/>
      <c r="AA1146" s="111"/>
      <c r="AB1146" s="111"/>
      <c r="AC1146" s="111"/>
      <c r="AD1146" s="111"/>
      <c r="AE1146" s="111"/>
      <c r="AG1146" s="7">
        <f>IF(Q1146&gt;0,RANK(Q1146,(N1146:P1146,Q1146:AE1146)),0)</f>
        <v>0</v>
      </c>
      <c r="AH1146" s="7">
        <f>IF(R1146&gt;0,RANK(R1146,(N1146:P1146,Q1146:AE1146)),0)</f>
        <v>3</v>
      </c>
      <c r="AI1146" s="7">
        <f>IF(T1146&gt;0,RANK(T1146,(N1146:P1146,Q1146:AE1146)),0)</f>
        <v>0</v>
      </c>
      <c r="AJ1146" s="7">
        <f>IF(S1146&gt;0,RANK(S1146,(N1146:P1146,Q1146:AE1146)),0)</f>
        <v>0</v>
      </c>
      <c r="AK1146" s="2">
        <f t="shared" si="431"/>
        <v>0</v>
      </c>
      <c r="AL1146" s="2">
        <f t="shared" si="432"/>
        <v>1.5963203463203464E-2</v>
      </c>
      <c r="AM1146" s="2">
        <f t="shared" si="433"/>
        <v>0</v>
      </c>
      <c r="AN1146" s="2">
        <f t="shared" si="434"/>
        <v>0</v>
      </c>
      <c r="AP1146" t="s">
        <v>404</v>
      </c>
      <c r="AQ1146" t="s">
        <v>809</v>
      </c>
      <c r="AR1146">
        <v>2</v>
      </c>
      <c r="AT1146" s="95">
        <v>21</v>
      </c>
      <c r="AU1146" s="97">
        <v>229</v>
      </c>
      <c r="AV1146" s="101">
        <f t="shared" si="425"/>
        <v>21229</v>
      </c>
      <c r="AX1146" s="7" t="s">
        <v>1006</v>
      </c>
    </row>
    <row r="1147" spans="1:50" ht="12.75" hidden="1" customHeight="1" outlineLevel="1">
      <c r="A1147" t="s">
        <v>934</v>
      </c>
      <c r="B1147" t="s">
        <v>809</v>
      </c>
      <c r="C1147" s="1">
        <f t="shared" si="426"/>
        <v>6312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1">
        <f t="shared" si="414"/>
        <v>1095</v>
      </c>
      <c r="H1147" s="2">
        <f t="shared" si="415"/>
        <v>0.17347908745247148</v>
      </c>
      <c r="I1147" s="2"/>
      <c r="J1147" s="2">
        <f t="shared" si="427"/>
        <v>0.41112167300380226</v>
      </c>
      <c r="K1147" s="2">
        <f t="shared" si="428"/>
        <v>0.58460076045627374</v>
      </c>
      <c r="L1147" s="2">
        <f t="shared" si="429"/>
        <v>0</v>
      </c>
      <c r="M1147" s="2">
        <f t="shared" si="430"/>
        <v>4.2775665399239493E-3</v>
      </c>
      <c r="N1147" s="111">
        <v>2595</v>
      </c>
      <c r="O1147" s="111">
        <v>3690</v>
      </c>
      <c r="P1147" s="111"/>
      <c r="Q1147" s="111"/>
      <c r="R1147" s="111">
        <v>27</v>
      </c>
      <c r="S1147" s="111"/>
      <c r="T1147" s="111"/>
      <c r="U1147" s="111"/>
      <c r="V1147" s="111"/>
      <c r="W1147" s="111"/>
      <c r="X1147" s="111"/>
      <c r="Y1147" s="111"/>
      <c r="Z1147" s="111"/>
      <c r="AA1147" s="111"/>
      <c r="AB1147" s="111"/>
      <c r="AC1147" s="111"/>
      <c r="AD1147" s="111"/>
      <c r="AE1147" s="111"/>
      <c r="AG1147" s="7">
        <f>IF(Q1147&gt;0,RANK(Q1147,(N1147:P1147,Q1147:AE1147)),0)</f>
        <v>0</v>
      </c>
      <c r="AH1147" s="7">
        <f>IF(R1147&gt;0,RANK(R1147,(N1147:P1147,Q1147:AE1147)),0)</f>
        <v>3</v>
      </c>
      <c r="AI1147" s="7">
        <f>IF(T1147&gt;0,RANK(T1147,(N1147:P1147,Q1147:AE1147)),0)</f>
        <v>0</v>
      </c>
      <c r="AJ1147" s="7">
        <f>IF(S1147&gt;0,RANK(S1147,(N1147:P1147,Q1147:AE1147)),0)</f>
        <v>0</v>
      </c>
      <c r="AK1147" s="2">
        <f t="shared" si="431"/>
        <v>0</v>
      </c>
      <c r="AL1147" s="2">
        <f t="shared" si="432"/>
        <v>4.2775665399239545E-3</v>
      </c>
      <c r="AM1147" s="2">
        <f t="shared" si="433"/>
        <v>0</v>
      </c>
      <c r="AN1147" s="2">
        <f t="shared" si="434"/>
        <v>0</v>
      </c>
      <c r="AP1147" t="s">
        <v>934</v>
      </c>
      <c r="AQ1147" t="s">
        <v>809</v>
      </c>
      <c r="AR1147">
        <v>5</v>
      </c>
      <c r="AT1147" s="95">
        <v>21</v>
      </c>
      <c r="AU1147" s="97">
        <v>231</v>
      </c>
      <c r="AV1147" s="101">
        <f t="shared" si="425"/>
        <v>21231</v>
      </c>
      <c r="AX1147" s="7" t="s">
        <v>1006</v>
      </c>
    </row>
    <row r="1148" spans="1:50" ht="12.75" hidden="1" customHeight="1" outlineLevel="1">
      <c r="A1148" t="s">
        <v>768</v>
      </c>
      <c r="B1148" t="s">
        <v>809</v>
      </c>
      <c r="C1148" s="1">
        <f t="shared" si="426"/>
        <v>3812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>IF(P1148&gt;0,RANK(P1148,(N1148:P1148,Q1148:AE1148)),0)</f>
        <v>0</v>
      </c>
      <c r="G1148" s="1">
        <f t="shared" si="414"/>
        <v>1084</v>
      </c>
      <c r="H1148" s="2">
        <f t="shared" si="415"/>
        <v>0.28436516264428124</v>
      </c>
      <c r="I1148" s="2"/>
      <c r="J1148" s="2">
        <f t="shared" si="427"/>
        <v>0.63903462749213014</v>
      </c>
      <c r="K1148" s="2">
        <f t="shared" si="428"/>
        <v>0.35466946484784889</v>
      </c>
      <c r="L1148" s="2">
        <f t="shared" si="429"/>
        <v>0</v>
      </c>
      <c r="M1148" s="2">
        <f t="shared" si="430"/>
        <v>6.2959076600209718E-3</v>
      </c>
      <c r="N1148" s="111">
        <v>2436</v>
      </c>
      <c r="O1148" s="111">
        <v>1352</v>
      </c>
      <c r="P1148" s="111"/>
      <c r="Q1148" s="111"/>
      <c r="R1148" s="111">
        <v>24</v>
      </c>
      <c r="S1148" s="111"/>
      <c r="T1148" s="111"/>
      <c r="U1148" s="111"/>
      <c r="V1148" s="111"/>
      <c r="W1148" s="111"/>
      <c r="X1148" s="111"/>
      <c r="Y1148" s="111"/>
      <c r="Z1148" s="111"/>
      <c r="AA1148" s="111"/>
      <c r="AB1148" s="111"/>
      <c r="AC1148" s="111"/>
      <c r="AD1148" s="111"/>
      <c r="AE1148" s="111"/>
      <c r="AG1148" s="7">
        <f>IF(Q1148&gt;0,RANK(Q1148,(N1148:P1148,Q1148:AE1148)),0)</f>
        <v>0</v>
      </c>
      <c r="AH1148" s="7">
        <f>IF(R1148&gt;0,RANK(R1148,(N1148:P1148,Q1148:AE1148)),0)</f>
        <v>3</v>
      </c>
      <c r="AI1148" s="7">
        <f>IF(T1148&gt;0,RANK(T1148,(N1148:P1148,Q1148:AE1148)),0)</f>
        <v>0</v>
      </c>
      <c r="AJ1148" s="7">
        <f>IF(S1148&gt;0,RANK(S1148,(N1148:P1148,Q1148:AE1148)),0)</f>
        <v>0</v>
      </c>
      <c r="AK1148" s="2">
        <f t="shared" si="431"/>
        <v>0</v>
      </c>
      <c r="AL1148" s="2">
        <f t="shared" si="432"/>
        <v>6.2959076600209865E-3</v>
      </c>
      <c r="AM1148" s="2">
        <f t="shared" si="433"/>
        <v>0</v>
      </c>
      <c r="AN1148" s="2">
        <f t="shared" si="434"/>
        <v>0</v>
      </c>
      <c r="AP1148" t="s">
        <v>768</v>
      </c>
      <c r="AQ1148" t="s">
        <v>809</v>
      </c>
      <c r="AR1148">
        <v>1</v>
      </c>
      <c r="AT1148" s="95">
        <v>21</v>
      </c>
      <c r="AU1148" s="97">
        <v>233</v>
      </c>
      <c r="AV1148" s="101">
        <f t="shared" si="425"/>
        <v>21233</v>
      </c>
      <c r="AX1148" s="7" t="s">
        <v>1006</v>
      </c>
    </row>
    <row r="1149" spans="1:50" ht="12.75" hidden="1" customHeight="1" outlineLevel="1">
      <c r="A1149" t="s">
        <v>1158</v>
      </c>
      <c r="B1149" t="s">
        <v>809</v>
      </c>
      <c r="C1149" s="1">
        <f t="shared" si="426"/>
        <v>8969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0</v>
      </c>
      <c r="G1149" s="1">
        <f t="shared" si="414"/>
        <v>2420</v>
      </c>
      <c r="H1149" s="2">
        <f t="shared" si="415"/>
        <v>0.2698182629055636</v>
      </c>
      <c r="I1149" s="2"/>
      <c r="J1149" s="2">
        <f t="shared" si="427"/>
        <v>0.36169026647340841</v>
      </c>
      <c r="K1149" s="2">
        <f t="shared" si="428"/>
        <v>0.63150852937897206</v>
      </c>
      <c r="L1149" s="2">
        <f t="shared" si="429"/>
        <v>0</v>
      </c>
      <c r="M1149" s="2">
        <f t="shared" si="430"/>
        <v>6.8012041476195328E-3</v>
      </c>
      <c r="N1149" s="111">
        <v>3244</v>
      </c>
      <c r="O1149" s="111">
        <v>5664</v>
      </c>
      <c r="P1149" s="111"/>
      <c r="Q1149" s="111"/>
      <c r="R1149" s="111">
        <v>61</v>
      </c>
      <c r="S1149" s="111"/>
      <c r="T1149" s="111"/>
      <c r="U1149" s="111"/>
      <c r="V1149" s="111"/>
      <c r="W1149" s="111"/>
      <c r="X1149" s="111"/>
      <c r="Y1149" s="111"/>
      <c r="Z1149" s="111"/>
      <c r="AA1149" s="111"/>
      <c r="AB1149" s="111"/>
      <c r="AC1149" s="111"/>
      <c r="AD1149" s="111"/>
      <c r="AE1149" s="111"/>
      <c r="AG1149" s="7">
        <f>IF(Q1149&gt;0,RANK(Q1149,(N1149:P1149,Q1149:AE1149)),0)</f>
        <v>0</v>
      </c>
      <c r="AH1149" s="7">
        <f>IF(R1149&gt;0,RANK(R1149,(N1149:P1149,Q1149:AE1149)),0)</f>
        <v>3</v>
      </c>
      <c r="AI1149" s="7">
        <f>IF(T1149&gt;0,RANK(T1149,(N1149:P1149,Q1149:AE1149)),0)</f>
        <v>0</v>
      </c>
      <c r="AJ1149" s="7">
        <f>IF(S1149&gt;0,RANK(S1149,(N1149:P1149,Q1149:AE1149)),0)</f>
        <v>0</v>
      </c>
      <c r="AK1149" s="2">
        <f t="shared" si="431"/>
        <v>0</v>
      </c>
      <c r="AL1149" s="2">
        <f t="shared" si="432"/>
        <v>6.8012041476195788E-3</v>
      </c>
      <c r="AM1149" s="2">
        <f t="shared" si="433"/>
        <v>0</v>
      </c>
      <c r="AN1149" s="2">
        <f t="shared" si="434"/>
        <v>0</v>
      </c>
      <c r="AP1149" t="s">
        <v>1158</v>
      </c>
      <c r="AQ1149" t="s">
        <v>809</v>
      </c>
      <c r="AR1149">
        <v>5</v>
      </c>
      <c r="AT1149" s="95">
        <v>21</v>
      </c>
      <c r="AU1149" s="97">
        <v>235</v>
      </c>
      <c r="AV1149" s="101">
        <f t="shared" si="425"/>
        <v>21235</v>
      </c>
      <c r="AX1149" s="7" t="s">
        <v>1006</v>
      </c>
    </row>
    <row r="1150" spans="1:50" ht="12.75" hidden="1" customHeight="1" outlineLevel="1">
      <c r="A1150" t="s">
        <v>346</v>
      </c>
      <c r="B1150" t="s">
        <v>809</v>
      </c>
      <c r="C1150" s="1">
        <f t="shared" si="426"/>
        <v>2072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0</v>
      </c>
      <c r="G1150" s="1">
        <f t="shared" ref="G1150:G1213" si="435">IF(C1150&gt;0,MAX(N1150:P1150)-LARGE(N1150:P1150,2),0)</f>
        <v>753</v>
      </c>
      <c r="H1150" s="2">
        <f t="shared" ref="H1150:H1213" si="436">IF(C1150&gt;0,G1150/C1150,0)</f>
        <v>0.36341698841698844</v>
      </c>
      <c r="I1150" s="2"/>
      <c r="J1150" s="2">
        <f t="shared" si="427"/>
        <v>0.67664092664092668</v>
      </c>
      <c r="K1150" s="2">
        <f t="shared" si="428"/>
        <v>0.31322393822393824</v>
      </c>
      <c r="L1150" s="2">
        <f t="shared" si="429"/>
        <v>0</v>
      </c>
      <c r="M1150" s="2">
        <f t="shared" si="430"/>
        <v>1.0135135135135087E-2</v>
      </c>
      <c r="N1150" s="111">
        <v>1402</v>
      </c>
      <c r="O1150" s="111">
        <v>649</v>
      </c>
      <c r="P1150" s="111"/>
      <c r="Q1150" s="111"/>
      <c r="R1150" s="111">
        <v>21</v>
      </c>
      <c r="S1150" s="111"/>
      <c r="T1150" s="111"/>
      <c r="U1150" s="111"/>
      <c r="V1150" s="111"/>
      <c r="W1150" s="111"/>
      <c r="X1150" s="111"/>
      <c r="Y1150" s="111"/>
      <c r="Z1150" s="111"/>
      <c r="AA1150" s="111"/>
      <c r="AB1150" s="111"/>
      <c r="AC1150" s="111"/>
      <c r="AD1150" s="111"/>
      <c r="AE1150" s="111"/>
      <c r="AG1150" s="7">
        <f>IF(Q1150&gt;0,RANK(Q1150,(N1150:P1150,Q1150:AE1150)),0)</f>
        <v>0</v>
      </c>
      <c r="AH1150" s="7">
        <f>IF(R1150&gt;0,RANK(R1150,(N1150:P1150,Q1150:AE1150)),0)</f>
        <v>3</v>
      </c>
      <c r="AI1150" s="7">
        <f>IF(T1150&gt;0,RANK(T1150,(N1150:P1150,Q1150:AE1150)),0)</f>
        <v>0</v>
      </c>
      <c r="AJ1150" s="7">
        <f>IF(S1150&gt;0,RANK(S1150,(N1150:P1150,Q1150:AE1150)),0)</f>
        <v>0</v>
      </c>
      <c r="AK1150" s="2">
        <f t="shared" si="431"/>
        <v>0</v>
      </c>
      <c r="AL1150" s="2">
        <f t="shared" si="432"/>
        <v>1.0135135135135136E-2</v>
      </c>
      <c r="AM1150" s="2">
        <f t="shared" si="433"/>
        <v>0</v>
      </c>
      <c r="AN1150" s="2">
        <f t="shared" si="434"/>
        <v>0</v>
      </c>
      <c r="AP1150" t="s">
        <v>346</v>
      </c>
      <c r="AQ1150" t="s">
        <v>809</v>
      </c>
      <c r="AR1150">
        <v>5</v>
      </c>
      <c r="AT1150" s="95">
        <v>21</v>
      </c>
      <c r="AU1150" s="97">
        <v>237</v>
      </c>
      <c r="AV1150" s="101">
        <f t="shared" si="425"/>
        <v>21237</v>
      </c>
      <c r="AX1150" s="7" t="s">
        <v>1006</v>
      </c>
    </row>
    <row r="1151" spans="1:50" ht="12" hidden="1" customHeight="1" outlineLevel="1">
      <c r="A1151" t="s">
        <v>257</v>
      </c>
      <c r="B1151" t="s">
        <v>809</v>
      </c>
      <c r="C1151" s="1">
        <f t="shared" si="426"/>
        <v>7830</v>
      </c>
      <c r="D1151" s="7">
        <f>IF(N1151&gt;0, RANK(N1151,(N1151:P1151,Q1151:AE1151)),0)</f>
        <v>1</v>
      </c>
      <c r="E1151" s="7">
        <f>IF(O1151&gt;0,RANK(O1151,(N1151:P1151,Q1151:AE1151)),0)</f>
        <v>2</v>
      </c>
      <c r="F1151" s="7">
        <f>IF(P1151&gt;0,RANK(P1151,(N1151:P1151,Q1151:AE1151)),0)</f>
        <v>0</v>
      </c>
      <c r="G1151" s="1">
        <f t="shared" si="435"/>
        <v>565</v>
      </c>
      <c r="H1151" s="2">
        <f t="shared" si="436"/>
        <v>7.2158365261813531E-2</v>
      </c>
      <c r="I1151" s="2"/>
      <c r="J1151" s="2">
        <f t="shared" si="427"/>
        <v>0.53103448275862064</v>
      </c>
      <c r="K1151" s="2">
        <f t="shared" si="428"/>
        <v>0.45887611749680718</v>
      </c>
      <c r="L1151" s="2">
        <f t="shared" si="429"/>
        <v>0</v>
      </c>
      <c r="M1151" s="2">
        <f t="shared" si="430"/>
        <v>1.0089399744572181E-2</v>
      </c>
      <c r="N1151" s="111">
        <v>4158</v>
      </c>
      <c r="O1151" s="111">
        <v>3593</v>
      </c>
      <c r="P1151" s="111"/>
      <c r="Q1151" s="111"/>
      <c r="R1151" s="111">
        <v>79</v>
      </c>
      <c r="S1151" s="111"/>
      <c r="T1151" s="111"/>
      <c r="U1151" s="111"/>
      <c r="V1151" s="111"/>
      <c r="W1151" s="111"/>
      <c r="X1151" s="111"/>
      <c r="Y1151" s="111"/>
      <c r="Z1151" s="111"/>
      <c r="AA1151" s="111"/>
      <c r="AB1151" s="111"/>
      <c r="AC1151" s="111"/>
      <c r="AD1151" s="111"/>
      <c r="AE1151" s="111"/>
      <c r="AG1151" s="7">
        <f>IF(Q1151&gt;0,RANK(Q1151,(N1151:P1151,Q1151:AE1151)),0)</f>
        <v>0</v>
      </c>
      <c r="AH1151" s="7">
        <f>IF(R1151&gt;0,RANK(R1151,(N1151:P1151,Q1151:AE1151)),0)</f>
        <v>3</v>
      </c>
      <c r="AI1151" s="7">
        <f>IF(T1151&gt;0,RANK(T1151,(N1151:P1151,Q1151:AE1151)),0)</f>
        <v>0</v>
      </c>
      <c r="AJ1151" s="7">
        <f>IF(S1151&gt;0,RANK(S1151,(N1151:P1151,Q1151:AE1151)),0)</f>
        <v>0</v>
      </c>
      <c r="AK1151" s="2">
        <f t="shared" si="431"/>
        <v>0</v>
      </c>
      <c r="AL1151" s="2">
        <f t="shared" si="432"/>
        <v>1.0089399744572158E-2</v>
      </c>
      <c r="AM1151" s="2">
        <f t="shared" si="433"/>
        <v>0</v>
      </c>
      <c r="AN1151" s="2">
        <f t="shared" si="434"/>
        <v>0</v>
      </c>
      <c r="AP1151" t="s">
        <v>257</v>
      </c>
      <c r="AQ1151" t="s">
        <v>809</v>
      </c>
      <c r="AR1151">
        <v>6</v>
      </c>
      <c r="AT1151" s="95">
        <v>21</v>
      </c>
      <c r="AU1151" s="97">
        <v>239</v>
      </c>
      <c r="AV1151" s="101">
        <f t="shared" si="425"/>
        <v>21239</v>
      </c>
      <c r="AX1151" s="7" t="s">
        <v>1006</v>
      </c>
    </row>
    <row r="1152" spans="1:50" collapsed="1">
      <c r="A1152" t="s">
        <v>1207</v>
      </c>
      <c r="B1152" t="s">
        <v>323</v>
      </c>
      <c r="C1152" s="1">
        <f t="shared" si="426"/>
        <v>1145414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0</v>
      </c>
      <c r="G1152" s="1">
        <f t="shared" si="435"/>
        <v>6766</v>
      </c>
      <c r="H1152" s="2">
        <f t="shared" si="436"/>
        <v>5.9070344870937493E-3</v>
      </c>
      <c r="I1152" s="2"/>
      <c r="J1152" s="2">
        <f t="shared" si="427"/>
        <v>0.49156986032997674</v>
      </c>
      <c r="K1152" s="2">
        <f t="shared" si="428"/>
        <v>0.49747689481707053</v>
      </c>
      <c r="L1152" s="2">
        <f t="shared" si="429"/>
        <v>0</v>
      </c>
      <c r="M1152" s="2">
        <f t="shared" si="430"/>
        <v>1.0953244852952737E-2</v>
      </c>
      <c r="N1152" s="111">
        <f>SUM(N1032:N1151)</f>
        <v>563051</v>
      </c>
      <c r="O1152" s="111">
        <f>SUM(O1032:O1151)</f>
        <v>569817</v>
      </c>
      <c r="P1152" s="111"/>
      <c r="Q1152" s="111"/>
      <c r="R1152" s="111">
        <f>SUM(R1032:R1151)</f>
        <v>12546</v>
      </c>
      <c r="S1152" s="111"/>
      <c r="T1152" s="111"/>
      <c r="U1152" s="111"/>
      <c r="V1152" s="111"/>
      <c r="W1152" s="111"/>
      <c r="X1152" s="111"/>
      <c r="Y1152" s="111"/>
      <c r="Z1152" s="111"/>
      <c r="AA1152" s="111"/>
      <c r="AB1152" s="111"/>
      <c r="AC1152" s="111"/>
      <c r="AD1152" s="111"/>
      <c r="AE1152" s="111"/>
      <c r="AG1152" s="7">
        <f>IF(Q1152&gt;0,RANK(Q1152,(N1152:P1152,Q1152:AE1152)),0)</f>
        <v>0</v>
      </c>
      <c r="AH1152" s="7">
        <f>IF(R1152&gt;0,RANK(R1152,(N1152:P1152,Q1152:AE1152)),0)</f>
        <v>3</v>
      </c>
      <c r="AI1152" s="7">
        <f>IF(T1152&gt;0,RANK(T1152,(N1152:P1152,Q1152:AE1152)),0)</f>
        <v>0</v>
      </c>
      <c r="AJ1152" s="7">
        <f>IF(S1152&gt;0,RANK(S1152,(N1152:P1152,Q1152:AE1152)),0)</f>
        <v>0</v>
      </c>
      <c r="AK1152" s="2">
        <f t="shared" si="431"/>
        <v>0</v>
      </c>
      <c r="AL1152" s="2">
        <f t="shared" si="432"/>
        <v>1.0953244852952732E-2</v>
      </c>
      <c r="AM1152" s="2">
        <f t="shared" si="433"/>
        <v>0</v>
      </c>
      <c r="AN1152" s="2">
        <f t="shared" si="434"/>
        <v>0</v>
      </c>
      <c r="AP1152" t="s">
        <v>1207</v>
      </c>
      <c r="AQ1152" t="s">
        <v>323</v>
      </c>
      <c r="AT1152" s="95">
        <v>21</v>
      </c>
      <c r="AU1152" s="97"/>
      <c r="AV1152" s="95">
        <v>21</v>
      </c>
      <c r="AX1152" s="7" t="s">
        <v>593</v>
      </c>
    </row>
    <row r="1153" spans="1:50">
      <c r="C1153" s="1"/>
      <c r="E1153" s="7"/>
      <c r="F1153" s="7"/>
      <c r="I1153" s="2"/>
      <c r="N1153" s="111"/>
      <c r="O1153" s="111"/>
      <c r="P1153" s="111"/>
      <c r="Q1153" s="111"/>
      <c r="R1153" s="111"/>
      <c r="S1153" s="111"/>
      <c r="T1153" s="111"/>
      <c r="U1153" s="111"/>
      <c r="V1153" s="111"/>
      <c r="W1153" s="111"/>
      <c r="X1153" s="111"/>
      <c r="Y1153" s="111"/>
      <c r="Z1153" s="111"/>
      <c r="AA1153" s="111"/>
      <c r="AB1153" s="111"/>
      <c r="AC1153" s="111"/>
      <c r="AD1153" s="111"/>
      <c r="AE1153" s="111"/>
      <c r="AG1153" s="7"/>
      <c r="AH1153" s="7"/>
      <c r="AI1153" s="7"/>
      <c r="AJ1153" s="7"/>
      <c r="AT1153" s="95"/>
      <c r="AU1153" s="97"/>
      <c r="AV1153" s="101"/>
    </row>
    <row r="1154" spans="1:50" hidden="1" outlineLevel="1">
      <c r="A1154" t="s">
        <v>381</v>
      </c>
      <c r="B1154" t="s">
        <v>482</v>
      </c>
      <c r="C1154" s="1">
        <f t="shared" ref="C1154:C1185" si="437">SUM(N1154:AE1154)</f>
        <v>15593</v>
      </c>
      <c r="D1154" s="7">
        <f>IF(N1154&gt;0, RANK(N1154,(N1154:P1154,Q1154:AE1154)),0)</f>
        <v>1</v>
      </c>
      <c r="E1154" s="7">
        <f>IF(O1154&gt;0,RANK(O1154,(N1154:P1154,Q1154:AE1154)),0)</f>
        <v>2</v>
      </c>
      <c r="F1154" s="7">
        <f>IF(P1154&gt;0,RANK(P1154,(N1154:P1154,Q1154:AE1154)),0)</f>
        <v>0</v>
      </c>
      <c r="G1154" s="1">
        <f t="shared" si="435"/>
        <v>7040</v>
      </c>
      <c r="H1154" s="2">
        <f t="shared" si="436"/>
        <v>0.45148464054383375</v>
      </c>
      <c r="I1154" s="2"/>
      <c r="J1154" s="2">
        <f t="shared" ref="J1154:J1185" si="438">IF($C1154=0,"-",N1154/$C1154)</f>
        <v>0.71044699544667478</v>
      </c>
      <c r="K1154" s="2">
        <f t="shared" ref="K1154:K1185" si="439">IF($C1154=0,"-",O1154/$C1154)</f>
        <v>0.25896235490284103</v>
      </c>
      <c r="L1154" s="2">
        <f t="shared" ref="L1154:L1185" si="440">IF($C1154=0,"-",P1154/$C1154)</f>
        <v>0</v>
      </c>
      <c r="M1154" s="2">
        <f t="shared" ref="M1154:M1185" si="441">IF(C1154=0,"-",(1-J1154-K1154-L1154))</f>
        <v>3.0590649650484192E-2</v>
      </c>
      <c r="N1154" s="111">
        <v>11078</v>
      </c>
      <c r="O1154" s="111">
        <v>4038</v>
      </c>
      <c r="P1154" s="111"/>
      <c r="Q1154" s="111">
        <v>41</v>
      </c>
      <c r="R1154" s="111"/>
      <c r="S1154" s="111"/>
      <c r="T1154" s="111">
        <v>24</v>
      </c>
      <c r="U1154" s="111"/>
      <c r="V1154" s="111"/>
      <c r="W1154" s="111"/>
      <c r="X1154" s="111"/>
      <c r="Y1154" s="111"/>
      <c r="Z1154" s="111">
        <v>242</v>
      </c>
      <c r="AA1154" s="111">
        <v>17</v>
      </c>
      <c r="AB1154" s="111">
        <v>94</v>
      </c>
      <c r="AC1154" s="111">
        <v>59</v>
      </c>
      <c r="AD1154" s="111"/>
      <c r="AE1154" s="111"/>
      <c r="AG1154" s="7">
        <f>IF(Q1154&gt;0,RANK(Q1154,(N1154:P1154,Q1154:AE1154)),0)</f>
        <v>6</v>
      </c>
      <c r="AH1154" s="7">
        <f>IF(R1154&gt;0,RANK(R1154,(N1154:P1154,Q1154:AE1154)),0)</f>
        <v>0</v>
      </c>
      <c r="AI1154" s="7">
        <f>IF(T1154&gt;0,RANK(T1154,(N1154:P1154,Q1154:AE1154)),0)</f>
        <v>7</v>
      </c>
      <c r="AJ1154" s="7">
        <f>IF(S1154&gt;0,RANK(S1154,(N1154:P1154,Q1154:AE1154)),0)</f>
        <v>0</v>
      </c>
      <c r="AK1154" s="2">
        <f t="shared" ref="AK1154:AK1185" si="442">IF($C1154=0,"-",Q1154/$C1154)</f>
        <v>2.6293849804399408E-3</v>
      </c>
      <c r="AL1154" s="2">
        <f t="shared" ref="AL1154:AL1185" si="443">IF($C1154=0,"-",R1154/$C1154)</f>
        <v>0</v>
      </c>
      <c r="AM1154" s="2">
        <f t="shared" ref="AM1154:AM1185" si="444">IF($C1154=0,"-",T1154/$C1154)</f>
        <v>1.5391521836721606E-3</v>
      </c>
      <c r="AN1154" s="2">
        <f t="shared" ref="AN1154:AN1185" si="445">IF($C1154=0,"-",S1154/$C1154)</f>
        <v>0</v>
      </c>
      <c r="AP1154" t="s">
        <v>381</v>
      </c>
      <c r="AQ1154" t="s">
        <v>482</v>
      </c>
      <c r="AR1154">
        <v>7</v>
      </c>
      <c r="AT1154" s="95">
        <v>22</v>
      </c>
      <c r="AU1154" s="97">
        <v>1</v>
      </c>
      <c r="AV1154" s="101">
        <f t="shared" si="425"/>
        <v>22001</v>
      </c>
      <c r="AX1154" s="7" t="s">
        <v>941</v>
      </c>
    </row>
    <row r="1155" spans="1:50" hidden="1" outlineLevel="1">
      <c r="A1155" t="s">
        <v>250</v>
      </c>
      <c r="B1155" t="s">
        <v>482</v>
      </c>
      <c r="C1155" s="1">
        <f t="shared" si="437"/>
        <v>4344</v>
      </c>
      <c r="D1155" s="7">
        <f>IF(N1155&gt;0, RANK(N1155,(N1155:P1155,Q1155:AE1155)),0)</f>
        <v>1</v>
      </c>
      <c r="E1155" s="7">
        <f>IF(O1155&gt;0,RANK(O1155,(N1155:P1155,Q1155:AE1155)),0)</f>
        <v>2</v>
      </c>
      <c r="F1155" s="7">
        <f>IF(P1155&gt;0,RANK(P1155,(N1155:P1155,Q1155:AE1155)),0)</f>
        <v>0</v>
      </c>
      <c r="G1155" s="1">
        <f t="shared" si="435"/>
        <v>2040</v>
      </c>
      <c r="H1155" s="2">
        <f t="shared" si="436"/>
        <v>0.46961325966850831</v>
      </c>
      <c r="I1155" s="2"/>
      <c r="J1155" s="2">
        <f t="shared" si="438"/>
        <v>0.70833333333333337</v>
      </c>
      <c r="K1155" s="2">
        <f t="shared" si="439"/>
        <v>0.23872007366482503</v>
      </c>
      <c r="L1155" s="2">
        <f t="shared" si="440"/>
        <v>0</v>
      </c>
      <c r="M1155" s="2">
        <f t="shared" si="441"/>
        <v>5.2946593001841596E-2</v>
      </c>
      <c r="N1155" s="111">
        <v>3077</v>
      </c>
      <c r="O1155" s="111">
        <v>1037</v>
      </c>
      <c r="P1155" s="111"/>
      <c r="Q1155" s="111">
        <v>19</v>
      </c>
      <c r="R1155" s="111"/>
      <c r="S1155" s="111"/>
      <c r="T1155" s="111">
        <v>8</v>
      </c>
      <c r="U1155" s="111"/>
      <c r="V1155" s="111"/>
      <c r="W1155" s="111"/>
      <c r="X1155" s="111"/>
      <c r="Y1155" s="111"/>
      <c r="Z1155" s="111">
        <v>62</v>
      </c>
      <c r="AA1155" s="111">
        <v>67</v>
      </c>
      <c r="AB1155" s="111">
        <v>44</v>
      </c>
      <c r="AC1155" s="111">
        <v>30</v>
      </c>
      <c r="AD1155" s="111"/>
      <c r="AE1155" s="111"/>
      <c r="AG1155" s="7">
        <f>IF(Q1155&gt;0,RANK(Q1155,(N1155:P1155,Q1155:AE1155)),0)</f>
        <v>7</v>
      </c>
      <c r="AH1155" s="7">
        <f>IF(R1155&gt;0,RANK(R1155,(N1155:P1155,Q1155:AE1155)),0)</f>
        <v>0</v>
      </c>
      <c r="AI1155" s="7">
        <f>IF(T1155&gt;0,RANK(T1155,(N1155:P1155,Q1155:AE1155)),0)</f>
        <v>8</v>
      </c>
      <c r="AJ1155" s="7">
        <f>IF(S1155&gt;0,RANK(S1155,(N1155:P1155,Q1155:AE1155)),0)</f>
        <v>0</v>
      </c>
      <c r="AK1155" s="2">
        <f t="shared" si="442"/>
        <v>4.3738489871086557E-3</v>
      </c>
      <c r="AL1155" s="2">
        <f t="shared" si="443"/>
        <v>0</v>
      </c>
      <c r="AM1155" s="2">
        <f t="shared" si="444"/>
        <v>1.841620626151013E-3</v>
      </c>
      <c r="AN1155" s="2">
        <f t="shared" si="445"/>
        <v>0</v>
      </c>
      <c r="AP1155" t="s">
        <v>250</v>
      </c>
      <c r="AQ1155" t="s">
        <v>482</v>
      </c>
      <c r="AR1155">
        <v>0</v>
      </c>
      <c r="AT1155" s="95">
        <v>22</v>
      </c>
      <c r="AU1155" s="97">
        <v>3</v>
      </c>
      <c r="AV1155" s="101">
        <f t="shared" si="425"/>
        <v>22003</v>
      </c>
      <c r="AX1155" s="7" t="s">
        <v>941</v>
      </c>
    </row>
    <row r="1156" spans="1:50" hidden="1" outlineLevel="1">
      <c r="A1156" t="s">
        <v>148</v>
      </c>
      <c r="B1156" t="s">
        <v>482</v>
      </c>
      <c r="C1156" s="1">
        <f t="shared" si="437"/>
        <v>17493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>IF(P1156&gt;0,RANK(P1156,(N1156:P1156,Q1156:AE1156)),0)</f>
        <v>0</v>
      </c>
      <c r="G1156" s="1">
        <f t="shared" si="435"/>
        <v>7079</v>
      </c>
      <c r="H1156" s="2">
        <f t="shared" si="436"/>
        <v>0.4046761561767564</v>
      </c>
      <c r="I1156" s="2"/>
      <c r="J1156" s="2">
        <f t="shared" si="438"/>
        <v>0.68078660035442751</v>
      </c>
      <c r="K1156" s="2">
        <f t="shared" si="439"/>
        <v>0.27611044417767105</v>
      </c>
      <c r="L1156" s="2">
        <f t="shared" si="440"/>
        <v>0</v>
      </c>
      <c r="M1156" s="2">
        <f t="shared" si="441"/>
        <v>4.3102955467901438E-2</v>
      </c>
      <c r="N1156" s="111">
        <v>11909</v>
      </c>
      <c r="O1156" s="111">
        <v>4830</v>
      </c>
      <c r="P1156" s="111"/>
      <c r="Q1156" s="111">
        <v>50</v>
      </c>
      <c r="R1156" s="111"/>
      <c r="S1156" s="111"/>
      <c r="T1156" s="111">
        <v>47</v>
      </c>
      <c r="U1156" s="111"/>
      <c r="V1156" s="111"/>
      <c r="W1156" s="111"/>
      <c r="X1156" s="111"/>
      <c r="Y1156" s="111"/>
      <c r="Z1156" s="111">
        <v>291</v>
      </c>
      <c r="AA1156" s="111">
        <v>22</v>
      </c>
      <c r="AB1156" s="111">
        <v>198</v>
      </c>
      <c r="AC1156" s="111">
        <v>146</v>
      </c>
      <c r="AD1156" s="111"/>
      <c r="AE1156" s="111"/>
      <c r="AG1156" s="7">
        <f>IF(Q1156&gt;0,RANK(Q1156,(N1156:P1156,Q1156:AE1156)),0)</f>
        <v>6</v>
      </c>
      <c r="AH1156" s="7">
        <f>IF(R1156&gt;0,RANK(R1156,(N1156:P1156,Q1156:AE1156)),0)</f>
        <v>0</v>
      </c>
      <c r="AI1156" s="7">
        <f>IF(T1156&gt;0,RANK(T1156,(N1156:P1156,Q1156:AE1156)),0)</f>
        <v>7</v>
      </c>
      <c r="AJ1156" s="7">
        <f>IF(S1156&gt;0,RANK(S1156,(N1156:P1156,Q1156:AE1156)),0)</f>
        <v>0</v>
      </c>
      <c r="AK1156" s="2">
        <f t="shared" si="442"/>
        <v>2.8582861716115017E-3</v>
      </c>
      <c r="AL1156" s="2">
        <f t="shared" si="443"/>
        <v>0</v>
      </c>
      <c r="AM1156" s="2">
        <f t="shared" si="444"/>
        <v>2.6867890013148117E-3</v>
      </c>
      <c r="AN1156" s="2">
        <f t="shared" si="445"/>
        <v>0</v>
      </c>
      <c r="AP1156" t="s">
        <v>148</v>
      </c>
      <c r="AQ1156" t="s">
        <v>482</v>
      </c>
      <c r="AR1156">
        <v>0</v>
      </c>
      <c r="AT1156" s="95">
        <v>22</v>
      </c>
      <c r="AU1156" s="97">
        <v>5</v>
      </c>
      <c r="AV1156" s="101">
        <f t="shared" si="425"/>
        <v>22005</v>
      </c>
      <c r="AX1156" s="7" t="s">
        <v>941</v>
      </c>
    </row>
    <row r="1157" spans="1:50" hidden="1" outlineLevel="1">
      <c r="A1157" t="s">
        <v>9</v>
      </c>
      <c r="B1157" t="s">
        <v>482</v>
      </c>
      <c r="C1157" s="1">
        <f t="shared" si="437"/>
        <v>4749</v>
      </c>
      <c r="D1157" s="7">
        <f>IF(N1157&gt;0, RANK(N1157,(N1157:P1157,Q1157:AE1157)),0)</f>
        <v>1</v>
      </c>
      <c r="E1157" s="7">
        <f>IF(O1157&gt;0,RANK(O1157,(N1157:P1157,Q1157:AE1157)),0)</f>
        <v>2</v>
      </c>
      <c r="F1157" s="7">
        <f>IF(P1157&gt;0,RANK(P1157,(N1157:P1157,Q1157:AE1157)),0)</f>
        <v>0</v>
      </c>
      <c r="G1157" s="1">
        <f t="shared" si="435"/>
        <v>2775</v>
      </c>
      <c r="H1157" s="2">
        <f t="shared" si="436"/>
        <v>0.58433354390397974</v>
      </c>
      <c r="I1157" s="2"/>
      <c r="J1157" s="2">
        <f t="shared" si="438"/>
        <v>0.7546851968835544</v>
      </c>
      <c r="K1157" s="2">
        <f t="shared" si="439"/>
        <v>0.17035165297957464</v>
      </c>
      <c r="L1157" s="2">
        <f t="shared" si="440"/>
        <v>0</v>
      </c>
      <c r="M1157" s="2">
        <f t="shared" si="441"/>
        <v>7.4963150136870965E-2</v>
      </c>
      <c r="N1157" s="111">
        <v>3584</v>
      </c>
      <c r="O1157" s="111">
        <v>809</v>
      </c>
      <c r="P1157" s="111"/>
      <c r="Q1157" s="111">
        <v>24</v>
      </c>
      <c r="R1157" s="111"/>
      <c r="S1157" s="111"/>
      <c r="T1157" s="111">
        <v>17</v>
      </c>
      <c r="U1157" s="111"/>
      <c r="V1157" s="111"/>
      <c r="W1157" s="111"/>
      <c r="X1157" s="111"/>
      <c r="Y1157" s="111"/>
      <c r="Z1157" s="111">
        <v>85</v>
      </c>
      <c r="AA1157" s="111">
        <v>106</v>
      </c>
      <c r="AB1157" s="111">
        <v>77</v>
      </c>
      <c r="AC1157" s="111">
        <v>47</v>
      </c>
      <c r="AD1157" s="111"/>
      <c r="AE1157" s="111"/>
      <c r="AG1157" s="7">
        <f>IF(Q1157&gt;0,RANK(Q1157,(N1157:P1157,Q1157:AE1157)),0)</f>
        <v>7</v>
      </c>
      <c r="AH1157" s="7">
        <f>IF(R1157&gt;0,RANK(R1157,(N1157:P1157,Q1157:AE1157)),0)</f>
        <v>0</v>
      </c>
      <c r="AI1157" s="7">
        <f>IF(T1157&gt;0,RANK(T1157,(N1157:P1157,Q1157:AE1157)),0)</f>
        <v>8</v>
      </c>
      <c r="AJ1157" s="7">
        <f>IF(S1157&gt;0,RANK(S1157,(N1157:P1157,Q1157:AE1157)),0)</f>
        <v>0</v>
      </c>
      <c r="AK1157" s="2">
        <f t="shared" si="442"/>
        <v>5.0536955148452302E-3</v>
      </c>
      <c r="AL1157" s="2">
        <f t="shared" si="443"/>
        <v>0</v>
      </c>
      <c r="AM1157" s="2">
        <f t="shared" si="444"/>
        <v>3.5797009896820385E-3</v>
      </c>
      <c r="AN1157" s="2">
        <f t="shared" si="445"/>
        <v>0</v>
      </c>
      <c r="AP1157" t="s">
        <v>9</v>
      </c>
      <c r="AQ1157" t="s">
        <v>482</v>
      </c>
      <c r="AR1157">
        <v>3</v>
      </c>
      <c r="AT1157" s="95">
        <v>22</v>
      </c>
      <c r="AU1157" s="97">
        <v>7</v>
      </c>
      <c r="AV1157" s="101">
        <f t="shared" si="425"/>
        <v>22007</v>
      </c>
      <c r="AX1157" s="7" t="s">
        <v>941</v>
      </c>
    </row>
    <row r="1158" spans="1:50" hidden="1" outlineLevel="1">
      <c r="A1158" t="s">
        <v>1244</v>
      </c>
      <c r="B1158" t="s">
        <v>482</v>
      </c>
      <c r="C1158" s="1">
        <f t="shared" si="437"/>
        <v>6126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>IF(P1158&gt;0,RANK(P1158,(N1158:P1158,Q1158:AE1158)),0)</f>
        <v>0</v>
      </c>
      <c r="G1158" s="1">
        <f t="shared" si="435"/>
        <v>2671</v>
      </c>
      <c r="H1158" s="2">
        <f t="shared" si="436"/>
        <v>0.43601044727391447</v>
      </c>
      <c r="I1158" s="2"/>
      <c r="J1158" s="2">
        <f t="shared" si="438"/>
        <v>0.67939928174991837</v>
      </c>
      <c r="K1158" s="2">
        <f t="shared" si="439"/>
        <v>0.24338883447600393</v>
      </c>
      <c r="L1158" s="2">
        <f t="shared" si="440"/>
        <v>0</v>
      </c>
      <c r="M1158" s="2">
        <f t="shared" si="441"/>
        <v>7.72118837740777E-2</v>
      </c>
      <c r="N1158" s="111">
        <v>4162</v>
      </c>
      <c r="O1158" s="111">
        <v>1491</v>
      </c>
      <c r="P1158" s="111"/>
      <c r="Q1158" s="111">
        <v>32</v>
      </c>
      <c r="R1158" s="111"/>
      <c r="S1158" s="111"/>
      <c r="T1158" s="111">
        <v>24</v>
      </c>
      <c r="U1158" s="111"/>
      <c r="V1158" s="111"/>
      <c r="W1158" s="111"/>
      <c r="X1158" s="111"/>
      <c r="Y1158" s="111"/>
      <c r="Z1158" s="111">
        <v>107</v>
      </c>
      <c r="AA1158" s="111">
        <v>179</v>
      </c>
      <c r="AB1158" s="111">
        <v>76</v>
      </c>
      <c r="AC1158" s="111">
        <v>55</v>
      </c>
      <c r="AD1158" s="111"/>
      <c r="AE1158" s="111"/>
      <c r="AG1158" s="7">
        <f>IF(Q1158&gt;0,RANK(Q1158,(N1158:P1158,Q1158:AE1158)),0)</f>
        <v>7</v>
      </c>
      <c r="AH1158" s="7">
        <f>IF(R1158&gt;0,RANK(R1158,(N1158:P1158,Q1158:AE1158)),0)</f>
        <v>0</v>
      </c>
      <c r="AI1158" s="7">
        <f>IF(T1158&gt;0,RANK(T1158,(N1158:P1158,Q1158:AE1158)),0)</f>
        <v>8</v>
      </c>
      <c r="AJ1158" s="7">
        <f>IF(S1158&gt;0,RANK(S1158,(N1158:P1158,Q1158:AE1158)),0)</f>
        <v>0</v>
      </c>
      <c r="AK1158" s="2">
        <f t="shared" si="442"/>
        <v>5.2236369572314723E-3</v>
      </c>
      <c r="AL1158" s="2">
        <f t="shared" si="443"/>
        <v>0</v>
      </c>
      <c r="AM1158" s="2">
        <f t="shared" si="444"/>
        <v>3.9177277179236044E-3</v>
      </c>
      <c r="AN1158" s="2">
        <f t="shared" si="445"/>
        <v>0</v>
      </c>
      <c r="AP1158" t="s">
        <v>1244</v>
      </c>
      <c r="AQ1158" t="s">
        <v>482</v>
      </c>
      <c r="AR1158">
        <v>5</v>
      </c>
      <c r="AT1158" s="95">
        <v>22</v>
      </c>
      <c r="AU1158" s="97">
        <v>9</v>
      </c>
      <c r="AV1158" s="101">
        <f t="shared" si="425"/>
        <v>22009</v>
      </c>
      <c r="AX1158" s="7" t="s">
        <v>941</v>
      </c>
    </row>
    <row r="1159" spans="1:50" hidden="1" outlineLevel="1">
      <c r="A1159" t="s">
        <v>1086</v>
      </c>
      <c r="B1159" t="s">
        <v>482</v>
      </c>
      <c r="C1159" s="1">
        <f t="shared" si="437"/>
        <v>5545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>IF(P1159&gt;0,RANK(P1159,(N1159:P1159,Q1159:AE1159)),0)</f>
        <v>0</v>
      </c>
      <c r="G1159" s="1">
        <f t="shared" si="435"/>
        <v>812</v>
      </c>
      <c r="H1159" s="2">
        <f t="shared" si="436"/>
        <v>0.14643823264201983</v>
      </c>
      <c r="I1159" s="2"/>
      <c r="J1159" s="2">
        <f t="shared" si="438"/>
        <v>0.55202885482416586</v>
      </c>
      <c r="K1159" s="2">
        <f t="shared" si="439"/>
        <v>0.40559062218214609</v>
      </c>
      <c r="L1159" s="2">
        <f t="shared" si="440"/>
        <v>0</v>
      </c>
      <c r="M1159" s="2">
        <f t="shared" si="441"/>
        <v>4.2380522993688052E-2</v>
      </c>
      <c r="N1159" s="111">
        <v>3061</v>
      </c>
      <c r="O1159" s="111">
        <v>2249</v>
      </c>
      <c r="P1159" s="111"/>
      <c r="Q1159" s="111">
        <v>20</v>
      </c>
      <c r="R1159" s="111"/>
      <c r="S1159" s="111"/>
      <c r="T1159" s="111">
        <v>15</v>
      </c>
      <c r="U1159" s="111"/>
      <c r="V1159" s="111"/>
      <c r="W1159" s="111"/>
      <c r="X1159" s="111"/>
      <c r="Y1159" s="111"/>
      <c r="Z1159" s="111">
        <v>66</v>
      </c>
      <c r="AA1159" s="111">
        <v>44</v>
      </c>
      <c r="AB1159" s="111">
        <v>48</v>
      </c>
      <c r="AC1159" s="111">
        <v>42</v>
      </c>
      <c r="AD1159" s="111"/>
      <c r="AE1159" s="111"/>
      <c r="AG1159" s="7">
        <f>IF(Q1159&gt;0,RANK(Q1159,(N1159:P1159,Q1159:AE1159)),0)</f>
        <v>7</v>
      </c>
      <c r="AH1159" s="7">
        <f>IF(R1159&gt;0,RANK(R1159,(N1159:P1159,Q1159:AE1159)),0)</f>
        <v>0</v>
      </c>
      <c r="AI1159" s="7">
        <f>IF(T1159&gt;0,RANK(T1159,(N1159:P1159,Q1159:AE1159)),0)</f>
        <v>8</v>
      </c>
      <c r="AJ1159" s="7">
        <f>IF(S1159&gt;0,RANK(S1159,(N1159:P1159,Q1159:AE1159)),0)</f>
        <v>0</v>
      </c>
      <c r="AK1159" s="2">
        <f t="shared" si="442"/>
        <v>3.6068530207394047E-3</v>
      </c>
      <c r="AL1159" s="2">
        <f t="shared" si="443"/>
        <v>0</v>
      </c>
      <c r="AM1159" s="2">
        <f t="shared" si="444"/>
        <v>2.7051397655545538E-3</v>
      </c>
      <c r="AN1159" s="2">
        <f t="shared" si="445"/>
        <v>0</v>
      </c>
      <c r="AP1159" t="s">
        <v>1086</v>
      </c>
      <c r="AQ1159" t="s">
        <v>482</v>
      </c>
      <c r="AR1159">
        <v>4</v>
      </c>
      <c r="AT1159" s="95">
        <v>22</v>
      </c>
      <c r="AU1159" s="97">
        <v>11</v>
      </c>
      <c r="AV1159" s="101">
        <f t="shared" si="425"/>
        <v>22011</v>
      </c>
      <c r="AX1159" s="7" t="s">
        <v>941</v>
      </c>
    </row>
    <row r="1160" spans="1:50" hidden="1" outlineLevel="1">
      <c r="A1160" t="s">
        <v>835</v>
      </c>
      <c r="B1160" t="s">
        <v>482</v>
      </c>
      <c r="C1160" s="1">
        <f t="shared" si="437"/>
        <v>3655</v>
      </c>
      <c r="D1160" s="7">
        <f>IF(N1160&gt;0, RANK(N1160,(N1160:P1160,Q1160:AE1160)),0)</f>
        <v>1</v>
      </c>
      <c r="E1160" s="7">
        <f>IF(O1160&gt;0,RANK(O1160,(N1160:P1160,Q1160:AE1160)),0)</f>
        <v>2</v>
      </c>
      <c r="F1160" s="7">
        <f>IF(P1160&gt;0,RANK(P1160,(N1160:P1160,Q1160:AE1160)),0)</f>
        <v>0</v>
      </c>
      <c r="G1160" s="1">
        <f t="shared" si="435"/>
        <v>1840</v>
      </c>
      <c r="H1160" s="2">
        <f t="shared" si="436"/>
        <v>0.50341997264021887</v>
      </c>
      <c r="I1160" s="2"/>
      <c r="J1160" s="2">
        <f t="shared" si="438"/>
        <v>0.70177838577291385</v>
      </c>
      <c r="K1160" s="2">
        <f t="shared" si="439"/>
        <v>0.19835841313269495</v>
      </c>
      <c r="L1160" s="2">
        <f t="shared" si="440"/>
        <v>0</v>
      </c>
      <c r="M1160" s="2">
        <f t="shared" si="441"/>
        <v>9.9863201094391202E-2</v>
      </c>
      <c r="N1160" s="111">
        <v>2565</v>
      </c>
      <c r="O1160" s="111">
        <v>725</v>
      </c>
      <c r="P1160" s="111"/>
      <c r="Q1160" s="111">
        <v>24</v>
      </c>
      <c r="R1160" s="111"/>
      <c r="S1160" s="111"/>
      <c r="T1160" s="111">
        <v>22</v>
      </c>
      <c r="U1160" s="111"/>
      <c r="V1160" s="111"/>
      <c r="W1160" s="111"/>
      <c r="X1160" s="111"/>
      <c r="Y1160" s="111"/>
      <c r="Z1160" s="111">
        <v>119</v>
      </c>
      <c r="AA1160" s="111">
        <v>95</v>
      </c>
      <c r="AB1160" s="111">
        <v>60</v>
      </c>
      <c r="AC1160" s="111">
        <v>45</v>
      </c>
      <c r="AD1160" s="111"/>
      <c r="AE1160" s="111"/>
      <c r="AG1160" s="7">
        <f>IF(Q1160&gt;0,RANK(Q1160,(N1160:P1160,Q1160:AE1160)),0)</f>
        <v>7</v>
      </c>
      <c r="AH1160" s="7">
        <f>IF(R1160&gt;0,RANK(R1160,(N1160:P1160,Q1160:AE1160)),0)</f>
        <v>0</v>
      </c>
      <c r="AI1160" s="7">
        <f>IF(T1160&gt;0,RANK(T1160,(N1160:P1160,Q1160:AE1160)),0)</f>
        <v>8</v>
      </c>
      <c r="AJ1160" s="7">
        <f>IF(S1160&gt;0,RANK(S1160,(N1160:P1160,Q1160:AE1160)),0)</f>
        <v>0</v>
      </c>
      <c r="AK1160" s="2">
        <f t="shared" si="442"/>
        <v>6.5663474692202461E-3</v>
      </c>
      <c r="AL1160" s="2">
        <f t="shared" si="443"/>
        <v>0</v>
      </c>
      <c r="AM1160" s="2">
        <f t="shared" si="444"/>
        <v>6.0191518467852256E-3</v>
      </c>
      <c r="AN1160" s="2">
        <f t="shared" si="445"/>
        <v>0</v>
      </c>
      <c r="AP1160" t="s">
        <v>835</v>
      </c>
      <c r="AQ1160" t="s">
        <v>482</v>
      </c>
      <c r="AR1160">
        <v>4</v>
      </c>
      <c r="AT1160" s="95">
        <v>22</v>
      </c>
      <c r="AU1160" s="97">
        <v>13</v>
      </c>
      <c r="AV1160" s="101">
        <f t="shared" si="425"/>
        <v>22013</v>
      </c>
      <c r="AX1160" s="7" t="s">
        <v>941</v>
      </c>
    </row>
    <row r="1161" spans="1:50" hidden="1" outlineLevel="1">
      <c r="A1161" t="s">
        <v>857</v>
      </c>
      <c r="B1161" t="s">
        <v>482</v>
      </c>
      <c r="C1161" s="1">
        <f t="shared" si="437"/>
        <v>15298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>IF(P1161&gt;0,RANK(P1161,(N1161:P1161,Q1161:AE1161)),0)</f>
        <v>0</v>
      </c>
      <c r="G1161" s="1">
        <f t="shared" si="435"/>
        <v>3978</v>
      </c>
      <c r="H1161" s="2">
        <f t="shared" si="436"/>
        <v>0.26003399137142108</v>
      </c>
      <c r="I1161" s="2"/>
      <c r="J1161" s="2">
        <f t="shared" si="438"/>
        <v>0.59563341613282783</v>
      </c>
      <c r="K1161" s="2">
        <f t="shared" si="439"/>
        <v>0.33559942476140669</v>
      </c>
      <c r="L1161" s="2">
        <f t="shared" si="440"/>
        <v>0</v>
      </c>
      <c r="M1161" s="2">
        <f t="shared" si="441"/>
        <v>6.8767159105765474E-2</v>
      </c>
      <c r="N1161" s="111">
        <v>9112</v>
      </c>
      <c r="O1161" s="111">
        <v>5134</v>
      </c>
      <c r="P1161" s="111"/>
      <c r="Q1161" s="111">
        <v>64</v>
      </c>
      <c r="R1161" s="111"/>
      <c r="S1161" s="111"/>
      <c r="T1161" s="111">
        <v>41</v>
      </c>
      <c r="U1161" s="111"/>
      <c r="V1161" s="111"/>
      <c r="W1161" s="111"/>
      <c r="X1161" s="111"/>
      <c r="Y1161" s="111"/>
      <c r="Z1161" s="111">
        <v>279</v>
      </c>
      <c r="AA1161" s="111">
        <v>177</v>
      </c>
      <c r="AB1161" s="111">
        <v>173</v>
      </c>
      <c r="AC1161" s="111">
        <v>318</v>
      </c>
      <c r="AD1161" s="111"/>
      <c r="AE1161" s="111"/>
      <c r="AG1161" s="7">
        <f>IF(Q1161&gt;0,RANK(Q1161,(N1161:P1161,Q1161:AE1161)),0)</f>
        <v>7</v>
      </c>
      <c r="AH1161" s="7">
        <f>IF(R1161&gt;0,RANK(R1161,(N1161:P1161,Q1161:AE1161)),0)</f>
        <v>0</v>
      </c>
      <c r="AI1161" s="7">
        <f>IF(T1161&gt;0,RANK(T1161,(N1161:P1161,Q1161:AE1161)),0)</f>
        <v>8</v>
      </c>
      <c r="AJ1161" s="7">
        <f>IF(S1161&gt;0,RANK(S1161,(N1161:P1161,Q1161:AE1161)),0)</f>
        <v>0</v>
      </c>
      <c r="AK1161" s="2">
        <f t="shared" si="442"/>
        <v>4.1835534056739445E-3</v>
      </c>
      <c r="AL1161" s="2">
        <f t="shared" si="443"/>
        <v>0</v>
      </c>
      <c r="AM1161" s="2">
        <f t="shared" si="444"/>
        <v>2.6800889005098704E-3</v>
      </c>
      <c r="AN1161" s="2">
        <f t="shared" si="445"/>
        <v>0</v>
      </c>
      <c r="AP1161" t="s">
        <v>857</v>
      </c>
      <c r="AQ1161" t="s">
        <v>482</v>
      </c>
      <c r="AR1161">
        <v>4</v>
      </c>
      <c r="AT1161" s="95">
        <v>22</v>
      </c>
      <c r="AU1161" s="97">
        <v>15</v>
      </c>
      <c r="AV1161" s="101">
        <f t="shared" si="425"/>
        <v>22015</v>
      </c>
      <c r="AX1161" s="7" t="s">
        <v>941</v>
      </c>
    </row>
    <row r="1162" spans="1:50" hidden="1" outlineLevel="1">
      <c r="A1162" t="s">
        <v>1474</v>
      </c>
      <c r="B1162" t="s">
        <v>482</v>
      </c>
      <c r="C1162" s="1">
        <f t="shared" si="437"/>
        <v>41772</v>
      </c>
      <c r="D1162" s="7">
        <f>IF(N1162&gt;0, RANK(N1162,(N1162:P1162,Q1162:AE1162)),0)</f>
        <v>1</v>
      </c>
      <c r="E1162" s="7">
        <f>IF(O1162&gt;0,RANK(O1162,(N1162:P1162,Q1162:AE1162)),0)</f>
        <v>2</v>
      </c>
      <c r="F1162" s="7">
        <f>IF(P1162&gt;0,RANK(P1162,(N1162:P1162,Q1162:AE1162)),0)</f>
        <v>0</v>
      </c>
      <c r="G1162" s="1">
        <f t="shared" si="435"/>
        <v>18961</v>
      </c>
      <c r="H1162" s="2">
        <f t="shared" si="436"/>
        <v>0.45391649909029974</v>
      </c>
      <c r="I1162" s="2"/>
      <c r="J1162" s="2">
        <f t="shared" si="438"/>
        <v>0.70710045006224265</v>
      </c>
      <c r="K1162" s="2">
        <f t="shared" si="439"/>
        <v>0.25318395097194291</v>
      </c>
      <c r="L1162" s="2">
        <f t="shared" si="440"/>
        <v>0</v>
      </c>
      <c r="M1162" s="2">
        <f t="shared" si="441"/>
        <v>3.9715598965814447E-2</v>
      </c>
      <c r="N1162" s="111">
        <v>29537</v>
      </c>
      <c r="O1162" s="111">
        <v>10576</v>
      </c>
      <c r="P1162" s="111"/>
      <c r="Q1162" s="111">
        <v>111</v>
      </c>
      <c r="R1162" s="111"/>
      <c r="S1162" s="111"/>
      <c r="T1162" s="111">
        <v>67</v>
      </c>
      <c r="U1162" s="111"/>
      <c r="V1162" s="111"/>
      <c r="W1162" s="111"/>
      <c r="X1162" s="111"/>
      <c r="Y1162" s="111"/>
      <c r="Z1162" s="111">
        <v>504</v>
      </c>
      <c r="AA1162" s="111">
        <v>51</v>
      </c>
      <c r="AB1162" s="111">
        <v>465</v>
      </c>
      <c r="AC1162" s="111">
        <v>461</v>
      </c>
      <c r="AD1162" s="111"/>
      <c r="AE1162" s="111"/>
      <c r="AG1162" s="7">
        <f>IF(Q1162&gt;0,RANK(Q1162,(N1162:P1162,Q1162:AE1162)),0)</f>
        <v>6</v>
      </c>
      <c r="AH1162" s="7">
        <f>IF(R1162&gt;0,RANK(R1162,(N1162:P1162,Q1162:AE1162)),0)</f>
        <v>0</v>
      </c>
      <c r="AI1162" s="7">
        <f>IF(T1162&gt;0,RANK(T1162,(N1162:P1162,Q1162:AE1162)),0)</f>
        <v>7</v>
      </c>
      <c r="AJ1162" s="7">
        <f>IF(S1162&gt;0,RANK(S1162,(N1162:P1162,Q1162:AE1162)),0)</f>
        <v>0</v>
      </c>
      <c r="AK1162" s="2">
        <f t="shared" si="442"/>
        <v>2.6572823901177822E-3</v>
      </c>
      <c r="AL1162" s="2">
        <f t="shared" si="443"/>
        <v>0</v>
      </c>
      <c r="AM1162" s="2">
        <f t="shared" si="444"/>
        <v>1.6039452264674902E-3</v>
      </c>
      <c r="AN1162" s="2">
        <f t="shared" si="445"/>
        <v>0</v>
      </c>
      <c r="AP1162" t="s">
        <v>1474</v>
      </c>
      <c r="AQ1162" t="s">
        <v>482</v>
      </c>
      <c r="AR1162">
        <v>4</v>
      </c>
      <c r="AT1162" s="95">
        <v>22</v>
      </c>
      <c r="AU1162" s="97">
        <v>17</v>
      </c>
      <c r="AV1162" s="101">
        <f t="shared" si="425"/>
        <v>22017</v>
      </c>
      <c r="AX1162" s="7" t="s">
        <v>941</v>
      </c>
    </row>
    <row r="1163" spans="1:50" hidden="1" outlineLevel="1">
      <c r="A1163" t="s">
        <v>1872</v>
      </c>
      <c r="B1163" t="s">
        <v>482</v>
      </c>
      <c r="C1163" s="1">
        <f t="shared" si="437"/>
        <v>35055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>IF(P1163&gt;0,RANK(P1163,(N1163:P1163,Q1163:AE1163)),0)</f>
        <v>0</v>
      </c>
      <c r="G1163" s="1">
        <f t="shared" si="435"/>
        <v>11961</v>
      </c>
      <c r="H1163" s="2">
        <f t="shared" si="436"/>
        <v>0.34120667522464698</v>
      </c>
      <c r="I1163" s="2"/>
      <c r="J1163" s="2">
        <f t="shared" si="438"/>
        <v>0.65870774497218654</v>
      </c>
      <c r="K1163" s="2">
        <f t="shared" si="439"/>
        <v>0.31750106974753955</v>
      </c>
      <c r="L1163" s="2">
        <f t="shared" si="440"/>
        <v>0</v>
      </c>
      <c r="M1163" s="2">
        <f t="shared" si="441"/>
        <v>2.3791185280273908E-2</v>
      </c>
      <c r="N1163" s="111">
        <v>23091</v>
      </c>
      <c r="O1163" s="111">
        <v>11130</v>
      </c>
      <c r="P1163" s="111"/>
      <c r="Q1163" s="111">
        <v>47</v>
      </c>
      <c r="R1163" s="111"/>
      <c r="S1163" s="111"/>
      <c r="T1163" s="111">
        <v>41</v>
      </c>
      <c r="U1163" s="111"/>
      <c r="V1163" s="111"/>
      <c r="W1163" s="111"/>
      <c r="X1163" s="111"/>
      <c r="Y1163" s="111"/>
      <c r="Z1163" s="111">
        <v>321</v>
      </c>
      <c r="AA1163" s="111">
        <v>21</v>
      </c>
      <c r="AB1163" s="111">
        <v>259</v>
      </c>
      <c r="AC1163" s="111">
        <v>145</v>
      </c>
      <c r="AD1163" s="111"/>
      <c r="AE1163" s="111"/>
      <c r="AG1163" s="7">
        <f>IF(Q1163&gt;0,RANK(Q1163,(N1163:P1163,Q1163:AE1163)),0)</f>
        <v>6</v>
      </c>
      <c r="AH1163" s="7">
        <f>IF(R1163&gt;0,RANK(R1163,(N1163:P1163,Q1163:AE1163)),0)</f>
        <v>0</v>
      </c>
      <c r="AI1163" s="7">
        <f>IF(T1163&gt;0,RANK(T1163,(N1163:P1163,Q1163:AE1163)),0)</f>
        <v>7</v>
      </c>
      <c r="AJ1163" s="7">
        <f>IF(S1163&gt;0,RANK(S1163,(N1163:P1163,Q1163:AE1163)),0)</f>
        <v>0</v>
      </c>
      <c r="AK1163" s="2">
        <f t="shared" si="442"/>
        <v>1.3407502496077593E-3</v>
      </c>
      <c r="AL1163" s="2">
        <f t="shared" si="443"/>
        <v>0</v>
      </c>
      <c r="AM1163" s="2">
        <f t="shared" si="444"/>
        <v>1.1695906432748538E-3</v>
      </c>
      <c r="AN1163" s="2">
        <f t="shared" si="445"/>
        <v>0</v>
      </c>
      <c r="AP1163" t="s">
        <v>1872</v>
      </c>
      <c r="AQ1163" t="s">
        <v>482</v>
      </c>
      <c r="AR1163">
        <v>7</v>
      </c>
      <c r="AT1163" s="95">
        <v>22</v>
      </c>
      <c r="AU1163" s="97">
        <v>19</v>
      </c>
      <c r="AV1163" s="101">
        <f t="shared" si="425"/>
        <v>22019</v>
      </c>
      <c r="AX1163" s="7" t="s">
        <v>941</v>
      </c>
    </row>
    <row r="1164" spans="1:50" hidden="1" outlineLevel="1">
      <c r="A1164" t="s">
        <v>371</v>
      </c>
      <c r="B1164" t="s">
        <v>482</v>
      </c>
      <c r="C1164" s="1">
        <f t="shared" si="437"/>
        <v>2137</v>
      </c>
      <c r="D1164" s="7">
        <f>IF(N1164&gt;0, RANK(N1164,(N1164:P1164,Q1164:AE1164)),0)</f>
        <v>1</v>
      </c>
      <c r="E1164" s="7">
        <f>IF(O1164&gt;0,RANK(O1164,(N1164:P1164,Q1164:AE1164)),0)</f>
        <v>2</v>
      </c>
      <c r="F1164" s="7">
        <f>IF(P1164&gt;0,RANK(P1164,(N1164:P1164,Q1164:AE1164)),0)</f>
        <v>0</v>
      </c>
      <c r="G1164" s="1">
        <f t="shared" si="435"/>
        <v>428</v>
      </c>
      <c r="H1164" s="2">
        <f t="shared" si="436"/>
        <v>0.200280767430978</v>
      </c>
      <c r="I1164" s="2"/>
      <c r="J1164" s="2">
        <f t="shared" si="438"/>
        <v>0.56434253626579312</v>
      </c>
      <c r="K1164" s="2">
        <f t="shared" si="439"/>
        <v>0.36406176883481517</v>
      </c>
      <c r="L1164" s="2">
        <f t="shared" si="440"/>
        <v>0</v>
      </c>
      <c r="M1164" s="2">
        <f t="shared" si="441"/>
        <v>7.1595694899391715E-2</v>
      </c>
      <c r="N1164" s="111">
        <v>1206</v>
      </c>
      <c r="O1164" s="111">
        <v>778</v>
      </c>
      <c r="P1164" s="111"/>
      <c r="Q1164" s="111">
        <v>11</v>
      </c>
      <c r="R1164" s="111"/>
      <c r="S1164" s="111"/>
      <c r="T1164" s="111">
        <v>7</v>
      </c>
      <c r="U1164" s="111"/>
      <c r="V1164" s="111"/>
      <c r="W1164" s="111"/>
      <c r="X1164" s="111"/>
      <c r="Y1164" s="111"/>
      <c r="Z1164" s="111">
        <v>34</v>
      </c>
      <c r="AA1164" s="111">
        <v>49</v>
      </c>
      <c r="AB1164" s="111">
        <v>24</v>
      </c>
      <c r="AC1164" s="111">
        <v>28</v>
      </c>
      <c r="AD1164" s="111"/>
      <c r="AE1164" s="111"/>
      <c r="AG1164" s="7">
        <f>IF(Q1164&gt;0,RANK(Q1164,(N1164:P1164,Q1164:AE1164)),0)</f>
        <v>7</v>
      </c>
      <c r="AH1164" s="7">
        <f>IF(R1164&gt;0,RANK(R1164,(N1164:P1164,Q1164:AE1164)),0)</f>
        <v>0</v>
      </c>
      <c r="AI1164" s="7">
        <f>IF(T1164&gt;0,RANK(T1164,(N1164:P1164,Q1164:AE1164)),0)</f>
        <v>8</v>
      </c>
      <c r="AJ1164" s="7">
        <f>IF(S1164&gt;0,RANK(S1164,(N1164:P1164,Q1164:AE1164)),0)</f>
        <v>0</v>
      </c>
      <c r="AK1164" s="2">
        <f t="shared" si="442"/>
        <v>5.1474029012634533E-3</v>
      </c>
      <c r="AL1164" s="2">
        <f t="shared" si="443"/>
        <v>0</v>
      </c>
      <c r="AM1164" s="2">
        <f t="shared" si="444"/>
        <v>3.2756200280767431E-3</v>
      </c>
      <c r="AN1164" s="2">
        <f t="shared" si="445"/>
        <v>0</v>
      </c>
      <c r="AP1164" t="s">
        <v>371</v>
      </c>
      <c r="AQ1164" t="s">
        <v>482</v>
      </c>
      <c r="AR1164">
        <v>5</v>
      </c>
      <c r="AT1164" s="95">
        <v>22</v>
      </c>
      <c r="AU1164" s="97">
        <v>21</v>
      </c>
      <c r="AV1164" s="101">
        <f t="shared" si="425"/>
        <v>22021</v>
      </c>
      <c r="AX1164" s="7" t="s">
        <v>941</v>
      </c>
    </row>
    <row r="1165" spans="1:50" hidden="1" outlineLevel="1">
      <c r="A1165" t="s">
        <v>1435</v>
      </c>
      <c r="B1165" t="s">
        <v>482</v>
      </c>
      <c r="C1165" s="1">
        <f t="shared" si="437"/>
        <v>2066</v>
      </c>
      <c r="D1165" s="7">
        <f>IF(N1165&gt;0, RANK(N1165,(N1165:P1165,Q1165:AE1165)),0)</f>
        <v>1</v>
      </c>
      <c r="E1165" s="7">
        <f>IF(O1165&gt;0,RANK(O1165,(N1165:P1165,Q1165:AE1165)),0)</f>
        <v>2</v>
      </c>
      <c r="F1165" s="7">
        <f>IF(P1165&gt;0,RANK(P1165,(N1165:P1165,Q1165:AE1165)),0)</f>
        <v>0</v>
      </c>
      <c r="G1165" s="1">
        <f t="shared" si="435"/>
        <v>964</v>
      </c>
      <c r="H1165" s="2">
        <f t="shared" si="436"/>
        <v>0.46660212971926429</v>
      </c>
      <c r="I1165" s="2"/>
      <c r="J1165" s="2">
        <f t="shared" si="438"/>
        <v>0.71490803484995158</v>
      </c>
      <c r="K1165" s="2">
        <f t="shared" si="439"/>
        <v>0.24830590513068732</v>
      </c>
      <c r="L1165" s="2">
        <f t="shared" si="440"/>
        <v>0</v>
      </c>
      <c r="M1165" s="2">
        <f t="shared" si="441"/>
        <v>3.6786060019361105E-2</v>
      </c>
      <c r="N1165" s="111">
        <v>1477</v>
      </c>
      <c r="O1165" s="111">
        <v>513</v>
      </c>
      <c r="P1165" s="111"/>
      <c r="Q1165" s="111">
        <v>9</v>
      </c>
      <c r="R1165" s="111"/>
      <c r="S1165" s="111"/>
      <c r="T1165" s="111">
        <v>0</v>
      </c>
      <c r="U1165" s="111"/>
      <c r="V1165" s="111"/>
      <c r="W1165" s="111"/>
      <c r="X1165" s="111"/>
      <c r="Y1165" s="111"/>
      <c r="Z1165" s="111">
        <v>26</v>
      </c>
      <c r="AA1165" s="111">
        <v>16</v>
      </c>
      <c r="AB1165" s="111">
        <v>12</v>
      </c>
      <c r="AC1165" s="111">
        <v>13</v>
      </c>
      <c r="AD1165" s="111"/>
      <c r="AE1165" s="111"/>
      <c r="AG1165" s="7">
        <f>IF(Q1165&gt;0,RANK(Q1165,(N1165:P1165,Q1165:AE1165)),0)</f>
        <v>7</v>
      </c>
      <c r="AH1165" s="7">
        <f>IF(R1165&gt;0,RANK(R1165,(N1165:P1165,Q1165:AE1165)),0)</f>
        <v>0</v>
      </c>
      <c r="AI1165" s="7">
        <f>IF(T1165&gt;0,RANK(T1165,(N1165:P1165,Q1165:AE1165)),0)</f>
        <v>0</v>
      </c>
      <c r="AJ1165" s="7">
        <f>IF(S1165&gt;0,RANK(S1165,(N1165:P1165,Q1165:AE1165)),0)</f>
        <v>0</v>
      </c>
      <c r="AK1165" s="2">
        <f t="shared" si="442"/>
        <v>4.3562439496611814E-3</v>
      </c>
      <c r="AL1165" s="2">
        <f t="shared" si="443"/>
        <v>0</v>
      </c>
      <c r="AM1165" s="2">
        <f t="shared" si="444"/>
        <v>0</v>
      </c>
      <c r="AN1165" s="2">
        <f t="shared" si="445"/>
        <v>0</v>
      </c>
      <c r="AP1165" t="s">
        <v>1435</v>
      </c>
      <c r="AQ1165" t="s">
        <v>482</v>
      </c>
      <c r="AR1165">
        <v>7</v>
      </c>
      <c r="AT1165" s="95">
        <v>22</v>
      </c>
      <c r="AU1165" s="97">
        <v>23</v>
      </c>
      <c r="AV1165" s="101">
        <f t="shared" si="425"/>
        <v>22023</v>
      </c>
      <c r="AX1165" s="7" t="s">
        <v>941</v>
      </c>
    </row>
    <row r="1166" spans="1:50" hidden="1" outlineLevel="1">
      <c r="A1166" t="s">
        <v>399</v>
      </c>
      <c r="B1166" t="s">
        <v>482</v>
      </c>
      <c r="C1166" s="1">
        <f t="shared" si="437"/>
        <v>3016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>IF(P1166&gt;0,RANK(P1166,(N1166:P1166,Q1166:AE1166)),0)</f>
        <v>0</v>
      </c>
      <c r="G1166" s="1">
        <f t="shared" si="435"/>
        <v>1293</v>
      </c>
      <c r="H1166" s="2">
        <f t="shared" si="436"/>
        <v>0.42871352785145889</v>
      </c>
      <c r="I1166" s="2"/>
      <c r="J1166" s="2">
        <f t="shared" si="438"/>
        <v>0.65815649867374004</v>
      </c>
      <c r="K1166" s="2">
        <f t="shared" si="439"/>
        <v>0.22944297082228116</v>
      </c>
      <c r="L1166" s="2">
        <f t="shared" si="440"/>
        <v>0</v>
      </c>
      <c r="M1166" s="2">
        <f t="shared" si="441"/>
        <v>0.1124005305039788</v>
      </c>
      <c r="N1166" s="111">
        <v>1985</v>
      </c>
      <c r="O1166" s="111">
        <v>692</v>
      </c>
      <c r="P1166" s="111"/>
      <c r="Q1166" s="111">
        <v>33</v>
      </c>
      <c r="R1166" s="111"/>
      <c r="S1166" s="111"/>
      <c r="T1166" s="111">
        <v>14</v>
      </c>
      <c r="U1166" s="111"/>
      <c r="V1166" s="111"/>
      <c r="W1166" s="111"/>
      <c r="X1166" s="111"/>
      <c r="Y1166" s="111"/>
      <c r="Z1166" s="111">
        <v>116</v>
      </c>
      <c r="AA1166" s="111">
        <v>78</v>
      </c>
      <c r="AB1166" s="111">
        <v>55</v>
      </c>
      <c r="AC1166" s="111">
        <v>43</v>
      </c>
      <c r="AD1166" s="111"/>
      <c r="AE1166" s="111"/>
      <c r="AG1166" s="7">
        <f>IF(Q1166&gt;0,RANK(Q1166,(N1166:P1166,Q1166:AE1166)),0)</f>
        <v>7</v>
      </c>
      <c r="AH1166" s="7">
        <f>IF(R1166&gt;0,RANK(R1166,(N1166:P1166,Q1166:AE1166)),0)</f>
        <v>0</v>
      </c>
      <c r="AI1166" s="7">
        <f>IF(T1166&gt;0,RANK(T1166,(N1166:P1166,Q1166:AE1166)),0)</f>
        <v>8</v>
      </c>
      <c r="AJ1166" s="7">
        <f>IF(S1166&gt;0,RANK(S1166,(N1166:P1166,Q1166:AE1166)),0)</f>
        <v>0</v>
      </c>
      <c r="AK1166" s="2">
        <f t="shared" si="442"/>
        <v>1.0941644562334218E-2</v>
      </c>
      <c r="AL1166" s="2">
        <f t="shared" si="443"/>
        <v>0</v>
      </c>
      <c r="AM1166" s="2">
        <f t="shared" si="444"/>
        <v>4.6419098143236073E-3</v>
      </c>
      <c r="AN1166" s="2">
        <f t="shared" si="445"/>
        <v>0</v>
      </c>
      <c r="AP1166" t="s">
        <v>399</v>
      </c>
      <c r="AQ1166" t="s">
        <v>482</v>
      </c>
      <c r="AR1166">
        <v>5</v>
      </c>
      <c r="AT1166" s="95">
        <v>22</v>
      </c>
      <c r="AU1166" s="97">
        <v>25</v>
      </c>
      <c r="AV1166" s="101">
        <f t="shared" si="425"/>
        <v>22025</v>
      </c>
      <c r="AX1166" s="7" t="s">
        <v>941</v>
      </c>
    </row>
    <row r="1167" spans="1:50" hidden="1" outlineLevel="1">
      <c r="A1167" t="s">
        <v>471</v>
      </c>
      <c r="B1167" t="s">
        <v>482</v>
      </c>
      <c r="C1167" s="1">
        <f t="shared" si="437"/>
        <v>2822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>IF(P1167&gt;0,RANK(P1167,(N1167:P1167,Q1167:AE1167)),0)</f>
        <v>0</v>
      </c>
      <c r="G1167" s="1">
        <f t="shared" si="435"/>
        <v>1215</v>
      </c>
      <c r="H1167" s="2">
        <f t="shared" si="436"/>
        <v>0.43054571226080796</v>
      </c>
      <c r="I1167" s="2"/>
      <c r="J1167" s="2">
        <f t="shared" si="438"/>
        <v>0.67505315379163711</v>
      </c>
      <c r="K1167" s="2">
        <f t="shared" si="439"/>
        <v>0.24450744153082921</v>
      </c>
      <c r="L1167" s="2">
        <f t="shared" si="440"/>
        <v>0</v>
      </c>
      <c r="M1167" s="2">
        <f t="shared" si="441"/>
        <v>8.0439404677533688E-2</v>
      </c>
      <c r="N1167" s="111">
        <v>1905</v>
      </c>
      <c r="O1167" s="111">
        <v>690</v>
      </c>
      <c r="P1167" s="111"/>
      <c r="Q1167" s="111">
        <v>15</v>
      </c>
      <c r="R1167" s="111"/>
      <c r="S1167" s="111"/>
      <c r="T1167" s="111">
        <v>14</v>
      </c>
      <c r="U1167" s="111"/>
      <c r="V1167" s="111"/>
      <c r="W1167" s="111"/>
      <c r="X1167" s="111"/>
      <c r="Y1167" s="111"/>
      <c r="Z1167" s="111">
        <v>72</v>
      </c>
      <c r="AA1167" s="111">
        <v>42</v>
      </c>
      <c r="AB1167" s="111">
        <v>49</v>
      </c>
      <c r="AC1167" s="111">
        <v>35</v>
      </c>
      <c r="AD1167" s="111"/>
      <c r="AE1167" s="111"/>
      <c r="AG1167" s="7">
        <f>IF(Q1167&gt;0,RANK(Q1167,(N1167:P1167,Q1167:AE1167)),0)</f>
        <v>7</v>
      </c>
      <c r="AH1167" s="7">
        <f>IF(R1167&gt;0,RANK(R1167,(N1167:P1167,Q1167:AE1167)),0)</f>
        <v>0</v>
      </c>
      <c r="AI1167" s="7">
        <f>IF(T1167&gt;0,RANK(T1167,(N1167:P1167,Q1167:AE1167)),0)</f>
        <v>8</v>
      </c>
      <c r="AJ1167" s="7">
        <f>IF(S1167&gt;0,RANK(S1167,(N1167:P1167,Q1167:AE1167)),0)</f>
        <v>0</v>
      </c>
      <c r="AK1167" s="2">
        <f t="shared" si="442"/>
        <v>5.3153791637136783E-3</v>
      </c>
      <c r="AL1167" s="2">
        <f t="shared" si="443"/>
        <v>0</v>
      </c>
      <c r="AM1167" s="2">
        <f t="shared" si="444"/>
        <v>4.961020552799433E-3</v>
      </c>
      <c r="AN1167" s="2">
        <f t="shared" si="445"/>
        <v>0</v>
      </c>
      <c r="AP1167" t="s">
        <v>471</v>
      </c>
      <c r="AQ1167" t="s">
        <v>482</v>
      </c>
      <c r="AR1167">
        <v>4</v>
      </c>
      <c r="AT1167" s="95">
        <v>22</v>
      </c>
      <c r="AU1167" s="97">
        <v>27</v>
      </c>
      <c r="AV1167" s="101">
        <f t="shared" si="425"/>
        <v>22027</v>
      </c>
      <c r="AX1167" s="7" t="s">
        <v>941</v>
      </c>
    </row>
    <row r="1168" spans="1:50" hidden="1" outlineLevel="1">
      <c r="A1168" t="s">
        <v>610</v>
      </c>
      <c r="B1168" t="s">
        <v>482</v>
      </c>
      <c r="C1168" s="1">
        <f t="shared" si="437"/>
        <v>5323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>IF(P1168&gt;0,RANK(P1168,(N1168:P1168,Q1168:AE1168)),0)</f>
        <v>0</v>
      </c>
      <c r="G1168" s="1">
        <f t="shared" si="435"/>
        <v>1735</v>
      </c>
      <c r="H1168" s="2">
        <f t="shared" si="436"/>
        <v>0.32594401653203081</v>
      </c>
      <c r="I1168" s="2"/>
      <c r="J1168" s="2">
        <f t="shared" si="438"/>
        <v>0.62013901934999061</v>
      </c>
      <c r="K1168" s="2">
        <f t="shared" si="439"/>
        <v>0.29419500281795979</v>
      </c>
      <c r="L1168" s="2">
        <f t="shared" si="440"/>
        <v>0</v>
      </c>
      <c r="M1168" s="2">
        <f t="shared" si="441"/>
        <v>8.56659778320496E-2</v>
      </c>
      <c r="N1168" s="111">
        <v>3301</v>
      </c>
      <c r="O1168" s="111">
        <v>1566</v>
      </c>
      <c r="P1168" s="111"/>
      <c r="Q1168" s="111">
        <v>36</v>
      </c>
      <c r="R1168" s="111"/>
      <c r="S1168" s="111"/>
      <c r="T1168" s="111">
        <v>34</v>
      </c>
      <c r="U1168" s="111"/>
      <c r="V1168" s="111"/>
      <c r="W1168" s="111"/>
      <c r="X1168" s="111"/>
      <c r="Y1168" s="111"/>
      <c r="Z1168" s="111">
        <v>147</v>
      </c>
      <c r="AA1168" s="111">
        <v>78</v>
      </c>
      <c r="AB1168" s="111">
        <v>96</v>
      </c>
      <c r="AC1168" s="111">
        <v>65</v>
      </c>
      <c r="AD1168" s="111"/>
      <c r="AE1168" s="111"/>
      <c r="AG1168" s="7">
        <f>IF(Q1168&gt;0,RANK(Q1168,(N1168:P1168,Q1168:AE1168)),0)</f>
        <v>7</v>
      </c>
      <c r="AH1168" s="7">
        <f>IF(R1168&gt;0,RANK(R1168,(N1168:P1168,Q1168:AE1168)),0)</f>
        <v>0</v>
      </c>
      <c r="AI1168" s="7">
        <f>IF(T1168&gt;0,RANK(T1168,(N1168:P1168,Q1168:AE1168)),0)</f>
        <v>8</v>
      </c>
      <c r="AJ1168" s="7">
        <f>IF(S1168&gt;0,RANK(S1168,(N1168:P1168,Q1168:AE1168)),0)</f>
        <v>0</v>
      </c>
      <c r="AK1168" s="2">
        <f t="shared" si="442"/>
        <v>6.7631035130565472E-3</v>
      </c>
      <c r="AL1168" s="2">
        <f t="shared" si="443"/>
        <v>0</v>
      </c>
      <c r="AM1168" s="2">
        <f t="shared" si="444"/>
        <v>6.3873755401089609E-3</v>
      </c>
      <c r="AN1168" s="2">
        <f t="shared" si="445"/>
        <v>0</v>
      </c>
      <c r="AP1168" t="s">
        <v>610</v>
      </c>
      <c r="AQ1168" t="s">
        <v>482</v>
      </c>
      <c r="AR1168">
        <v>5</v>
      </c>
      <c r="AT1168" s="95">
        <v>22</v>
      </c>
      <c r="AU1168" s="97">
        <v>29</v>
      </c>
      <c r="AV1168" s="101">
        <f t="shared" si="425"/>
        <v>22029</v>
      </c>
      <c r="AX1168" s="7" t="s">
        <v>941</v>
      </c>
    </row>
    <row r="1169" spans="1:50" hidden="1" outlineLevel="1">
      <c r="A1169" t="s">
        <v>1192</v>
      </c>
      <c r="B1169" t="s">
        <v>482</v>
      </c>
      <c r="C1169" s="1">
        <f t="shared" si="437"/>
        <v>5174</v>
      </c>
      <c r="D1169" s="7">
        <f>IF(N1169&gt;0, RANK(N1169,(N1169:P1169,Q1169:AE1169)),0)</f>
        <v>1</v>
      </c>
      <c r="E1169" s="7">
        <f>IF(O1169&gt;0,RANK(O1169,(N1169:P1169,Q1169:AE1169)),0)</f>
        <v>2</v>
      </c>
      <c r="F1169" s="7">
        <f>IF(P1169&gt;0,RANK(P1169,(N1169:P1169,Q1169:AE1169)),0)</f>
        <v>0</v>
      </c>
      <c r="G1169" s="1">
        <f t="shared" si="435"/>
        <v>2685</v>
      </c>
      <c r="H1169" s="2">
        <f t="shared" si="436"/>
        <v>0.51894085813683799</v>
      </c>
      <c r="I1169" s="2"/>
      <c r="J1169" s="2">
        <f t="shared" si="438"/>
        <v>0.71511403169694632</v>
      </c>
      <c r="K1169" s="2">
        <f t="shared" si="439"/>
        <v>0.19617317356010824</v>
      </c>
      <c r="L1169" s="2">
        <f t="shared" si="440"/>
        <v>0</v>
      </c>
      <c r="M1169" s="2">
        <f t="shared" si="441"/>
        <v>8.8712794742945439E-2</v>
      </c>
      <c r="N1169" s="111">
        <v>3700</v>
      </c>
      <c r="O1169" s="111">
        <v>1015</v>
      </c>
      <c r="P1169" s="111"/>
      <c r="Q1169" s="111">
        <v>40</v>
      </c>
      <c r="R1169" s="111"/>
      <c r="S1169" s="111"/>
      <c r="T1169" s="111">
        <v>24</v>
      </c>
      <c r="U1169" s="111"/>
      <c r="V1169" s="111"/>
      <c r="W1169" s="111"/>
      <c r="X1169" s="111"/>
      <c r="Y1169" s="111"/>
      <c r="Z1169" s="111">
        <v>141</v>
      </c>
      <c r="AA1169" s="111">
        <v>84</v>
      </c>
      <c r="AB1169" s="111">
        <v>91</v>
      </c>
      <c r="AC1169" s="111">
        <v>79</v>
      </c>
      <c r="AD1169" s="111"/>
      <c r="AE1169" s="111"/>
      <c r="AG1169" s="7">
        <f>IF(Q1169&gt;0,RANK(Q1169,(N1169:P1169,Q1169:AE1169)),0)</f>
        <v>7</v>
      </c>
      <c r="AH1169" s="7">
        <f>IF(R1169&gt;0,RANK(R1169,(N1169:P1169,Q1169:AE1169)),0)</f>
        <v>0</v>
      </c>
      <c r="AI1169" s="7">
        <f>IF(T1169&gt;0,RANK(T1169,(N1169:P1169,Q1169:AE1169)),0)</f>
        <v>8</v>
      </c>
      <c r="AJ1169" s="7">
        <f>IF(S1169&gt;0,RANK(S1169,(N1169:P1169,Q1169:AE1169)),0)</f>
        <v>0</v>
      </c>
      <c r="AK1169" s="2">
        <f t="shared" si="442"/>
        <v>7.7309625048318517E-3</v>
      </c>
      <c r="AL1169" s="2">
        <f t="shared" si="443"/>
        <v>0</v>
      </c>
      <c r="AM1169" s="2">
        <f t="shared" si="444"/>
        <v>4.6385775028991109E-3</v>
      </c>
      <c r="AN1169" s="2">
        <f t="shared" si="445"/>
        <v>0</v>
      </c>
      <c r="AP1169" t="s">
        <v>1192</v>
      </c>
      <c r="AQ1169" t="s">
        <v>482</v>
      </c>
      <c r="AR1169">
        <v>4</v>
      </c>
      <c r="AT1169" s="95">
        <v>22</v>
      </c>
      <c r="AU1169" s="97">
        <v>31</v>
      </c>
      <c r="AV1169" s="101">
        <f t="shared" si="425"/>
        <v>22031</v>
      </c>
      <c r="AX1169" s="7" t="s">
        <v>941</v>
      </c>
    </row>
    <row r="1170" spans="1:50" hidden="1" outlineLevel="1">
      <c r="A1170" t="s">
        <v>2068</v>
      </c>
      <c r="B1170" t="s">
        <v>482</v>
      </c>
      <c r="C1170" s="1">
        <f t="shared" si="437"/>
        <v>119042</v>
      </c>
      <c r="D1170" s="7">
        <f>IF(N1170&gt;0, RANK(N1170,(N1170:P1170,Q1170:AE1170)),0)</f>
        <v>1</v>
      </c>
      <c r="E1170" s="7">
        <f>IF(O1170&gt;0,RANK(O1170,(N1170:P1170,Q1170:AE1170)),0)</f>
        <v>2</v>
      </c>
      <c r="F1170" s="7">
        <f>IF(P1170&gt;0,RANK(P1170,(N1170:P1170,Q1170:AE1170)),0)</f>
        <v>0</v>
      </c>
      <c r="G1170" s="1">
        <f t="shared" si="435"/>
        <v>35203</v>
      </c>
      <c r="H1170" s="2">
        <f t="shared" si="436"/>
        <v>0.29571915794425496</v>
      </c>
      <c r="I1170" s="2"/>
      <c r="J1170" s="2">
        <f t="shared" si="438"/>
        <v>0.63354950353656692</v>
      </c>
      <c r="K1170" s="2">
        <f t="shared" si="439"/>
        <v>0.33783034559231195</v>
      </c>
      <c r="L1170" s="2">
        <f t="shared" si="440"/>
        <v>0</v>
      </c>
      <c r="M1170" s="2">
        <f t="shared" si="441"/>
        <v>2.8620150871121131E-2</v>
      </c>
      <c r="N1170" s="111">
        <v>75419</v>
      </c>
      <c r="O1170" s="111">
        <v>40216</v>
      </c>
      <c r="P1170" s="111"/>
      <c r="Q1170" s="111">
        <v>198</v>
      </c>
      <c r="R1170" s="111"/>
      <c r="S1170" s="111"/>
      <c r="T1170" s="111">
        <v>208</v>
      </c>
      <c r="U1170" s="111"/>
      <c r="V1170" s="111"/>
      <c r="W1170" s="111"/>
      <c r="X1170" s="111"/>
      <c r="Y1170" s="111"/>
      <c r="Z1170" s="111">
        <v>906</v>
      </c>
      <c r="AA1170" s="111">
        <v>126</v>
      </c>
      <c r="AB1170" s="111">
        <v>1028</v>
      </c>
      <c r="AC1170" s="111">
        <v>941</v>
      </c>
      <c r="AD1170" s="111"/>
      <c r="AE1170" s="111"/>
      <c r="AG1170" s="7">
        <f>IF(Q1170&gt;0,RANK(Q1170,(N1170:P1170,Q1170:AE1170)),0)</f>
        <v>7</v>
      </c>
      <c r="AH1170" s="7">
        <f>IF(R1170&gt;0,RANK(R1170,(N1170:P1170,Q1170:AE1170)),0)</f>
        <v>0</v>
      </c>
      <c r="AI1170" s="7">
        <f>IF(T1170&gt;0,RANK(T1170,(N1170:P1170,Q1170:AE1170)),0)</f>
        <v>6</v>
      </c>
      <c r="AJ1170" s="7">
        <f>IF(S1170&gt;0,RANK(S1170,(N1170:P1170,Q1170:AE1170)),0)</f>
        <v>0</v>
      </c>
      <c r="AK1170" s="2">
        <f t="shared" si="442"/>
        <v>1.6632785067455184E-3</v>
      </c>
      <c r="AL1170" s="2">
        <f t="shared" si="443"/>
        <v>0</v>
      </c>
      <c r="AM1170" s="2">
        <f t="shared" si="444"/>
        <v>1.7472824717326657E-3</v>
      </c>
      <c r="AN1170" s="2">
        <f t="shared" si="445"/>
        <v>0</v>
      </c>
      <c r="AP1170" t="s">
        <v>2068</v>
      </c>
      <c r="AQ1170" t="s">
        <v>482</v>
      </c>
      <c r="AR1170">
        <v>6</v>
      </c>
      <c r="AT1170" s="95">
        <v>22</v>
      </c>
      <c r="AU1170" s="97">
        <v>33</v>
      </c>
      <c r="AV1170" s="101">
        <f t="shared" si="425"/>
        <v>22033</v>
      </c>
      <c r="AX1170" s="7" t="s">
        <v>941</v>
      </c>
    </row>
    <row r="1171" spans="1:50" hidden="1" outlineLevel="1">
      <c r="A1171" t="s">
        <v>317</v>
      </c>
      <c r="B1171" t="s">
        <v>482</v>
      </c>
      <c r="C1171" s="1">
        <f t="shared" si="437"/>
        <v>2845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0</v>
      </c>
      <c r="G1171" s="1">
        <f t="shared" si="435"/>
        <v>1533</v>
      </c>
      <c r="H1171" s="2">
        <f t="shared" si="436"/>
        <v>0.53884007029876979</v>
      </c>
      <c r="I1171" s="2"/>
      <c r="J1171" s="2">
        <f t="shared" si="438"/>
        <v>0.70685413005272413</v>
      </c>
      <c r="K1171" s="2">
        <f t="shared" si="439"/>
        <v>0.16801405975395431</v>
      </c>
      <c r="L1171" s="2">
        <f t="shared" si="440"/>
        <v>0</v>
      </c>
      <c r="M1171" s="2">
        <f t="shared" si="441"/>
        <v>0.12513181019332156</v>
      </c>
      <c r="N1171" s="111">
        <v>2011</v>
      </c>
      <c r="O1171" s="111">
        <v>478</v>
      </c>
      <c r="P1171" s="111"/>
      <c r="Q1171" s="111">
        <v>36</v>
      </c>
      <c r="R1171" s="111"/>
      <c r="S1171" s="111"/>
      <c r="T1171" s="111">
        <v>18</v>
      </c>
      <c r="U1171" s="111"/>
      <c r="V1171" s="111"/>
      <c r="W1171" s="111"/>
      <c r="X1171" s="111"/>
      <c r="Y1171" s="111"/>
      <c r="Z1171" s="111">
        <v>122</v>
      </c>
      <c r="AA1171" s="111">
        <v>61</v>
      </c>
      <c r="AB1171" s="111">
        <v>79</v>
      </c>
      <c r="AC1171" s="111">
        <v>40</v>
      </c>
      <c r="AD1171" s="111"/>
      <c r="AE1171" s="111"/>
      <c r="AG1171" s="7">
        <f>IF(Q1171&gt;0,RANK(Q1171,(N1171:P1171,Q1171:AE1171)),0)</f>
        <v>7</v>
      </c>
      <c r="AH1171" s="7">
        <f>IF(R1171&gt;0,RANK(R1171,(N1171:P1171,Q1171:AE1171)),0)</f>
        <v>0</v>
      </c>
      <c r="AI1171" s="7">
        <f>IF(T1171&gt;0,RANK(T1171,(N1171:P1171,Q1171:AE1171)),0)</f>
        <v>8</v>
      </c>
      <c r="AJ1171" s="7">
        <f>IF(S1171&gt;0,RANK(S1171,(N1171:P1171,Q1171:AE1171)),0)</f>
        <v>0</v>
      </c>
      <c r="AK1171" s="2">
        <f t="shared" si="442"/>
        <v>1.265377855887522E-2</v>
      </c>
      <c r="AL1171" s="2">
        <f t="shared" si="443"/>
        <v>0</v>
      </c>
      <c r="AM1171" s="2">
        <f t="shared" si="444"/>
        <v>6.3268892794376098E-3</v>
      </c>
      <c r="AN1171" s="2">
        <f t="shared" si="445"/>
        <v>0</v>
      </c>
      <c r="AP1171" t="s">
        <v>317</v>
      </c>
      <c r="AQ1171" t="s">
        <v>482</v>
      </c>
      <c r="AR1171">
        <v>5</v>
      </c>
      <c r="AT1171" s="95">
        <v>22</v>
      </c>
      <c r="AU1171" s="97">
        <v>35</v>
      </c>
      <c r="AV1171" s="101">
        <f t="shared" si="425"/>
        <v>22035</v>
      </c>
      <c r="AX1171" s="7" t="s">
        <v>941</v>
      </c>
    </row>
    <row r="1172" spans="1:50" hidden="1" outlineLevel="1">
      <c r="A1172" t="s">
        <v>537</v>
      </c>
      <c r="B1172" t="s">
        <v>482</v>
      </c>
      <c r="C1172" s="1">
        <f t="shared" si="437"/>
        <v>5480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>IF(P1172&gt;0,RANK(P1172,(N1172:P1172,Q1172:AE1172)),0)</f>
        <v>0</v>
      </c>
      <c r="G1172" s="1">
        <f t="shared" si="435"/>
        <v>2276</v>
      </c>
      <c r="H1172" s="2">
        <f t="shared" si="436"/>
        <v>0.4153284671532847</v>
      </c>
      <c r="I1172" s="2"/>
      <c r="J1172" s="2">
        <f t="shared" si="438"/>
        <v>0.68248175182481752</v>
      </c>
      <c r="K1172" s="2">
        <f t="shared" si="439"/>
        <v>0.26715328467153282</v>
      </c>
      <c r="L1172" s="2">
        <f t="shared" si="440"/>
        <v>0</v>
      </c>
      <c r="M1172" s="2">
        <f t="shared" si="441"/>
        <v>5.0364963503649662E-2</v>
      </c>
      <c r="N1172" s="111">
        <v>3740</v>
      </c>
      <c r="O1172" s="111">
        <v>1464</v>
      </c>
      <c r="P1172" s="111"/>
      <c r="Q1172" s="111">
        <v>17</v>
      </c>
      <c r="R1172" s="111"/>
      <c r="S1172" s="111"/>
      <c r="T1172" s="111">
        <v>13</v>
      </c>
      <c r="U1172" s="111"/>
      <c r="V1172" s="111"/>
      <c r="W1172" s="111"/>
      <c r="X1172" s="111"/>
      <c r="Y1172" s="111"/>
      <c r="Z1172" s="111">
        <v>130</v>
      </c>
      <c r="AA1172" s="111">
        <v>17</v>
      </c>
      <c r="AB1172" s="111">
        <v>63</v>
      </c>
      <c r="AC1172" s="111">
        <v>36</v>
      </c>
      <c r="AD1172" s="111"/>
      <c r="AE1172" s="111"/>
      <c r="AG1172" s="7">
        <f>IF(Q1172&gt;0,RANK(Q1172,(N1172:P1172,Q1172:AE1172)),0)</f>
        <v>6</v>
      </c>
      <c r="AH1172" s="7">
        <f>IF(R1172&gt;0,RANK(R1172,(N1172:P1172,Q1172:AE1172)),0)</f>
        <v>0</v>
      </c>
      <c r="AI1172" s="7">
        <f>IF(T1172&gt;0,RANK(T1172,(N1172:P1172,Q1172:AE1172)),0)</f>
        <v>8</v>
      </c>
      <c r="AJ1172" s="7">
        <f>IF(S1172&gt;0,RANK(S1172,(N1172:P1172,Q1172:AE1172)),0)</f>
        <v>0</v>
      </c>
      <c r="AK1172" s="2">
        <f t="shared" si="442"/>
        <v>3.1021897810218978E-3</v>
      </c>
      <c r="AL1172" s="2">
        <f t="shared" si="443"/>
        <v>0</v>
      </c>
      <c r="AM1172" s="2">
        <f t="shared" si="444"/>
        <v>2.3722627737226276E-3</v>
      </c>
      <c r="AN1172" s="2">
        <f t="shared" si="445"/>
        <v>0</v>
      </c>
      <c r="AP1172" t="s">
        <v>537</v>
      </c>
      <c r="AQ1172" t="s">
        <v>482</v>
      </c>
      <c r="AR1172">
        <v>6</v>
      </c>
      <c r="AT1172" s="95">
        <v>22</v>
      </c>
      <c r="AU1172" s="97">
        <v>37</v>
      </c>
      <c r="AV1172" s="101">
        <f t="shared" si="425"/>
        <v>22037</v>
      </c>
      <c r="AX1172" s="7" t="s">
        <v>941</v>
      </c>
    </row>
    <row r="1173" spans="1:50" hidden="1" outlineLevel="1">
      <c r="A1173" t="s">
        <v>2065</v>
      </c>
      <c r="B1173" t="s">
        <v>482</v>
      </c>
      <c r="C1173" s="1">
        <f t="shared" si="437"/>
        <v>10419</v>
      </c>
      <c r="D1173" s="7">
        <f>IF(N1173&gt;0, RANK(N1173,(N1173:P1173,Q1173:AE1173)),0)</f>
        <v>1</v>
      </c>
      <c r="E1173" s="7">
        <f>IF(O1173&gt;0,RANK(O1173,(N1173:P1173,Q1173:AE1173)),0)</f>
        <v>2</v>
      </c>
      <c r="F1173" s="7">
        <f>IF(P1173&gt;0,RANK(P1173,(N1173:P1173,Q1173:AE1173)),0)</f>
        <v>0</v>
      </c>
      <c r="G1173" s="1">
        <f t="shared" si="435"/>
        <v>5267</v>
      </c>
      <c r="H1173" s="2">
        <f t="shared" si="436"/>
        <v>0.50551876379690952</v>
      </c>
      <c r="I1173" s="2"/>
      <c r="J1173" s="2">
        <f t="shared" si="438"/>
        <v>0.71811114310394475</v>
      </c>
      <c r="K1173" s="2">
        <f t="shared" si="439"/>
        <v>0.21259237930703523</v>
      </c>
      <c r="L1173" s="2">
        <f t="shared" si="440"/>
        <v>0</v>
      </c>
      <c r="M1173" s="2">
        <f t="shared" si="441"/>
        <v>6.9296477589020022E-2</v>
      </c>
      <c r="N1173" s="111">
        <v>7482</v>
      </c>
      <c r="O1173" s="111">
        <v>2215</v>
      </c>
      <c r="P1173" s="111"/>
      <c r="Q1173" s="111">
        <v>73</v>
      </c>
      <c r="R1173" s="111"/>
      <c r="S1173" s="111"/>
      <c r="T1173" s="111">
        <v>55</v>
      </c>
      <c r="U1173" s="111"/>
      <c r="V1173" s="111"/>
      <c r="W1173" s="111"/>
      <c r="X1173" s="111"/>
      <c r="Y1173" s="111"/>
      <c r="Z1173" s="111">
        <v>244</v>
      </c>
      <c r="AA1173" s="111">
        <v>138</v>
      </c>
      <c r="AB1173" s="111">
        <v>123</v>
      </c>
      <c r="AC1173" s="111">
        <v>89</v>
      </c>
      <c r="AD1173" s="111"/>
      <c r="AE1173" s="111"/>
      <c r="AG1173" s="7">
        <f>IF(Q1173&gt;0,RANK(Q1173,(N1173:P1173,Q1173:AE1173)),0)</f>
        <v>7</v>
      </c>
      <c r="AH1173" s="7">
        <f>IF(R1173&gt;0,RANK(R1173,(N1173:P1173,Q1173:AE1173)),0)</f>
        <v>0</v>
      </c>
      <c r="AI1173" s="7">
        <f>IF(T1173&gt;0,RANK(T1173,(N1173:P1173,Q1173:AE1173)),0)</f>
        <v>8</v>
      </c>
      <c r="AJ1173" s="7">
        <f>IF(S1173&gt;0,RANK(S1173,(N1173:P1173,Q1173:AE1173)),0)</f>
        <v>0</v>
      </c>
      <c r="AK1173" s="2">
        <f t="shared" si="442"/>
        <v>7.0064305595546597E-3</v>
      </c>
      <c r="AL1173" s="2">
        <f t="shared" si="443"/>
        <v>0</v>
      </c>
      <c r="AM1173" s="2">
        <f t="shared" si="444"/>
        <v>5.2788175448699494E-3</v>
      </c>
      <c r="AN1173" s="2">
        <f t="shared" si="445"/>
        <v>0</v>
      </c>
      <c r="AP1173" t="s">
        <v>2065</v>
      </c>
      <c r="AQ1173" t="s">
        <v>482</v>
      </c>
      <c r="AR1173">
        <v>0</v>
      </c>
      <c r="AT1173" s="95">
        <v>22</v>
      </c>
      <c r="AU1173" s="97">
        <v>39</v>
      </c>
      <c r="AV1173" s="101">
        <f t="shared" si="425"/>
        <v>22039</v>
      </c>
      <c r="AX1173" s="7" t="s">
        <v>941</v>
      </c>
    </row>
    <row r="1174" spans="1:50" hidden="1" outlineLevel="1">
      <c r="A1174" t="s">
        <v>522</v>
      </c>
      <c r="B1174" t="s">
        <v>482</v>
      </c>
      <c r="C1174" s="1">
        <f t="shared" si="437"/>
        <v>4987</v>
      </c>
      <c r="D1174" s="7">
        <f>IF(N1174&gt;0, RANK(N1174,(N1174:P1174,Q1174:AE1174)),0)</f>
        <v>1</v>
      </c>
      <c r="E1174" s="7">
        <f>IF(O1174&gt;0,RANK(O1174,(N1174:P1174,Q1174:AE1174)),0)</f>
        <v>2</v>
      </c>
      <c r="F1174" s="7">
        <f>IF(P1174&gt;0,RANK(P1174,(N1174:P1174,Q1174:AE1174)),0)</f>
        <v>0</v>
      </c>
      <c r="G1174" s="1">
        <f t="shared" si="435"/>
        <v>609</v>
      </c>
      <c r="H1174" s="2">
        <f t="shared" si="436"/>
        <v>0.12211750551433728</v>
      </c>
      <c r="I1174" s="2"/>
      <c r="J1174" s="2">
        <f t="shared" si="438"/>
        <v>0.51493884098656506</v>
      </c>
      <c r="K1174" s="2">
        <f t="shared" si="439"/>
        <v>0.39282133547222781</v>
      </c>
      <c r="L1174" s="2">
        <f t="shared" si="440"/>
        <v>0</v>
      </c>
      <c r="M1174" s="2">
        <f t="shared" si="441"/>
        <v>9.2239823541207133E-2</v>
      </c>
      <c r="N1174" s="111">
        <v>2568</v>
      </c>
      <c r="O1174" s="111">
        <v>1959</v>
      </c>
      <c r="P1174" s="111"/>
      <c r="Q1174" s="111">
        <v>24</v>
      </c>
      <c r="R1174" s="111"/>
      <c r="S1174" s="111"/>
      <c r="T1174" s="111">
        <v>22</v>
      </c>
      <c r="U1174" s="111"/>
      <c r="V1174" s="111"/>
      <c r="W1174" s="111"/>
      <c r="X1174" s="111"/>
      <c r="Y1174" s="111"/>
      <c r="Z1174" s="111">
        <v>117</v>
      </c>
      <c r="AA1174" s="111">
        <v>177</v>
      </c>
      <c r="AB1174" s="111">
        <v>62</v>
      </c>
      <c r="AC1174" s="111">
        <v>58</v>
      </c>
      <c r="AD1174" s="111"/>
      <c r="AE1174" s="111"/>
      <c r="AG1174" s="7">
        <f>IF(Q1174&gt;0,RANK(Q1174,(N1174:P1174,Q1174:AE1174)),0)</f>
        <v>7</v>
      </c>
      <c r="AH1174" s="7">
        <f>IF(R1174&gt;0,RANK(R1174,(N1174:P1174,Q1174:AE1174)),0)</f>
        <v>0</v>
      </c>
      <c r="AI1174" s="7">
        <f>IF(T1174&gt;0,RANK(T1174,(N1174:P1174,Q1174:AE1174)),0)</f>
        <v>8</v>
      </c>
      <c r="AJ1174" s="7">
        <f>IF(S1174&gt;0,RANK(S1174,(N1174:P1174,Q1174:AE1174)),0)</f>
        <v>0</v>
      </c>
      <c r="AK1174" s="2">
        <f t="shared" si="442"/>
        <v>4.8125125325847199E-3</v>
      </c>
      <c r="AL1174" s="2">
        <f t="shared" si="443"/>
        <v>0</v>
      </c>
      <c r="AM1174" s="2">
        <f t="shared" si="444"/>
        <v>4.4114698215359932E-3</v>
      </c>
      <c r="AN1174" s="2">
        <f t="shared" si="445"/>
        <v>0</v>
      </c>
      <c r="AP1174" t="s">
        <v>522</v>
      </c>
      <c r="AQ1174" t="s">
        <v>482</v>
      </c>
      <c r="AR1174">
        <v>5</v>
      </c>
      <c r="AT1174" s="95">
        <v>22</v>
      </c>
      <c r="AU1174" s="97">
        <v>41</v>
      </c>
      <c r="AV1174" s="101">
        <f t="shared" si="425"/>
        <v>22041</v>
      </c>
      <c r="AX1174" s="7" t="s">
        <v>941</v>
      </c>
    </row>
    <row r="1175" spans="1:50" hidden="1" outlineLevel="1">
      <c r="A1175" t="s">
        <v>1602</v>
      </c>
      <c r="B1175" t="s">
        <v>482</v>
      </c>
      <c r="C1175" s="1">
        <f t="shared" si="437"/>
        <v>3346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>IF(P1175&gt;0,RANK(P1175,(N1175:P1175,Q1175:AE1175)),0)</f>
        <v>0</v>
      </c>
      <c r="G1175" s="1">
        <f t="shared" si="435"/>
        <v>448</v>
      </c>
      <c r="H1175" s="2">
        <f t="shared" si="436"/>
        <v>0.13389121338912133</v>
      </c>
      <c r="I1175" s="2"/>
      <c r="J1175" s="2">
        <f t="shared" si="438"/>
        <v>0.53138075313807531</v>
      </c>
      <c r="K1175" s="2">
        <f t="shared" si="439"/>
        <v>0.39748953974895396</v>
      </c>
      <c r="L1175" s="2">
        <f t="shared" si="440"/>
        <v>0</v>
      </c>
      <c r="M1175" s="2">
        <f t="shared" si="441"/>
        <v>7.112970711297073E-2</v>
      </c>
      <c r="N1175" s="111">
        <v>1778</v>
      </c>
      <c r="O1175" s="111">
        <v>1330</v>
      </c>
      <c r="P1175" s="111"/>
      <c r="Q1175" s="111">
        <v>18</v>
      </c>
      <c r="R1175" s="111"/>
      <c r="S1175" s="111"/>
      <c r="T1175" s="111">
        <v>10</v>
      </c>
      <c r="U1175" s="111"/>
      <c r="V1175" s="111"/>
      <c r="W1175" s="111"/>
      <c r="X1175" s="111"/>
      <c r="Y1175" s="111"/>
      <c r="Z1175" s="111">
        <v>89</v>
      </c>
      <c r="AA1175" s="111">
        <v>31</v>
      </c>
      <c r="AB1175" s="111">
        <v>66</v>
      </c>
      <c r="AC1175" s="111">
        <v>24</v>
      </c>
      <c r="AD1175" s="111"/>
      <c r="AE1175" s="111"/>
      <c r="AG1175" s="7">
        <f>IF(Q1175&gt;0,RANK(Q1175,(N1175:P1175,Q1175:AE1175)),0)</f>
        <v>7</v>
      </c>
      <c r="AH1175" s="7">
        <f>IF(R1175&gt;0,RANK(R1175,(N1175:P1175,Q1175:AE1175)),0)</f>
        <v>0</v>
      </c>
      <c r="AI1175" s="7">
        <f>IF(T1175&gt;0,RANK(T1175,(N1175:P1175,Q1175:AE1175)),0)</f>
        <v>8</v>
      </c>
      <c r="AJ1175" s="7">
        <f>IF(S1175&gt;0,RANK(S1175,(N1175:P1175,Q1175:AE1175)),0)</f>
        <v>0</v>
      </c>
      <c r="AK1175" s="2">
        <f t="shared" si="442"/>
        <v>5.3795576808129113E-3</v>
      </c>
      <c r="AL1175" s="2">
        <f t="shared" si="443"/>
        <v>0</v>
      </c>
      <c r="AM1175" s="2">
        <f t="shared" si="444"/>
        <v>2.9886431560071729E-3</v>
      </c>
      <c r="AN1175" s="2">
        <f t="shared" si="445"/>
        <v>0</v>
      </c>
      <c r="AP1175" t="s">
        <v>1602</v>
      </c>
      <c r="AQ1175" t="s">
        <v>482</v>
      </c>
      <c r="AR1175">
        <v>4</v>
      </c>
      <c r="AT1175" s="95">
        <v>22</v>
      </c>
      <c r="AU1175" s="97">
        <v>43</v>
      </c>
      <c r="AV1175" s="101">
        <f t="shared" si="425"/>
        <v>22043</v>
      </c>
      <c r="AX1175" s="7" t="s">
        <v>941</v>
      </c>
    </row>
    <row r="1176" spans="1:50" hidden="1" outlineLevel="1">
      <c r="A1176" t="s">
        <v>1235</v>
      </c>
      <c r="B1176" t="s">
        <v>482</v>
      </c>
      <c r="C1176" s="1">
        <f t="shared" si="437"/>
        <v>12663</v>
      </c>
      <c r="D1176" s="7">
        <f>IF(N1176&gt;0, RANK(N1176,(N1176:P1176,Q1176:AE1176)),0)</f>
        <v>1</v>
      </c>
      <c r="E1176" s="7">
        <f>IF(O1176&gt;0,RANK(O1176,(N1176:P1176,Q1176:AE1176)),0)</f>
        <v>2</v>
      </c>
      <c r="F1176" s="7">
        <f>IF(P1176&gt;0,RANK(P1176,(N1176:P1176,Q1176:AE1176)),0)</f>
        <v>0</v>
      </c>
      <c r="G1176" s="1">
        <f t="shared" si="435"/>
        <v>3076</v>
      </c>
      <c r="H1176" s="2">
        <f t="shared" si="436"/>
        <v>0.24291242201689964</v>
      </c>
      <c r="I1176" s="2"/>
      <c r="J1176" s="2">
        <f t="shared" si="438"/>
        <v>0.59693595514491038</v>
      </c>
      <c r="K1176" s="2">
        <f t="shared" si="439"/>
        <v>0.35402353312801071</v>
      </c>
      <c r="L1176" s="2">
        <f t="shared" si="440"/>
        <v>0</v>
      </c>
      <c r="M1176" s="2">
        <f t="shared" si="441"/>
        <v>4.9040511727078906E-2</v>
      </c>
      <c r="N1176" s="111">
        <v>7559</v>
      </c>
      <c r="O1176" s="111">
        <v>4483</v>
      </c>
      <c r="P1176" s="111"/>
      <c r="Q1176" s="111">
        <v>35</v>
      </c>
      <c r="R1176" s="111"/>
      <c r="S1176" s="111"/>
      <c r="T1176" s="111">
        <v>16</v>
      </c>
      <c r="U1176" s="111"/>
      <c r="V1176" s="111"/>
      <c r="W1176" s="111"/>
      <c r="X1176" s="111"/>
      <c r="Y1176" s="111"/>
      <c r="Z1176" s="111">
        <v>177</v>
      </c>
      <c r="AA1176" s="111">
        <v>184</v>
      </c>
      <c r="AB1176" s="111">
        <v>95</v>
      </c>
      <c r="AC1176" s="111">
        <v>114</v>
      </c>
      <c r="AD1176" s="111"/>
      <c r="AE1176" s="111"/>
      <c r="AG1176" s="7">
        <f>IF(Q1176&gt;0,RANK(Q1176,(N1176:P1176,Q1176:AE1176)),0)</f>
        <v>7</v>
      </c>
      <c r="AH1176" s="7">
        <f>IF(R1176&gt;0,RANK(R1176,(N1176:P1176,Q1176:AE1176)),0)</f>
        <v>0</v>
      </c>
      <c r="AI1176" s="7">
        <f>IF(T1176&gt;0,RANK(T1176,(N1176:P1176,Q1176:AE1176)),0)</f>
        <v>8</v>
      </c>
      <c r="AJ1176" s="7">
        <f>IF(S1176&gt;0,RANK(S1176,(N1176:P1176,Q1176:AE1176)),0)</f>
        <v>0</v>
      </c>
      <c r="AK1176" s="2">
        <f t="shared" si="442"/>
        <v>2.7639579878385848E-3</v>
      </c>
      <c r="AL1176" s="2">
        <f t="shared" si="443"/>
        <v>0</v>
      </c>
      <c r="AM1176" s="2">
        <f t="shared" si="444"/>
        <v>1.2635236515833531E-3</v>
      </c>
      <c r="AN1176" s="2">
        <f t="shared" si="445"/>
        <v>0</v>
      </c>
      <c r="AP1176" t="s">
        <v>1235</v>
      </c>
      <c r="AQ1176" t="s">
        <v>482</v>
      </c>
      <c r="AR1176">
        <v>3</v>
      </c>
      <c r="AT1176" s="95">
        <v>22</v>
      </c>
      <c r="AU1176" s="97">
        <v>45</v>
      </c>
      <c r="AV1176" s="101">
        <f t="shared" si="425"/>
        <v>22045</v>
      </c>
      <c r="AX1176" s="7" t="s">
        <v>941</v>
      </c>
    </row>
    <row r="1177" spans="1:50" hidden="1" outlineLevel="1">
      <c r="A1177" t="s">
        <v>1418</v>
      </c>
      <c r="B1177" t="s">
        <v>482</v>
      </c>
      <c r="C1177" s="1">
        <f t="shared" si="437"/>
        <v>10055</v>
      </c>
      <c r="D1177" s="7">
        <f>IF(N1177&gt;0, RANK(N1177,(N1177:P1177,Q1177:AE1177)),0)</f>
        <v>1</v>
      </c>
      <c r="E1177" s="7">
        <f>IF(O1177&gt;0,RANK(O1177,(N1177:P1177,Q1177:AE1177)),0)</f>
        <v>2</v>
      </c>
      <c r="F1177" s="7">
        <f>IF(P1177&gt;0,RANK(P1177,(N1177:P1177,Q1177:AE1177)),0)</f>
        <v>0</v>
      </c>
      <c r="G1177" s="1">
        <f t="shared" si="435"/>
        <v>5783</v>
      </c>
      <c r="H1177" s="2">
        <f t="shared" si="436"/>
        <v>0.57513674788662361</v>
      </c>
      <c r="I1177" s="2"/>
      <c r="J1177" s="2">
        <f t="shared" si="438"/>
        <v>0.73873694679264046</v>
      </c>
      <c r="K1177" s="2">
        <f t="shared" si="439"/>
        <v>0.1636001989060169</v>
      </c>
      <c r="L1177" s="2">
        <f t="shared" si="440"/>
        <v>0</v>
      </c>
      <c r="M1177" s="2">
        <f t="shared" si="441"/>
        <v>9.7662854301342639E-2</v>
      </c>
      <c r="N1177" s="111">
        <v>7428</v>
      </c>
      <c r="O1177" s="111">
        <v>1645</v>
      </c>
      <c r="P1177" s="111"/>
      <c r="Q1177" s="111">
        <v>55</v>
      </c>
      <c r="R1177" s="111"/>
      <c r="S1177" s="111"/>
      <c r="T1177" s="111">
        <v>68</v>
      </c>
      <c r="U1177" s="111"/>
      <c r="V1177" s="111"/>
      <c r="W1177" s="111"/>
      <c r="X1177" s="111"/>
      <c r="Y1177" s="111"/>
      <c r="Z1177" s="111">
        <v>172</v>
      </c>
      <c r="AA1177" s="111">
        <v>184</v>
      </c>
      <c r="AB1177" s="111">
        <v>286</v>
      </c>
      <c r="AC1177" s="111">
        <v>217</v>
      </c>
      <c r="AD1177" s="111"/>
      <c r="AE1177" s="111"/>
      <c r="AG1177" s="7">
        <f>IF(Q1177&gt;0,RANK(Q1177,(N1177:P1177,Q1177:AE1177)),0)</f>
        <v>8</v>
      </c>
      <c r="AH1177" s="7">
        <f>IF(R1177&gt;0,RANK(R1177,(N1177:P1177,Q1177:AE1177)),0)</f>
        <v>0</v>
      </c>
      <c r="AI1177" s="7">
        <f>IF(T1177&gt;0,RANK(T1177,(N1177:P1177,Q1177:AE1177)),0)</f>
        <v>7</v>
      </c>
      <c r="AJ1177" s="7">
        <f>IF(S1177&gt;0,RANK(S1177,(N1177:P1177,Q1177:AE1177)),0)</f>
        <v>0</v>
      </c>
      <c r="AK1177" s="2">
        <f t="shared" si="442"/>
        <v>5.4699154649428148E-3</v>
      </c>
      <c r="AL1177" s="2">
        <f t="shared" si="443"/>
        <v>0</v>
      </c>
      <c r="AM1177" s="2">
        <f t="shared" si="444"/>
        <v>6.7628045748383886E-3</v>
      </c>
      <c r="AN1177" s="2">
        <f t="shared" si="445"/>
        <v>0</v>
      </c>
      <c r="AP1177" t="s">
        <v>1418</v>
      </c>
      <c r="AQ1177" t="s">
        <v>482</v>
      </c>
      <c r="AR1177">
        <v>0</v>
      </c>
      <c r="AT1177" s="95">
        <v>22</v>
      </c>
      <c r="AU1177" s="97">
        <v>47</v>
      </c>
      <c r="AV1177" s="101">
        <f t="shared" si="425"/>
        <v>22047</v>
      </c>
      <c r="AX1177" s="7" t="s">
        <v>941</v>
      </c>
    </row>
    <row r="1178" spans="1:50" hidden="1" outlineLevel="1">
      <c r="A1178" t="s">
        <v>799</v>
      </c>
      <c r="B1178" t="s">
        <v>482</v>
      </c>
      <c r="C1178" s="1">
        <f t="shared" si="437"/>
        <v>4467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>IF(P1178&gt;0,RANK(P1178,(N1178:P1178,Q1178:AE1178)),0)</f>
        <v>0</v>
      </c>
      <c r="G1178" s="1">
        <f t="shared" si="435"/>
        <v>1523</v>
      </c>
      <c r="H1178" s="2">
        <f t="shared" si="436"/>
        <v>0.34094470561898366</v>
      </c>
      <c r="I1178" s="2"/>
      <c r="J1178" s="2">
        <f t="shared" si="438"/>
        <v>0.62995298858294158</v>
      </c>
      <c r="K1178" s="2">
        <f t="shared" si="439"/>
        <v>0.28900828296395792</v>
      </c>
      <c r="L1178" s="2">
        <f t="shared" si="440"/>
        <v>0</v>
      </c>
      <c r="M1178" s="2">
        <f t="shared" si="441"/>
        <v>8.1038728453100506E-2</v>
      </c>
      <c r="N1178" s="111">
        <v>2814</v>
      </c>
      <c r="O1178" s="111">
        <v>1291</v>
      </c>
      <c r="P1178" s="111"/>
      <c r="Q1178" s="111">
        <v>20</v>
      </c>
      <c r="R1178" s="111"/>
      <c r="S1178" s="111"/>
      <c r="T1178" s="111">
        <v>14</v>
      </c>
      <c r="U1178" s="111"/>
      <c r="V1178" s="111"/>
      <c r="W1178" s="111"/>
      <c r="X1178" s="111"/>
      <c r="Y1178" s="111"/>
      <c r="Z1178" s="111">
        <v>130</v>
      </c>
      <c r="AA1178" s="111">
        <v>87</v>
      </c>
      <c r="AB1178" s="111">
        <v>67</v>
      </c>
      <c r="AC1178" s="111">
        <v>44</v>
      </c>
      <c r="AD1178" s="111"/>
      <c r="AE1178" s="111"/>
      <c r="AG1178" s="7">
        <f>IF(Q1178&gt;0,RANK(Q1178,(N1178:P1178,Q1178:AE1178)),0)</f>
        <v>7</v>
      </c>
      <c r="AH1178" s="7">
        <f>IF(R1178&gt;0,RANK(R1178,(N1178:P1178,Q1178:AE1178)),0)</f>
        <v>0</v>
      </c>
      <c r="AI1178" s="7">
        <f>IF(T1178&gt;0,RANK(T1178,(N1178:P1178,Q1178:AE1178)),0)</f>
        <v>8</v>
      </c>
      <c r="AJ1178" s="7">
        <f>IF(S1178&gt;0,RANK(S1178,(N1178:P1178,Q1178:AE1178)),0)</f>
        <v>0</v>
      </c>
      <c r="AK1178" s="2">
        <f t="shared" si="442"/>
        <v>4.4772778150884264E-3</v>
      </c>
      <c r="AL1178" s="2">
        <f t="shared" si="443"/>
        <v>0</v>
      </c>
      <c r="AM1178" s="2">
        <f t="shared" si="444"/>
        <v>3.1340944705618985E-3</v>
      </c>
      <c r="AN1178" s="2">
        <f t="shared" si="445"/>
        <v>0</v>
      </c>
      <c r="AP1178" t="s">
        <v>799</v>
      </c>
      <c r="AQ1178" t="s">
        <v>482</v>
      </c>
      <c r="AR1178">
        <v>5</v>
      </c>
      <c r="AT1178" s="95">
        <v>22</v>
      </c>
      <c r="AU1178" s="97">
        <v>49</v>
      </c>
      <c r="AV1178" s="101">
        <f t="shared" si="425"/>
        <v>22049</v>
      </c>
      <c r="AX1178" s="7" t="s">
        <v>941</v>
      </c>
    </row>
    <row r="1179" spans="1:50" hidden="1" outlineLevel="1">
      <c r="A1179" t="s">
        <v>1349</v>
      </c>
      <c r="B1179" t="s">
        <v>482</v>
      </c>
      <c r="C1179" s="1">
        <f t="shared" si="437"/>
        <v>91072</v>
      </c>
      <c r="D1179" s="7">
        <f>IF(N1179&gt;0, RANK(N1179,(N1179:P1179,Q1179:AE1179)),0)</f>
        <v>1</v>
      </c>
      <c r="E1179" s="7">
        <f>IF(O1179&gt;0,RANK(O1179,(N1179:P1179,Q1179:AE1179)),0)</f>
        <v>2</v>
      </c>
      <c r="F1179" s="7">
        <f>IF(P1179&gt;0,RANK(P1179,(N1179:P1179,Q1179:AE1179)),0)</f>
        <v>0</v>
      </c>
      <c r="G1179" s="1">
        <f t="shared" si="435"/>
        <v>7549</v>
      </c>
      <c r="H1179" s="2">
        <f t="shared" si="436"/>
        <v>8.2890460295151083E-2</v>
      </c>
      <c r="I1179" s="2"/>
      <c r="J1179" s="2">
        <f t="shared" si="438"/>
        <v>0.53121705903021788</v>
      </c>
      <c r="K1179" s="2">
        <f t="shared" si="439"/>
        <v>0.44832659873506675</v>
      </c>
      <c r="L1179" s="2">
        <f t="shared" si="440"/>
        <v>0</v>
      </c>
      <c r="M1179" s="2">
        <f t="shared" si="441"/>
        <v>2.0456342234715374E-2</v>
      </c>
      <c r="N1179" s="111">
        <v>48379</v>
      </c>
      <c r="O1179" s="111">
        <v>40830</v>
      </c>
      <c r="P1179" s="111"/>
      <c r="Q1179" s="111">
        <v>211</v>
      </c>
      <c r="R1179" s="111"/>
      <c r="S1179" s="111"/>
      <c r="T1179" s="111">
        <v>103</v>
      </c>
      <c r="U1179" s="111"/>
      <c r="V1179" s="111"/>
      <c r="W1179" s="111"/>
      <c r="X1179" s="111"/>
      <c r="Y1179" s="111"/>
      <c r="Z1179" s="111">
        <v>495</v>
      </c>
      <c r="AA1179" s="111">
        <v>93</v>
      </c>
      <c r="AB1179" s="111">
        <v>471</v>
      </c>
      <c r="AC1179" s="111">
        <v>490</v>
      </c>
      <c r="AD1179" s="111"/>
      <c r="AE1179" s="111"/>
      <c r="AG1179" s="7">
        <f>IF(Q1179&gt;0,RANK(Q1179,(N1179:P1179,Q1179:AE1179)),0)</f>
        <v>6</v>
      </c>
      <c r="AH1179" s="7">
        <f>IF(R1179&gt;0,RANK(R1179,(N1179:P1179,Q1179:AE1179)),0)</f>
        <v>0</v>
      </c>
      <c r="AI1179" s="7">
        <f>IF(T1179&gt;0,RANK(T1179,(N1179:P1179,Q1179:AE1179)),0)</f>
        <v>7</v>
      </c>
      <c r="AJ1179" s="7">
        <f>IF(S1179&gt;0,RANK(S1179,(N1179:P1179,Q1179:AE1179)),0)</f>
        <v>0</v>
      </c>
      <c r="AK1179" s="2">
        <f t="shared" si="442"/>
        <v>2.3168482080112439E-3</v>
      </c>
      <c r="AL1179" s="2">
        <f t="shared" si="443"/>
        <v>0</v>
      </c>
      <c r="AM1179" s="2">
        <f t="shared" si="444"/>
        <v>1.1309732958538299E-3</v>
      </c>
      <c r="AN1179" s="2">
        <f t="shared" si="445"/>
        <v>0</v>
      </c>
      <c r="AP1179" t="s">
        <v>1349</v>
      </c>
      <c r="AQ1179" t="s">
        <v>482</v>
      </c>
      <c r="AR1179">
        <v>0</v>
      </c>
      <c r="AT1179" s="95">
        <v>22</v>
      </c>
      <c r="AU1179" s="97">
        <v>51</v>
      </c>
      <c r="AV1179" s="101">
        <f t="shared" si="425"/>
        <v>22051</v>
      </c>
      <c r="AX1179" s="7" t="s">
        <v>941</v>
      </c>
    </row>
    <row r="1180" spans="1:50" hidden="1" outlineLevel="1">
      <c r="A1180" t="s">
        <v>1514</v>
      </c>
      <c r="B1180" t="s">
        <v>482</v>
      </c>
      <c r="C1180" s="1">
        <f t="shared" si="437"/>
        <v>7080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>IF(P1180&gt;0,RANK(P1180,(N1180:P1180,Q1180:AE1180)),0)</f>
        <v>0</v>
      </c>
      <c r="G1180" s="1">
        <f t="shared" si="435"/>
        <v>3076</v>
      </c>
      <c r="H1180" s="2">
        <f t="shared" si="436"/>
        <v>0.43446327683615821</v>
      </c>
      <c r="I1180" s="2"/>
      <c r="J1180" s="2">
        <f t="shared" si="438"/>
        <v>0.69788135593220335</v>
      </c>
      <c r="K1180" s="2">
        <f t="shared" si="439"/>
        <v>0.2634180790960452</v>
      </c>
      <c r="L1180" s="2">
        <f t="shared" si="440"/>
        <v>0</v>
      </c>
      <c r="M1180" s="2">
        <f t="shared" si="441"/>
        <v>3.870056497175145E-2</v>
      </c>
      <c r="N1180" s="111">
        <v>4941</v>
      </c>
      <c r="O1180" s="111">
        <v>1865</v>
      </c>
      <c r="P1180" s="111"/>
      <c r="Q1180" s="111">
        <v>24</v>
      </c>
      <c r="R1180" s="111"/>
      <c r="S1180" s="111"/>
      <c r="T1180" s="111">
        <v>6</v>
      </c>
      <c r="U1180" s="111"/>
      <c r="V1180" s="111"/>
      <c r="W1180" s="111"/>
      <c r="X1180" s="111"/>
      <c r="Y1180" s="111"/>
      <c r="Z1180" s="111">
        <v>84</v>
      </c>
      <c r="AA1180" s="111">
        <v>77</v>
      </c>
      <c r="AB1180" s="111">
        <v>48</v>
      </c>
      <c r="AC1180" s="111">
        <v>35</v>
      </c>
      <c r="AD1180" s="111"/>
      <c r="AE1180" s="111"/>
      <c r="AG1180" s="7">
        <f>IF(Q1180&gt;0,RANK(Q1180,(N1180:P1180,Q1180:AE1180)),0)</f>
        <v>7</v>
      </c>
      <c r="AH1180" s="7">
        <f>IF(R1180&gt;0,RANK(R1180,(N1180:P1180,Q1180:AE1180)),0)</f>
        <v>0</v>
      </c>
      <c r="AI1180" s="7">
        <f>IF(T1180&gt;0,RANK(T1180,(N1180:P1180,Q1180:AE1180)),0)</f>
        <v>8</v>
      </c>
      <c r="AJ1180" s="7">
        <f>IF(S1180&gt;0,RANK(S1180,(N1180:P1180,Q1180:AE1180)),0)</f>
        <v>0</v>
      </c>
      <c r="AK1180" s="2">
        <f t="shared" si="442"/>
        <v>3.3898305084745762E-3</v>
      </c>
      <c r="AL1180" s="2">
        <f t="shared" si="443"/>
        <v>0</v>
      </c>
      <c r="AM1180" s="2">
        <f t="shared" si="444"/>
        <v>8.4745762711864404E-4</v>
      </c>
      <c r="AN1180" s="2">
        <f t="shared" si="445"/>
        <v>0</v>
      </c>
      <c r="AP1180" t="s">
        <v>1514</v>
      </c>
      <c r="AQ1180" t="s">
        <v>482</v>
      </c>
      <c r="AR1180">
        <v>7</v>
      </c>
      <c r="AT1180" s="95">
        <v>22</v>
      </c>
      <c r="AU1180" s="97">
        <v>53</v>
      </c>
      <c r="AV1180" s="101">
        <f t="shared" si="425"/>
        <v>22053</v>
      </c>
      <c r="AX1180" s="7" t="s">
        <v>941</v>
      </c>
    </row>
    <row r="1181" spans="1:50" hidden="1" outlineLevel="1">
      <c r="A1181" t="s">
        <v>1193</v>
      </c>
      <c r="B1181" t="s">
        <v>482</v>
      </c>
      <c r="C1181" s="1">
        <f t="shared" si="437"/>
        <v>46550</v>
      </c>
      <c r="D1181" s="7">
        <f>IF(N1181&gt;0, RANK(N1181,(N1181:P1181,Q1181:AE1181)),0)</f>
        <v>1</v>
      </c>
      <c r="E1181" s="7">
        <f>IF(O1181&gt;0,RANK(O1181,(N1181:P1181,Q1181:AE1181)),0)</f>
        <v>2</v>
      </c>
      <c r="F1181" s="7">
        <f>IF(P1181&gt;0,RANK(P1181,(N1181:P1181,Q1181:AE1181)),0)</f>
        <v>0</v>
      </c>
      <c r="G1181" s="1">
        <f t="shared" si="435"/>
        <v>8384</v>
      </c>
      <c r="H1181" s="2">
        <f t="shared" si="436"/>
        <v>0.18010741138560687</v>
      </c>
      <c r="I1181" s="2"/>
      <c r="J1181" s="2">
        <f t="shared" si="438"/>
        <v>0.57190118152524172</v>
      </c>
      <c r="K1181" s="2">
        <f t="shared" si="439"/>
        <v>0.39179377013963479</v>
      </c>
      <c r="L1181" s="2">
        <f t="shared" si="440"/>
        <v>0</v>
      </c>
      <c r="M1181" s="2">
        <f t="shared" si="441"/>
        <v>3.6305048335123491E-2</v>
      </c>
      <c r="N1181" s="111">
        <v>26622</v>
      </c>
      <c r="O1181" s="111">
        <v>18238</v>
      </c>
      <c r="P1181" s="111"/>
      <c r="Q1181" s="111">
        <v>104</v>
      </c>
      <c r="R1181" s="111"/>
      <c r="S1181" s="111"/>
      <c r="T1181" s="111">
        <v>92</v>
      </c>
      <c r="U1181" s="111"/>
      <c r="V1181" s="111"/>
      <c r="W1181" s="111"/>
      <c r="X1181" s="111"/>
      <c r="Y1181" s="111"/>
      <c r="Z1181" s="111">
        <v>427</v>
      </c>
      <c r="AA1181" s="111">
        <v>463</v>
      </c>
      <c r="AB1181" s="111">
        <v>272</v>
      </c>
      <c r="AC1181" s="111">
        <v>332</v>
      </c>
      <c r="AD1181" s="111"/>
      <c r="AE1181" s="111"/>
      <c r="AG1181" s="7">
        <f>IF(Q1181&gt;0,RANK(Q1181,(N1181:P1181,Q1181:AE1181)),0)</f>
        <v>7</v>
      </c>
      <c r="AH1181" s="7">
        <f>IF(R1181&gt;0,RANK(R1181,(N1181:P1181,Q1181:AE1181)),0)</f>
        <v>0</v>
      </c>
      <c r="AI1181" s="7">
        <f>IF(T1181&gt;0,RANK(T1181,(N1181:P1181,Q1181:AE1181)),0)</f>
        <v>8</v>
      </c>
      <c r="AJ1181" s="7">
        <f>IF(S1181&gt;0,RANK(S1181,(N1181:P1181,Q1181:AE1181)),0)</f>
        <v>0</v>
      </c>
      <c r="AK1181" s="2">
        <f t="shared" si="442"/>
        <v>2.234156820622986E-3</v>
      </c>
      <c r="AL1181" s="2">
        <f t="shared" si="443"/>
        <v>0</v>
      </c>
      <c r="AM1181" s="2">
        <f t="shared" si="444"/>
        <v>1.9763694951664876E-3</v>
      </c>
      <c r="AN1181" s="2">
        <f t="shared" si="445"/>
        <v>0</v>
      </c>
      <c r="AP1181" t="s">
        <v>1193</v>
      </c>
      <c r="AQ1181" t="s">
        <v>482</v>
      </c>
      <c r="AR1181">
        <v>7</v>
      </c>
      <c r="AT1181" s="95">
        <v>22</v>
      </c>
      <c r="AU1181" s="97">
        <v>55</v>
      </c>
      <c r="AV1181" s="101">
        <f t="shared" si="425"/>
        <v>22055</v>
      </c>
      <c r="AX1181" s="7" t="s">
        <v>941</v>
      </c>
    </row>
    <row r="1182" spans="1:50" hidden="1" outlineLevel="1">
      <c r="A1182" t="s">
        <v>1337</v>
      </c>
      <c r="B1182" t="s">
        <v>482</v>
      </c>
      <c r="C1182" s="1">
        <f t="shared" si="437"/>
        <v>19877</v>
      </c>
      <c r="D1182" s="7">
        <f>IF(N1182&gt;0, RANK(N1182,(N1182:P1182,Q1182:AE1182)),0)</f>
        <v>1</v>
      </c>
      <c r="E1182" s="7">
        <f>IF(O1182&gt;0,RANK(O1182,(N1182:P1182,Q1182:AE1182)),0)</f>
        <v>2</v>
      </c>
      <c r="F1182" s="7">
        <f>IF(P1182&gt;0,RANK(P1182,(N1182:P1182,Q1182:AE1182)),0)</f>
        <v>0</v>
      </c>
      <c r="G1182" s="1">
        <f t="shared" si="435"/>
        <v>8051</v>
      </c>
      <c r="H1182" s="2">
        <f t="shared" si="436"/>
        <v>0.4050410021633043</v>
      </c>
      <c r="I1182" s="2"/>
      <c r="J1182" s="2">
        <f t="shared" si="438"/>
        <v>0.67771796548774965</v>
      </c>
      <c r="K1182" s="2">
        <f t="shared" si="439"/>
        <v>0.27267696332444535</v>
      </c>
      <c r="L1182" s="2">
        <f t="shared" si="440"/>
        <v>0</v>
      </c>
      <c r="M1182" s="2">
        <f t="shared" si="441"/>
        <v>4.9605071187804994E-2</v>
      </c>
      <c r="N1182" s="111">
        <v>13471</v>
      </c>
      <c r="O1182" s="111">
        <v>5420</v>
      </c>
      <c r="P1182" s="111"/>
      <c r="Q1182" s="111">
        <v>97</v>
      </c>
      <c r="R1182" s="111"/>
      <c r="S1182" s="111"/>
      <c r="T1182" s="111">
        <v>63</v>
      </c>
      <c r="U1182" s="111"/>
      <c r="V1182" s="111"/>
      <c r="W1182" s="111"/>
      <c r="X1182" s="111"/>
      <c r="Y1182" s="111"/>
      <c r="Z1182" s="111">
        <v>247</v>
      </c>
      <c r="AA1182" s="111">
        <v>212</v>
      </c>
      <c r="AB1182" s="111">
        <v>223</v>
      </c>
      <c r="AC1182" s="111">
        <v>144</v>
      </c>
      <c r="AD1182" s="111"/>
      <c r="AE1182" s="111"/>
      <c r="AG1182" s="7">
        <f>IF(Q1182&gt;0,RANK(Q1182,(N1182:P1182,Q1182:AE1182)),0)</f>
        <v>7</v>
      </c>
      <c r="AH1182" s="7">
        <f>IF(R1182&gt;0,RANK(R1182,(N1182:P1182,Q1182:AE1182)),0)</f>
        <v>0</v>
      </c>
      <c r="AI1182" s="7">
        <f>IF(T1182&gt;0,RANK(T1182,(N1182:P1182,Q1182:AE1182)),0)</f>
        <v>8</v>
      </c>
      <c r="AJ1182" s="7">
        <f>IF(S1182&gt;0,RANK(S1182,(N1182:P1182,Q1182:AE1182)),0)</f>
        <v>0</v>
      </c>
      <c r="AK1182" s="2">
        <f t="shared" si="442"/>
        <v>4.8800120742566785E-3</v>
      </c>
      <c r="AL1182" s="2">
        <f t="shared" si="443"/>
        <v>0</v>
      </c>
      <c r="AM1182" s="2">
        <f t="shared" si="444"/>
        <v>3.1694923781254718E-3</v>
      </c>
      <c r="AN1182" s="2">
        <f t="shared" si="445"/>
        <v>0</v>
      </c>
      <c r="AP1182" t="s">
        <v>1337</v>
      </c>
      <c r="AQ1182" t="s">
        <v>482</v>
      </c>
      <c r="AR1182">
        <v>3</v>
      </c>
      <c r="AT1182" s="95">
        <v>22</v>
      </c>
      <c r="AU1182" s="97">
        <v>57</v>
      </c>
      <c r="AV1182" s="101">
        <f t="shared" si="425"/>
        <v>22057</v>
      </c>
      <c r="AX1182" s="7" t="s">
        <v>941</v>
      </c>
    </row>
    <row r="1183" spans="1:50" hidden="1" outlineLevel="1">
      <c r="A1183" t="s">
        <v>1827</v>
      </c>
      <c r="B1183" t="s">
        <v>482</v>
      </c>
      <c r="C1183" s="1">
        <f t="shared" si="437"/>
        <v>3277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>IF(P1183&gt;0,RANK(P1183,(N1183:P1183,Q1183:AE1183)),0)</f>
        <v>0</v>
      </c>
      <c r="G1183" s="1">
        <f t="shared" si="435"/>
        <v>606</v>
      </c>
      <c r="H1183" s="2">
        <f t="shared" si="436"/>
        <v>0.18492523649679585</v>
      </c>
      <c r="I1183" s="2"/>
      <c r="J1183" s="2">
        <f t="shared" si="438"/>
        <v>0.54958803783948729</v>
      </c>
      <c r="K1183" s="2">
        <f t="shared" si="439"/>
        <v>0.36466280134269147</v>
      </c>
      <c r="L1183" s="2">
        <f t="shared" si="440"/>
        <v>0</v>
      </c>
      <c r="M1183" s="2">
        <f t="shared" si="441"/>
        <v>8.5749160817821246E-2</v>
      </c>
      <c r="N1183" s="111">
        <v>1801</v>
      </c>
      <c r="O1183" s="111">
        <v>1195</v>
      </c>
      <c r="P1183" s="111"/>
      <c r="Q1183" s="111">
        <v>34</v>
      </c>
      <c r="R1183" s="111"/>
      <c r="S1183" s="111"/>
      <c r="T1183" s="111">
        <v>11</v>
      </c>
      <c r="U1183" s="111"/>
      <c r="V1183" s="111"/>
      <c r="W1183" s="111"/>
      <c r="X1183" s="111"/>
      <c r="Y1183" s="111"/>
      <c r="Z1183" s="111">
        <v>78</v>
      </c>
      <c r="AA1183" s="111">
        <v>51</v>
      </c>
      <c r="AB1183" s="111">
        <v>63</v>
      </c>
      <c r="AC1183" s="111">
        <v>44</v>
      </c>
      <c r="AD1183" s="111"/>
      <c r="AE1183" s="111"/>
      <c r="AG1183" s="7">
        <f>IF(Q1183&gt;0,RANK(Q1183,(N1183:P1183,Q1183:AE1183)),0)</f>
        <v>7</v>
      </c>
      <c r="AH1183" s="7">
        <f>IF(R1183&gt;0,RANK(R1183,(N1183:P1183,Q1183:AE1183)),0)</f>
        <v>0</v>
      </c>
      <c r="AI1183" s="7">
        <f>IF(T1183&gt;0,RANK(T1183,(N1183:P1183,Q1183:AE1183)),0)</f>
        <v>8</v>
      </c>
      <c r="AJ1183" s="7">
        <f>IF(S1183&gt;0,RANK(S1183,(N1183:P1183,Q1183:AE1183)),0)</f>
        <v>0</v>
      </c>
      <c r="AK1183" s="2">
        <f t="shared" si="442"/>
        <v>1.0375343301800427E-2</v>
      </c>
      <c r="AL1183" s="2">
        <f t="shared" si="443"/>
        <v>0</v>
      </c>
      <c r="AM1183" s="2">
        <f t="shared" si="444"/>
        <v>3.3567287152883735E-3</v>
      </c>
      <c r="AN1183" s="2">
        <f t="shared" si="445"/>
        <v>0</v>
      </c>
      <c r="AP1183" t="s">
        <v>1827</v>
      </c>
      <c r="AQ1183" t="s">
        <v>482</v>
      </c>
      <c r="AR1183">
        <v>5</v>
      </c>
      <c r="AT1183" s="95">
        <v>22</v>
      </c>
      <c r="AU1183" s="97">
        <v>59</v>
      </c>
      <c r="AV1183" s="101">
        <f t="shared" ref="AV1183:AV1228" si="446">1000*AT1183+AU1183</f>
        <v>22059</v>
      </c>
      <c r="AX1183" s="7" t="s">
        <v>941</v>
      </c>
    </row>
    <row r="1184" spans="1:50" hidden="1" outlineLevel="1">
      <c r="A1184" t="s">
        <v>1853</v>
      </c>
      <c r="B1184" t="s">
        <v>482</v>
      </c>
      <c r="C1184" s="1">
        <f t="shared" si="437"/>
        <v>6926</v>
      </c>
      <c r="D1184" s="7">
        <f>IF(N1184&gt;0, RANK(N1184,(N1184:P1184,Q1184:AE1184)),0)</f>
        <v>1</v>
      </c>
      <c r="E1184" s="7">
        <f>IF(O1184&gt;0,RANK(O1184,(N1184:P1184,Q1184:AE1184)),0)</f>
        <v>2</v>
      </c>
      <c r="F1184" s="7">
        <f>IF(P1184&gt;0,RANK(P1184,(N1184:P1184,Q1184:AE1184)),0)</f>
        <v>0</v>
      </c>
      <c r="G1184" s="1">
        <f t="shared" si="435"/>
        <v>1248</v>
      </c>
      <c r="H1184" s="2">
        <f t="shared" si="436"/>
        <v>0.18019058619693906</v>
      </c>
      <c r="I1184" s="2"/>
      <c r="J1184" s="2">
        <f t="shared" si="438"/>
        <v>0.56526133410337853</v>
      </c>
      <c r="K1184" s="2">
        <f t="shared" si="439"/>
        <v>0.38507074790643953</v>
      </c>
      <c r="L1184" s="2">
        <f t="shared" si="440"/>
        <v>0</v>
      </c>
      <c r="M1184" s="2">
        <f t="shared" si="441"/>
        <v>4.9667917990181942E-2</v>
      </c>
      <c r="N1184" s="111">
        <v>3915</v>
      </c>
      <c r="O1184" s="111">
        <v>2667</v>
      </c>
      <c r="P1184" s="111"/>
      <c r="Q1184" s="111">
        <v>23</v>
      </c>
      <c r="R1184" s="111"/>
      <c r="S1184" s="111"/>
      <c r="T1184" s="111">
        <v>20</v>
      </c>
      <c r="U1184" s="111"/>
      <c r="V1184" s="111"/>
      <c r="W1184" s="111"/>
      <c r="X1184" s="111"/>
      <c r="Y1184" s="111"/>
      <c r="Z1184" s="111">
        <v>92</v>
      </c>
      <c r="AA1184" s="111">
        <v>65</v>
      </c>
      <c r="AB1184" s="111">
        <v>80</v>
      </c>
      <c r="AC1184" s="111">
        <v>64</v>
      </c>
      <c r="AD1184" s="111"/>
      <c r="AE1184" s="111"/>
      <c r="AG1184" s="7">
        <f>IF(Q1184&gt;0,RANK(Q1184,(N1184:P1184,Q1184:AE1184)),0)</f>
        <v>7</v>
      </c>
      <c r="AH1184" s="7">
        <f>IF(R1184&gt;0,RANK(R1184,(N1184:P1184,Q1184:AE1184)),0)</f>
        <v>0</v>
      </c>
      <c r="AI1184" s="7">
        <f>IF(T1184&gt;0,RANK(T1184,(N1184:P1184,Q1184:AE1184)),0)</f>
        <v>8</v>
      </c>
      <c r="AJ1184" s="7">
        <f>IF(S1184&gt;0,RANK(S1184,(N1184:P1184,Q1184:AE1184)),0)</f>
        <v>0</v>
      </c>
      <c r="AK1184" s="2">
        <f t="shared" si="442"/>
        <v>3.3208200981807681E-3</v>
      </c>
      <c r="AL1184" s="2">
        <f t="shared" si="443"/>
        <v>0</v>
      </c>
      <c r="AM1184" s="2">
        <f t="shared" si="444"/>
        <v>2.8876696505919725E-3</v>
      </c>
      <c r="AN1184" s="2">
        <f t="shared" si="445"/>
        <v>0</v>
      </c>
      <c r="AP1184" t="s">
        <v>1853</v>
      </c>
      <c r="AQ1184" t="s">
        <v>482</v>
      </c>
      <c r="AR1184">
        <v>5</v>
      </c>
      <c r="AT1184" s="95">
        <v>22</v>
      </c>
      <c r="AU1184" s="97">
        <v>61</v>
      </c>
      <c r="AV1184" s="101">
        <f t="shared" si="446"/>
        <v>22061</v>
      </c>
      <c r="AX1184" s="7" t="s">
        <v>941</v>
      </c>
    </row>
    <row r="1185" spans="1:50" hidden="1" outlineLevel="1">
      <c r="A1185" t="s">
        <v>1658</v>
      </c>
      <c r="B1185" t="s">
        <v>482</v>
      </c>
      <c r="C1185" s="1">
        <f t="shared" si="437"/>
        <v>22649</v>
      </c>
      <c r="D1185" s="7">
        <f>IF(N1185&gt;0, RANK(N1185,(N1185:P1185,Q1185:AE1185)),0)</f>
        <v>1</v>
      </c>
      <c r="E1185" s="7">
        <f>IF(O1185&gt;0,RANK(O1185,(N1185:P1185,Q1185:AE1185)),0)</f>
        <v>2</v>
      </c>
      <c r="F1185" s="7">
        <f>IF(P1185&gt;0,RANK(P1185,(N1185:P1185,Q1185:AE1185)),0)</f>
        <v>0</v>
      </c>
      <c r="G1185" s="1">
        <f t="shared" si="435"/>
        <v>4979</v>
      </c>
      <c r="H1185" s="2">
        <f t="shared" si="436"/>
        <v>0.21983310521435825</v>
      </c>
      <c r="I1185" s="2"/>
      <c r="J1185" s="2">
        <f t="shared" si="438"/>
        <v>0.5843083579849</v>
      </c>
      <c r="K1185" s="2">
        <f t="shared" si="439"/>
        <v>0.36447525277054177</v>
      </c>
      <c r="L1185" s="2">
        <f t="shared" si="440"/>
        <v>0</v>
      </c>
      <c r="M1185" s="2">
        <f t="shared" si="441"/>
        <v>5.1216389244558236E-2</v>
      </c>
      <c r="N1185" s="111">
        <v>13234</v>
      </c>
      <c r="O1185" s="111">
        <v>8255</v>
      </c>
      <c r="P1185" s="111"/>
      <c r="Q1185" s="111">
        <v>83</v>
      </c>
      <c r="R1185" s="111"/>
      <c r="S1185" s="111"/>
      <c r="T1185" s="111">
        <v>58</v>
      </c>
      <c r="U1185" s="111"/>
      <c r="V1185" s="111"/>
      <c r="W1185" s="111"/>
      <c r="X1185" s="111"/>
      <c r="Y1185" s="111"/>
      <c r="Z1185" s="111">
        <v>278</v>
      </c>
      <c r="AA1185" s="111">
        <v>140</v>
      </c>
      <c r="AB1185" s="111">
        <v>290</v>
      </c>
      <c r="AC1185" s="111">
        <v>311</v>
      </c>
      <c r="AD1185" s="111"/>
      <c r="AE1185" s="111"/>
      <c r="AG1185" s="7">
        <f>IF(Q1185&gt;0,RANK(Q1185,(N1185:P1185,Q1185:AE1185)),0)</f>
        <v>7</v>
      </c>
      <c r="AH1185" s="7">
        <f>IF(R1185&gt;0,RANK(R1185,(N1185:P1185,Q1185:AE1185)),0)</f>
        <v>0</v>
      </c>
      <c r="AI1185" s="7">
        <f>IF(T1185&gt;0,RANK(T1185,(N1185:P1185,Q1185:AE1185)),0)</f>
        <v>8</v>
      </c>
      <c r="AJ1185" s="7">
        <f>IF(S1185&gt;0,RANK(S1185,(N1185:P1185,Q1185:AE1185)),0)</f>
        <v>0</v>
      </c>
      <c r="AK1185" s="2">
        <f t="shared" si="442"/>
        <v>3.6646209545675304E-3</v>
      </c>
      <c r="AL1185" s="2">
        <f t="shared" si="443"/>
        <v>0</v>
      </c>
      <c r="AM1185" s="2">
        <f t="shared" si="444"/>
        <v>2.5608194622279128E-3</v>
      </c>
      <c r="AN1185" s="2">
        <f t="shared" si="445"/>
        <v>0</v>
      </c>
      <c r="AP1185" t="s">
        <v>1658</v>
      </c>
      <c r="AQ1185" t="s">
        <v>482</v>
      </c>
      <c r="AR1185">
        <v>6</v>
      </c>
      <c r="AT1185" s="95">
        <v>22</v>
      </c>
      <c r="AU1185" s="97">
        <v>63</v>
      </c>
      <c r="AV1185" s="101">
        <f t="shared" si="446"/>
        <v>22063</v>
      </c>
      <c r="AX1185" s="7" t="s">
        <v>941</v>
      </c>
    </row>
    <row r="1186" spans="1:50" hidden="1" outlineLevel="1">
      <c r="A1186" t="s">
        <v>2058</v>
      </c>
      <c r="B1186" t="s">
        <v>482</v>
      </c>
      <c r="C1186" s="1">
        <f t="shared" ref="C1186:C1218" si="447">SUM(N1186:AE1186)</f>
        <v>2709</v>
      </c>
      <c r="D1186" s="7">
        <f>IF(N1186&gt;0, RANK(N1186,(N1186:P1186,Q1186:AE1186)),0)</f>
        <v>1</v>
      </c>
      <c r="E1186" s="7">
        <f>IF(O1186&gt;0,RANK(O1186,(N1186:P1186,Q1186:AE1186)),0)</f>
        <v>2</v>
      </c>
      <c r="F1186" s="7">
        <f>IF(P1186&gt;0,RANK(P1186,(N1186:P1186,Q1186:AE1186)),0)</f>
        <v>0</v>
      </c>
      <c r="G1186" s="1">
        <f t="shared" si="435"/>
        <v>1064</v>
      </c>
      <c r="H1186" s="2">
        <f t="shared" si="436"/>
        <v>0.39276485788113696</v>
      </c>
      <c r="I1186" s="2"/>
      <c r="J1186" s="2">
        <f t="shared" ref="J1186:J1218" si="448">IF($C1186=0,"-",N1186/$C1186)</f>
        <v>0.61978589885566626</v>
      </c>
      <c r="K1186" s="2">
        <f t="shared" ref="K1186:K1218" si="449">IF($C1186=0,"-",O1186/$C1186)</f>
        <v>0.22702104097452935</v>
      </c>
      <c r="L1186" s="2">
        <f t="shared" ref="L1186:L1218" si="450">IF($C1186=0,"-",P1186/$C1186)</f>
        <v>0</v>
      </c>
      <c r="M1186" s="2">
        <f t="shared" ref="M1186:M1217" si="451">IF(C1186=0,"-",(1-J1186-K1186-L1186))</f>
        <v>0.15319306016980438</v>
      </c>
      <c r="N1186" s="111">
        <v>1679</v>
      </c>
      <c r="O1186" s="111">
        <v>615</v>
      </c>
      <c r="P1186" s="111"/>
      <c r="Q1186" s="111">
        <v>25</v>
      </c>
      <c r="R1186" s="111"/>
      <c r="S1186" s="111"/>
      <c r="T1186" s="111">
        <v>21</v>
      </c>
      <c r="U1186" s="111"/>
      <c r="V1186" s="111"/>
      <c r="W1186" s="111"/>
      <c r="X1186" s="111"/>
      <c r="Y1186" s="111"/>
      <c r="Z1186" s="111">
        <v>109</v>
      </c>
      <c r="AA1186" s="111">
        <v>114</v>
      </c>
      <c r="AB1186" s="111">
        <v>114</v>
      </c>
      <c r="AC1186" s="111">
        <v>32</v>
      </c>
      <c r="AD1186" s="111"/>
      <c r="AE1186" s="111"/>
      <c r="AG1186" s="7">
        <f>IF(Q1186&gt;0,RANK(Q1186,(N1186:P1186,Q1186:AE1186)),0)</f>
        <v>7</v>
      </c>
      <c r="AH1186" s="7">
        <f>IF(R1186&gt;0,RANK(R1186,(N1186:P1186,Q1186:AE1186)),0)</f>
        <v>0</v>
      </c>
      <c r="AI1186" s="7">
        <f>IF(T1186&gt;0,RANK(T1186,(N1186:P1186,Q1186:AE1186)),0)</f>
        <v>8</v>
      </c>
      <c r="AJ1186" s="7">
        <f>IF(S1186&gt;0,RANK(S1186,(N1186:P1186,Q1186:AE1186)),0)</f>
        <v>0</v>
      </c>
      <c r="AK1186" s="2">
        <f t="shared" ref="AK1186:AK1218" si="452">IF($C1186=0,"-",Q1186/$C1186)</f>
        <v>9.2284976005906245E-3</v>
      </c>
      <c r="AL1186" s="2">
        <f t="shared" ref="AL1186:AL1218" si="453">IF($C1186=0,"-",R1186/$C1186)</f>
        <v>0</v>
      </c>
      <c r="AM1186" s="2">
        <f t="shared" ref="AM1186:AM1218" si="454">IF($C1186=0,"-",T1186/$C1186)</f>
        <v>7.7519379844961239E-3</v>
      </c>
      <c r="AN1186" s="2">
        <f t="shared" ref="AN1186:AN1218" si="455">IF($C1186=0,"-",S1186/$C1186)</f>
        <v>0</v>
      </c>
      <c r="AP1186" t="s">
        <v>2058</v>
      </c>
      <c r="AQ1186" t="s">
        <v>482</v>
      </c>
      <c r="AR1186">
        <v>5</v>
      </c>
      <c r="AT1186" s="95">
        <v>22</v>
      </c>
      <c r="AU1186" s="97">
        <v>65</v>
      </c>
      <c r="AV1186" s="101">
        <f t="shared" si="446"/>
        <v>22065</v>
      </c>
      <c r="AX1186" s="7" t="s">
        <v>941</v>
      </c>
    </row>
    <row r="1187" spans="1:50" hidden="1" outlineLevel="1">
      <c r="A1187" t="s">
        <v>1379</v>
      </c>
      <c r="B1187" t="s">
        <v>482</v>
      </c>
      <c r="C1187" s="1">
        <f t="shared" si="447"/>
        <v>6353</v>
      </c>
      <c r="D1187" s="7">
        <f>IF(N1187&gt;0, RANK(N1187,(N1187:P1187,Q1187:AE1187)),0)</f>
        <v>1</v>
      </c>
      <c r="E1187" s="7">
        <f>IF(O1187&gt;0,RANK(O1187,(N1187:P1187,Q1187:AE1187)),0)</f>
        <v>2</v>
      </c>
      <c r="F1187" s="7">
        <f>IF(P1187&gt;0,RANK(P1187,(N1187:P1187,Q1187:AE1187)),0)</f>
        <v>0</v>
      </c>
      <c r="G1187" s="1">
        <f t="shared" si="435"/>
        <v>1563</v>
      </c>
      <c r="H1187" s="2">
        <f t="shared" si="436"/>
        <v>0.24602549976389107</v>
      </c>
      <c r="I1187" s="2"/>
      <c r="J1187" s="2">
        <f t="shared" si="448"/>
        <v>0.59342043129230282</v>
      </c>
      <c r="K1187" s="2">
        <f t="shared" si="449"/>
        <v>0.34739493152841178</v>
      </c>
      <c r="L1187" s="2">
        <f t="shared" si="450"/>
        <v>0</v>
      </c>
      <c r="M1187" s="2">
        <f t="shared" si="451"/>
        <v>5.9184637179285404E-2</v>
      </c>
      <c r="N1187" s="111">
        <v>3770</v>
      </c>
      <c r="O1187" s="111">
        <v>2207</v>
      </c>
      <c r="P1187" s="111"/>
      <c r="Q1187" s="111">
        <v>27</v>
      </c>
      <c r="R1187" s="111"/>
      <c r="S1187" s="111"/>
      <c r="T1187" s="111">
        <v>16</v>
      </c>
      <c r="U1187" s="111"/>
      <c r="V1187" s="111"/>
      <c r="W1187" s="111"/>
      <c r="X1187" s="111"/>
      <c r="Y1187" s="111"/>
      <c r="Z1187" s="111">
        <v>97</v>
      </c>
      <c r="AA1187" s="111">
        <v>113</v>
      </c>
      <c r="AB1187" s="111">
        <v>63</v>
      </c>
      <c r="AC1187" s="111">
        <v>60</v>
      </c>
      <c r="AD1187" s="111"/>
      <c r="AE1187" s="111"/>
      <c r="AG1187" s="7">
        <f>IF(Q1187&gt;0,RANK(Q1187,(N1187:P1187,Q1187:AE1187)),0)</f>
        <v>7</v>
      </c>
      <c r="AH1187" s="7">
        <f>IF(R1187&gt;0,RANK(R1187,(N1187:P1187,Q1187:AE1187)),0)</f>
        <v>0</v>
      </c>
      <c r="AI1187" s="7">
        <f>IF(T1187&gt;0,RANK(T1187,(N1187:P1187,Q1187:AE1187)),0)</f>
        <v>8</v>
      </c>
      <c r="AJ1187" s="7">
        <f>IF(S1187&gt;0,RANK(S1187,(N1187:P1187,Q1187:AE1187)),0)</f>
        <v>0</v>
      </c>
      <c r="AK1187" s="2">
        <f t="shared" si="452"/>
        <v>4.2499606485125142E-3</v>
      </c>
      <c r="AL1187" s="2">
        <f t="shared" si="453"/>
        <v>0</v>
      </c>
      <c r="AM1187" s="2">
        <f t="shared" si="454"/>
        <v>2.5184951991185267E-3</v>
      </c>
      <c r="AN1187" s="2">
        <f t="shared" si="455"/>
        <v>0</v>
      </c>
      <c r="AP1187" t="s">
        <v>1379</v>
      </c>
      <c r="AQ1187" t="s">
        <v>482</v>
      </c>
      <c r="AR1187">
        <v>5</v>
      </c>
      <c r="AT1187" s="95">
        <v>22</v>
      </c>
      <c r="AU1187" s="97">
        <v>67</v>
      </c>
      <c r="AV1187" s="101">
        <f t="shared" si="446"/>
        <v>22067</v>
      </c>
      <c r="AX1187" s="7" t="s">
        <v>941</v>
      </c>
    </row>
    <row r="1188" spans="1:50" hidden="1" outlineLevel="1">
      <c r="A1188" t="s">
        <v>15</v>
      </c>
      <c r="B1188" t="s">
        <v>482</v>
      </c>
      <c r="C1188" s="1">
        <f t="shared" si="447"/>
        <v>7352</v>
      </c>
      <c r="D1188" s="7">
        <f>IF(N1188&gt;0, RANK(N1188,(N1188:P1188,Q1188:AE1188)),0)</f>
        <v>1</v>
      </c>
      <c r="E1188" s="7">
        <f>IF(O1188&gt;0,RANK(O1188,(N1188:P1188,Q1188:AE1188)),0)</f>
        <v>2</v>
      </c>
      <c r="F1188" s="7">
        <f>IF(P1188&gt;0,RANK(P1188,(N1188:P1188,Q1188:AE1188)),0)</f>
        <v>0</v>
      </c>
      <c r="G1188" s="1">
        <f t="shared" si="435"/>
        <v>2981</v>
      </c>
      <c r="H1188" s="2">
        <f t="shared" si="436"/>
        <v>0.40546789989118609</v>
      </c>
      <c r="I1188" s="2"/>
      <c r="J1188" s="2">
        <f t="shared" si="448"/>
        <v>0.66893362350380847</v>
      </c>
      <c r="K1188" s="2">
        <f t="shared" si="449"/>
        <v>0.26346572361262244</v>
      </c>
      <c r="L1188" s="2">
        <f t="shared" si="450"/>
        <v>0</v>
      </c>
      <c r="M1188" s="2">
        <f t="shared" si="451"/>
        <v>6.760065288356909E-2</v>
      </c>
      <c r="N1188" s="111">
        <v>4918</v>
      </c>
      <c r="O1188" s="111">
        <v>1937</v>
      </c>
      <c r="P1188" s="111"/>
      <c r="Q1188" s="111">
        <v>38</v>
      </c>
      <c r="R1188" s="111"/>
      <c r="S1188" s="111"/>
      <c r="T1188" s="111">
        <v>19</v>
      </c>
      <c r="U1188" s="111"/>
      <c r="V1188" s="111"/>
      <c r="W1188" s="111"/>
      <c r="X1188" s="111"/>
      <c r="Y1188" s="111"/>
      <c r="Z1188" s="111">
        <v>138</v>
      </c>
      <c r="AA1188" s="111">
        <v>115</v>
      </c>
      <c r="AB1188" s="111">
        <v>92</v>
      </c>
      <c r="AC1188" s="111">
        <v>95</v>
      </c>
      <c r="AD1188" s="111"/>
      <c r="AE1188" s="111"/>
      <c r="AG1188" s="7">
        <f>IF(Q1188&gt;0,RANK(Q1188,(N1188:P1188,Q1188:AE1188)),0)</f>
        <v>7</v>
      </c>
      <c r="AH1188" s="7">
        <f>IF(R1188&gt;0,RANK(R1188,(N1188:P1188,Q1188:AE1188)),0)</f>
        <v>0</v>
      </c>
      <c r="AI1188" s="7">
        <f>IF(T1188&gt;0,RANK(T1188,(N1188:P1188,Q1188:AE1188)),0)</f>
        <v>8</v>
      </c>
      <c r="AJ1188" s="7">
        <f>IF(S1188&gt;0,RANK(S1188,(N1188:P1188,Q1188:AE1188)),0)</f>
        <v>0</v>
      </c>
      <c r="AK1188" s="2">
        <f t="shared" si="452"/>
        <v>5.1686615886833518E-3</v>
      </c>
      <c r="AL1188" s="2">
        <f t="shared" si="453"/>
        <v>0</v>
      </c>
      <c r="AM1188" s="2">
        <f t="shared" si="454"/>
        <v>2.5843307943416759E-3</v>
      </c>
      <c r="AN1188" s="2">
        <f t="shared" si="455"/>
        <v>0</v>
      </c>
      <c r="AP1188" t="s">
        <v>15</v>
      </c>
      <c r="AQ1188" t="s">
        <v>482</v>
      </c>
      <c r="AR1188">
        <v>4</v>
      </c>
      <c r="AT1188" s="95">
        <v>22</v>
      </c>
      <c r="AU1188" s="97">
        <v>69</v>
      </c>
      <c r="AV1188" s="101">
        <f t="shared" si="446"/>
        <v>22069</v>
      </c>
      <c r="AX1188" s="7" t="s">
        <v>941</v>
      </c>
    </row>
    <row r="1189" spans="1:50" hidden="1" outlineLevel="1">
      <c r="A1189" t="s">
        <v>449</v>
      </c>
      <c r="B1189" t="s">
        <v>482</v>
      </c>
      <c r="C1189" s="1">
        <f t="shared" si="447"/>
        <v>111143</v>
      </c>
      <c r="D1189" s="7">
        <f>IF(N1189&gt;0, RANK(N1189,(N1189:P1189,Q1189:AE1189)),0)</f>
        <v>1</v>
      </c>
      <c r="E1189" s="7">
        <f>IF(O1189&gt;0,RANK(O1189,(N1189:P1189,Q1189:AE1189)),0)</f>
        <v>2</v>
      </c>
      <c r="F1189" s="7">
        <f>IF(P1189&gt;0,RANK(P1189,(N1189:P1189,Q1189:AE1189)),0)</f>
        <v>0</v>
      </c>
      <c r="G1189" s="1">
        <f t="shared" si="435"/>
        <v>72187</v>
      </c>
      <c r="H1189" s="2">
        <f t="shared" si="436"/>
        <v>0.64949659447738495</v>
      </c>
      <c r="I1189" s="2"/>
      <c r="J1189" s="2">
        <f t="shared" si="448"/>
        <v>0.81022646500454365</v>
      </c>
      <c r="K1189" s="2">
        <f t="shared" si="449"/>
        <v>0.1607298705271587</v>
      </c>
      <c r="L1189" s="2">
        <f t="shared" si="450"/>
        <v>0</v>
      </c>
      <c r="M1189" s="2">
        <f t="shared" si="451"/>
        <v>2.9043664468297647E-2</v>
      </c>
      <c r="N1189" s="111">
        <v>90051</v>
      </c>
      <c r="O1189" s="111">
        <v>17864</v>
      </c>
      <c r="P1189" s="111"/>
      <c r="Q1189" s="111">
        <v>336</v>
      </c>
      <c r="R1189" s="111"/>
      <c r="S1189" s="111"/>
      <c r="T1189" s="111">
        <v>231</v>
      </c>
      <c r="U1189" s="111"/>
      <c r="V1189" s="111"/>
      <c r="W1189" s="111"/>
      <c r="X1189" s="111"/>
      <c r="Y1189" s="111"/>
      <c r="Z1189" s="111">
        <v>986</v>
      </c>
      <c r="AA1189" s="111">
        <v>128</v>
      </c>
      <c r="AB1189" s="111">
        <v>1096</v>
      </c>
      <c r="AC1189" s="111">
        <v>451</v>
      </c>
      <c r="AD1189" s="111"/>
      <c r="AE1189" s="111"/>
      <c r="AG1189" s="7">
        <f>IF(Q1189&gt;0,RANK(Q1189,(N1189:P1189,Q1189:AE1189)),0)</f>
        <v>6</v>
      </c>
      <c r="AH1189" s="7">
        <f>IF(R1189&gt;0,RANK(R1189,(N1189:P1189,Q1189:AE1189)),0)</f>
        <v>0</v>
      </c>
      <c r="AI1189" s="7">
        <f>IF(T1189&gt;0,RANK(T1189,(N1189:P1189,Q1189:AE1189)),0)</f>
        <v>7</v>
      </c>
      <c r="AJ1189" s="7">
        <f>IF(S1189&gt;0,RANK(S1189,(N1189:P1189,Q1189:AE1189)),0)</f>
        <v>0</v>
      </c>
      <c r="AK1189" s="2">
        <f t="shared" si="452"/>
        <v>3.0231323610123892E-3</v>
      </c>
      <c r="AL1189" s="2">
        <f t="shared" si="453"/>
        <v>0</v>
      </c>
      <c r="AM1189" s="2">
        <f t="shared" si="454"/>
        <v>2.0784034981960178E-3</v>
      </c>
      <c r="AN1189" s="2">
        <f t="shared" si="455"/>
        <v>0</v>
      </c>
      <c r="AP1189" t="s">
        <v>449</v>
      </c>
      <c r="AQ1189" t="s">
        <v>482</v>
      </c>
      <c r="AR1189">
        <v>0</v>
      </c>
      <c r="AT1189" s="95">
        <v>22</v>
      </c>
      <c r="AU1189" s="97">
        <v>71</v>
      </c>
      <c r="AV1189" s="101">
        <f t="shared" si="446"/>
        <v>22071</v>
      </c>
      <c r="AX1189" s="7" t="s">
        <v>941</v>
      </c>
    </row>
    <row r="1190" spans="1:50" hidden="1" outlineLevel="1">
      <c r="A1190" t="s">
        <v>727</v>
      </c>
      <c r="B1190" t="s">
        <v>482</v>
      </c>
      <c r="C1190" s="1">
        <f t="shared" si="447"/>
        <v>31982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>IF(P1190&gt;0,RANK(P1190,(N1190:P1190,Q1190:AE1190)),0)</f>
        <v>0</v>
      </c>
      <c r="G1190" s="1">
        <f t="shared" si="435"/>
        <v>994</v>
      </c>
      <c r="H1190" s="2">
        <f t="shared" si="436"/>
        <v>3.1079982490150711E-2</v>
      </c>
      <c r="I1190" s="2"/>
      <c r="J1190" s="2">
        <f t="shared" si="448"/>
        <v>0.49868676130323308</v>
      </c>
      <c r="K1190" s="2">
        <f t="shared" si="449"/>
        <v>0.46760677881308238</v>
      </c>
      <c r="L1190" s="2">
        <f t="shared" si="450"/>
        <v>0</v>
      </c>
      <c r="M1190" s="2">
        <f t="shared" si="451"/>
        <v>3.3706459883684536E-2</v>
      </c>
      <c r="N1190" s="111">
        <v>15949</v>
      </c>
      <c r="O1190" s="111">
        <v>14955</v>
      </c>
      <c r="P1190" s="111"/>
      <c r="Q1190" s="111">
        <v>83</v>
      </c>
      <c r="R1190" s="111"/>
      <c r="S1190" s="111"/>
      <c r="T1190" s="111">
        <v>43</v>
      </c>
      <c r="U1190" s="111"/>
      <c r="V1190" s="111"/>
      <c r="W1190" s="111"/>
      <c r="X1190" s="111"/>
      <c r="Y1190" s="111"/>
      <c r="Z1190" s="111">
        <v>259</v>
      </c>
      <c r="AA1190" s="111">
        <v>301</v>
      </c>
      <c r="AB1190" s="111">
        <v>205</v>
      </c>
      <c r="AC1190" s="111">
        <v>187</v>
      </c>
      <c r="AD1190" s="111"/>
      <c r="AE1190" s="111"/>
      <c r="AG1190" s="7">
        <f>IF(Q1190&gt;0,RANK(Q1190,(N1190:P1190,Q1190:AE1190)),0)</f>
        <v>7</v>
      </c>
      <c r="AH1190" s="7">
        <f>IF(R1190&gt;0,RANK(R1190,(N1190:P1190,Q1190:AE1190)),0)</f>
        <v>0</v>
      </c>
      <c r="AI1190" s="7">
        <f>IF(T1190&gt;0,RANK(T1190,(N1190:P1190,Q1190:AE1190)),0)</f>
        <v>8</v>
      </c>
      <c r="AJ1190" s="7">
        <f>IF(S1190&gt;0,RANK(S1190,(N1190:P1190,Q1190:AE1190)),0)</f>
        <v>0</v>
      </c>
      <c r="AK1190" s="2">
        <f t="shared" si="452"/>
        <v>2.5952098055156024E-3</v>
      </c>
      <c r="AL1190" s="2">
        <f t="shared" si="453"/>
        <v>0</v>
      </c>
      <c r="AM1190" s="2">
        <f t="shared" si="454"/>
        <v>1.3445062847851916E-3</v>
      </c>
      <c r="AN1190" s="2">
        <f t="shared" si="455"/>
        <v>0</v>
      </c>
      <c r="AP1190" t="s">
        <v>727</v>
      </c>
      <c r="AQ1190" t="s">
        <v>482</v>
      </c>
      <c r="AR1190">
        <v>5</v>
      </c>
      <c r="AT1190" s="95">
        <v>22</v>
      </c>
      <c r="AU1190" s="97">
        <v>73</v>
      </c>
      <c r="AV1190" s="101">
        <f t="shared" si="446"/>
        <v>22073</v>
      </c>
      <c r="AX1190" s="7" t="s">
        <v>941</v>
      </c>
    </row>
    <row r="1191" spans="1:50" hidden="1" outlineLevel="1">
      <c r="A1191" t="s">
        <v>397</v>
      </c>
      <c r="B1191" t="s">
        <v>482</v>
      </c>
      <c r="C1191" s="1">
        <f t="shared" si="447"/>
        <v>6031</v>
      </c>
      <c r="D1191" s="7">
        <f>IF(N1191&gt;0, RANK(N1191,(N1191:P1191,Q1191:AE1191)),0)</f>
        <v>1</v>
      </c>
      <c r="E1191" s="7">
        <f>IF(O1191&gt;0,RANK(O1191,(N1191:P1191,Q1191:AE1191)),0)</f>
        <v>2</v>
      </c>
      <c r="F1191" s="7">
        <f>IF(P1191&gt;0,RANK(P1191,(N1191:P1191,Q1191:AE1191)),0)</f>
        <v>0</v>
      </c>
      <c r="G1191" s="1">
        <f t="shared" si="435"/>
        <v>2328</v>
      </c>
      <c r="H1191" s="2">
        <f t="shared" si="436"/>
        <v>0.38600563753937989</v>
      </c>
      <c r="I1191" s="2"/>
      <c r="J1191" s="2">
        <f t="shared" si="448"/>
        <v>0.66008953739015086</v>
      </c>
      <c r="K1191" s="2">
        <f t="shared" si="449"/>
        <v>0.27408389985077103</v>
      </c>
      <c r="L1191" s="2">
        <f t="shared" si="450"/>
        <v>0</v>
      </c>
      <c r="M1191" s="2">
        <f t="shared" si="451"/>
        <v>6.5826562759078111E-2</v>
      </c>
      <c r="N1191" s="111">
        <v>3981</v>
      </c>
      <c r="O1191" s="111">
        <v>1653</v>
      </c>
      <c r="P1191" s="111"/>
      <c r="Q1191" s="111">
        <v>33</v>
      </c>
      <c r="R1191" s="111"/>
      <c r="S1191" s="111"/>
      <c r="T1191" s="111">
        <v>27</v>
      </c>
      <c r="U1191" s="111"/>
      <c r="V1191" s="111"/>
      <c r="W1191" s="111"/>
      <c r="X1191" s="111"/>
      <c r="Y1191" s="111"/>
      <c r="Z1191" s="111">
        <v>125</v>
      </c>
      <c r="AA1191" s="111">
        <v>80</v>
      </c>
      <c r="AB1191" s="111">
        <v>70</v>
      </c>
      <c r="AC1191" s="111">
        <v>62</v>
      </c>
      <c r="AD1191" s="111"/>
      <c r="AE1191" s="111"/>
      <c r="AG1191" s="7">
        <f>IF(Q1191&gt;0,RANK(Q1191,(N1191:P1191,Q1191:AE1191)),0)</f>
        <v>7</v>
      </c>
      <c r="AH1191" s="7">
        <f>IF(R1191&gt;0,RANK(R1191,(N1191:P1191,Q1191:AE1191)),0)</f>
        <v>0</v>
      </c>
      <c r="AI1191" s="7">
        <f>IF(T1191&gt;0,RANK(T1191,(N1191:P1191,Q1191:AE1191)),0)</f>
        <v>8</v>
      </c>
      <c r="AJ1191" s="7">
        <f>IF(S1191&gt;0,RANK(S1191,(N1191:P1191,Q1191:AE1191)),0)</f>
        <v>0</v>
      </c>
      <c r="AK1191" s="2">
        <f t="shared" si="452"/>
        <v>5.4717293981097663E-3</v>
      </c>
      <c r="AL1191" s="2">
        <f t="shared" si="453"/>
        <v>0</v>
      </c>
      <c r="AM1191" s="2">
        <f t="shared" si="454"/>
        <v>4.4768695075443543E-3</v>
      </c>
      <c r="AN1191" s="2">
        <f t="shared" si="455"/>
        <v>0</v>
      </c>
      <c r="AP1191" t="s">
        <v>397</v>
      </c>
      <c r="AQ1191" t="s">
        <v>482</v>
      </c>
      <c r="AR1191">
        <v>3</v>
      </c>
      <c r="AT1191" s="95">
        <v>22</v>
      </c>
      <c r="AU1191" s="97">
        <v>75</v>
      </c>
      <c r="AV1191" s="101">
        <f t="shared" si="446"/>
        <v>22075</v>
      </c>
      <c r="AX1191" s="7" t="s">
        <v>941</v>
      </c>
    </row>
    <row r="1192" spans="1:50" hidden="1" outlineLevel="1">
      <c r="A1192" t="s">
        <v>737</v>
      </c>
      <c r="B1192" t="s">
        <v>482</v>
      </c>
      <c r="C1192" s="1">
        <f t="shared" si="447"/>
        <v>7340</v>
      </c>
      <c r="D1192" s="7">
        <f>IF(N1192&gt;0, RANK(N1192,(N1192:P1192,Q1192:AE1192)),0)</f>
        <v>1</v>
      </c>
      <c r="E1192" s="7">
        <f>IF(O1192&gt;0,RANK(O1192,(N1192:P1192,Q1192:AE1192)),0)</f>
        <v>2</v>
      </c>
      <c r="F1192" s="7">
        <f>IF(P1192&gt;0,RANK(P1192,(N1192:P1192,Q1192:AE1192)),0)</f>
        <v>0</v>
      </c>
      <c r="G1192" s="1">
        <f t="shared" si="435"/>
        <v>3791</v>
      </c>
      <c r="H1192" s="2">
        <f t="shared" si="436"/>
        <v>0.51648501362397825</v>
      </c>
      <c r="I1192" s="2"/>
      <c r="J1192" s="2">
        <f t="shared" si="448"/>
        <v>0.70449591280653956</v>
      </c>
      <c r="K1192" s="2">
        <f t="shared" si="449"/>
        <v>0.18801089918256131</v>
      </c>
      <c r="L1192" s="2">
        <f t="shared" si="450"/>
        <v>0</v>
      </c>
      <c r="M1192" s="2">
        <f t="shared" si="451"/>
        <v>0.10749318801089913</v>
      </c>
      <c r="N1192" s="111">
        <v>5171</v>
      </c>
      <c r="O1192" s="111">
        <v>1380</v>
      </c>
      <c r="P1192" s="111"/>
      <c r="Q1192" s="111">
        <v>30</v>
      </c>
      <c r="R1192" s="111"/>
      <c r="S1192" s="111"/>
      <c r="T1192" s="111">
        <v>41</v>
      </c>
      <c r="U1192" s="111"/>
      <c r="V1192" s="111"/>
      <c r="W1192" s="111"/>
      <c r="X1192" s="111"/>
      <c r="Y1192" s="111"/>
      <c r="Z1192" s="111">
        <v>104</v>
      </c>
      <c r="AA1192" s="111">
        <v>130</v>
      </c>
      <c r="AB1192" s="111">
        <v>241</v>
      </c>
      <c r="AC1192" s="111">
        <v>243</v>
      </c>
      <c r="AD1192" s="111"/>
      <c r="AE1192" s="111"/>
      <c r="AG1192" s="7">
        <f>IF(Q1192&gt;0,RANK(Q1192,(N1192:P1192,Q1192:AE1192)),0)</f>
        <v>8</v>
      </c>
      <c r="AH1192" s="7">
        <f>IF(R1192&gt;0,RANK(R1192,(N1192:P1192,Q1192:AE1192)),0)</f>
        <v>0</v>
      </c>
      <c r="AI1192" s="7">
        <f>IF(T1192&gt;0,RANK(T1192,(N1192:P1192,Q1192:AE1192)),0)</f>
        <v>7</v>
      </c>
      <c r="AJ1192" s="7">
        <f>IF(S1192&gt;0,RANK(S1192,(N1192:P1192,Q1192:AE1192)),0)</f>
        <v>0</v>
      </c>
      <c r="AK1192" s="2">
        <f t="shared" si="452"/>
        <v>4.0871934604904629E-3</v>
      </c>
      <c r="AL1192" s="2">
        <f t="shared" si="453"/>
        <v>0</v>
      </c>
      <c r="AM1192" s="2">
        <f t="shared" si="454"/>
        <v>5.5858310626702998E-3</v>
      </c>
      <c r="AN1192" s="2">
        <f t="shared" si="455"/>
        <v>0</v>
      </c>
      <c r="AP1192" t="s">
        <v>737</v>
      </c>
      <c r="AQ1192" t="s">
        <v>482</v>
      </c>
      <c r="AR1192">
        <v>0</v>
      </c>
      <c r="AT1192" s="95">
        <v>22</v>
      </c>
      <c r="AU1192" s="97">
        <v>77</v>
      </c>
      <c r="AV1192" s="101">
        <f t="shared" si="446"/>
        <v>22077</v>
      </c>
      <c r="AX1192" s="7" t="s">
        <v>941</v>
      </c>
    </row>
    <row r="1193" spans="1:50" hidden="1" outlineLevel="1">
      <c r="A1193" t="s">
        <v>351</v>
      </c>
      <c r="B1193" t="s">
        <v>482</v>
      </c>
      <c r="C1193" s="1">
        <f t="shared" si="447"/>
        <v>25052</v>
      </c>
      <c r="D1193" s="7">
        <f>IF(N1193&gt;0, RANK(N1193,(N1193:P1193,Q1193:AE1193)),0)</f>
        <v>1</v>
      </c>
      <c r="E1193" s="7">
        <f>IF(O1193&gt;0,RANK(O1193,(N1193:P1193,Q1193:AE1193)),0)</f>
        <v>2</v>
      </c>
      <c r="F1193" s="7">
        <f>IF(P1193&gt;0,RANK(P1193,(N1193:P1193,Q1193:AE1193)),0)</f>
        <v>0</v>
      </c>
      <c r="G1193" s="1">
        <f t="shared" si="435"/>
        <v>4669</v>
      </c>
      <c r="H1193" s="2">
        <f t="shared" si="436"/>
        <v>0.18637234552131565</v>
      </c>
      <c r="I1193" s="2"/>
      <c r="J1193" s="2">
        <f t="shared" si="448"/>
        <v>0.56662142743094368</v>
      </c>
      <c r="K1193" s="2">
        <f t="shared" si="449"/>
        <v>0.38024908190962797</v>
      </c>
      <c r="L1193" s="2">
        <f t="shared" si="450"/>
        <v>0</v>
      </c>
      <c r="M1193" s="2">
        <f t="shared" si="451"/>
        <v>5.3129490659428347E-2</v>
      </c>
      <c r="N1193" s="111">
        <v>14195</v>
      </c>
      <c r="O1193" s="111">
        <v>9526</v>
      </c>
      <c r="P1193" s="111"/>
      <c r="Q1193" s="111">
        <v>136</v>
      </c>
      <c r="R1193" s="111"/>
      <c r="S1193" s="111"/>
      <c r="T1193" s="111">
        <v>122</v>
      </c>
      <c r="U1193" s="111"/>
      <c r="V1193" s="111"/>
      <c r="W1193" s="111"/>
      <c r="X1193" s="111"/>
      <c r="Y1193" s="111"/>
      <c r="Z1193" s="111">
        <v>368</v>
      </c>
      <c r="AA1193" s="111">
        <v>258</v>
      </c>
      <c r="AB1193" s="111">
        <v>225</v>
      </c>
      <c r="AC1193" s="111">
        <v>222</v>
      </c>
      <c r="AD1193" s="111"/>
      <c r="AE1193" s="111"/>
      <c r="AG1193" s="7">
        <f>IF(Q1193&gt;0,RANK(Q1193,(N1193:P1193,Q1193:AE1193)),0)</f>
        <v>7</v>
      </c>
      <c r="AH1193" s="7">
        <f>IF(R1193&gt;0,RANK(R1193,(N1193:P1193,Q1193:AE1193)),0)</f>
        <v>0</v>
      </c>
      <c r="AI1193" s="7">
        <f>IF(T1193&gt;0,RANK(T1193,(N1193:P1193,Q1193:AE1193)),0)</f>
        <v>8</v>
      </c>
      <c r="AJ1193" s="7">
        <f>IF(S1193&gt;0,RANK(S1193,(N1193:P1193,Q1193:AE1193)),0)</f>
        <v>0</v>
      </c>
      <c r="AK1193" s="2">
        <f t="shared" si="452"/>
        <v>5.4287082867635322E-3</v>
      </c>
      <c r="AL1193" s="2">
        <f t="shared" si="453"/>
        <v>0</v>
      </c>
      <c r="AM1193" s="2">
        <f t="shared" si="454"/>
        <v>4.8698706690084624E-3</v>
      </c>
      <c r="AN1193" s="2">
        <f t="shared" si="455"/>
        <v>0</v>
      </c>
      <c r="AP1193" t="s">
        <v>351</v>
      </c>
      <c r="AQ1193" t="s">
        <v>482</v>
      </c>
      <c r="AR1193">
        <v>5</v>
      </c>
      <c r="AT1193" s="95">
        <v>22</v>
      </c>
      <c r="AU1193" s="97">
        <v>79</v>
      </c>
      <c r="AV1193" s="101">
        <f t="shared" si="446"/>
        <v>22079</v>
      </c>
      <c r="AX1193" s="7" t="s">
        <v>941</v>
      </c>
    </row>
    <row r="1194" spans="1:50" hidden="1" outlineLevel="1">
      <c r="A1194" t="s">
        <v>1905</v>
      </c>
      <c r="B1194" t="s">
        <v>482</v>
      </c>
      <c r="C1194" s="1">
        <f t="shared" si="447"/>
        <v>1927</v>
      </c>
      <c r="D1194" s="7">
        <f>IF(N1194&gt;0, RANK(N1194,(N1194:P1194,Q1194:AE1194)),0)</f>
        <v>1</v>
      </c>
      <c r="E1194" s="7">
        <f>IF(O1194&gt;0,RANK(O1194,(N1194:P1194,Q1194:AE1194)),0)</f>
        <v>2</v>
      </c>
      <c r="F1194" s="7">
        <f>IF(P1194&gt;0,RANK(P1194,(N1194:P1194,Q1194:AE1194)),0)</f>
        <v>0</v>
      </c>
      <c r="G1194" s="1">
        <f t="shared" si="435"/>
        <v>1044</v>
      </c>
      <c r="H1194" s="2">
        <f t="shared" si="436"/>
        <v>0.54177477944992214</v>
      </c>
      <c r="I1194" s="2"/>
      <c r="J1194" s="2">
        <f t="shared" si="448"/>
        <v>0.7182148417228853</v>
      </c>
      <c r="K1194" s="2">
        <f t="shared" si="449"/>
        <v>0.17644006227296316</v>
      </c>
      <c r="L1194" s="2">
        <f t="shared" si="450"/>
        <v>0</v>
      </c>
      <c r="M1194" s="2">
        <f t="shared" si="451"/>
        <v>0.10534509600415154</v>
      </c>
      <c r="N1194" s="111">
        <v>1384</v>
      </c>
      <c r="O1194" s="111">
        <v>340</v>
      </c>
      <c r="P1194" s="111"/>
      <c r="Q1194" s="111">
        <v>7</v>
      </c>
      <c r="R1194" s="111"/>
      <c r="S1194" s="111"/>
      <c r="T1194" s="111">
        <v>5</v>
      </c>
      <c r="U1194" s="111"/>
      <c r="V1194" s="111"/>
      <c r="W1194" s="111"/>
      <c r="X1194" s="111"/>
      <c r="Y1194" s="111"/>
      <c r="Z1194" s="111">
        <v>70</v>
      </c>
      <c r="AA1194" s="111">
        <v>52</v>
      </c>
      <c r="AB1194" s="111">
        <v>41</v>
      </c>
      <c r="AC1194" s="111">
        <v>28</v>
      </c>
      <c r="AD1194" s="111"/>
      <c r="AE1194" s="111"/>
      <c r="AG1194" s="7">
        <f>IF(Q1194&gt;0,RANK(Q1194,(N1194:P1194,Q1194:AE1194)),0)</f>
        <v>7</v>
      </c>
      <c r="AH1194" s="7">
        <f>IF(R1194&gt;0,RANK(R1194,(N1194:P1194,Q1194:AE1194)),0)</f>
        <v>0</v>
      </c>
      <c r="AI1194" s="7">
        <f>IF(T1194&gt;0,RANK(T1194,(N1194:P1194,Q1194:AE1194)),0)</f>
        <v>8</v>
      </c>
      <c r="AJ1194" s="7">
        <f>IF(S1194&gt;0,RANK(S1194,(N1194:P1194,Q1194:AE1194)),0)</f>
        <v>0</v>
      </c>
      <c r="AK1194" s="2">
        <f t="shared" si="452"/>
        <v>3.6325895173845357E-3</v>
      </c>
      <c r="AL1194" s="2">
        <f t="shared" si="453"/>
        <v>0</v>
      </c>
      <c r="AM1194" s="2">
        <f t="shared" si="454"/>
        <v>2.5947067981318111E-3</v>
      </c>
      <c r="AN1194" s="2">
        <f t="shared" si="455"/>
        <v>0</v>
      </c>
      <c r="AP1194" t="s">
        <v>1905</v>
      </c>
      <c r="AQ1194" t="s">
        <v>482</v>
      </c>
      <c r="AR1194">
        <v>4</v>
      </c>
      <c r="AT1194" s="95">
        <v>22</v>
      </c>
      <c r="AU1194" s="97">
        <v>81</v>
      </c>
      <c r="AV1194" s="101">
        <f t="shared" si="446"/>
        <v>22081</v>
      </c>
      <c r="AX1194" s="7" t="s">
        <v>941</v>
      </c>
    </row>
    <row r="1195" spans="1:50" hidden="1" outlineLevel="1">
      <c r="A1195" t="s">
        <v>628</v>
      </c>
      <c r="B1195" t="s">
        <v>482</v>
      </c>
      <c r="C1195" s="1">
        <f t="shared" si="447"/>
        <v>5196</v>
      </c>
      <c r="D1195" s="7">
        <f>IF(N1195&gt;0, RANK(N1195,(N1195:P1195,Q1195:AE1195)),0)</f>
        <v>1</v>
      </c>
      <c r="E1195" s="7">
        <f>IF(O1195&gt;0,RANK(O1195,(N1195:P1195,Q1195:AE1195)),0)</f>
        <v>2</v>
      </c>
      <c r="F1195" s="7">
        <f>IF(P1195&gt;0,RANK(P1195,(N1195:P1195,Q1195:AE1195)),0)</f>
        <v>0</v>
      </c>
      <c r="G1195" s="1">
        <f t="shared" si="435"/>
        <v>842</v>
      </c>
      <c r="H1195" s="2">
        <f t="shared" si="436"/>
        <v>0.16204772902232487</v>
      </c>
      <c r="I1195" s="2"/>
      <c r="J1195" s="2">
        <f t="shared" si="448"/>
        <v>0.54869130100076979</v>
      </c>
      <c r="K1195" s="2">
        <f t="shared" si="449"/>
        <v>0.38664357197844496</v>
      </c>
      <c r="L1195" s="2">
        <f t="shared" si="450"/>
        <v>0</v>
      </c>
      <c r="M1195" s="2">
        <f t="shared" si="451"/>
        <v>6.4665127020785251E-2</v>
      </c>
      <c r="N1195" s="111">
        <v>2851</v>
      </c>
      <c r="O1195" s="111">
        <v>2009</v>
      </c>
      <c r="P1195" s="111"/>
      <c r="Q1195" s="111">
        <v>23</v>
      </c>
      <c r="R1195" s="111"/>
      <c r="S1195" s="111"/>
      <c r="T1195" s="111">
        <v>19</v>
      </c>
      <c r="U1195" s="111"/>
      <c r="V1195" s="111"/>
      <c r="W1195" s="111"/>
      <c r="X1195" s="111"/>
      <c r="Y1195" s="111"/>
      <c r="Z1195" s="111">
        <v>96</v>
      </c>
      <c r="AA1195" s="111">
        <v>84</v>
      </c>
      <c r="AB1195" s="111">
        <v>66</v>
      </c>
      <c r="AC1195" s="111">
        <v>48</v>
      </c>
      <c r="AD1195" s="111"/>
      <c r="AE1195" s="111"/>
      <c r="AG1195" s="7">
        <f>IF(Q1195&gt;0,RANK(Q1195,(N1195:P1195,Q1195:AE1195)),0)</f>
        <v>7</v>
      </c>
      <c r="AH1195" s="7">
        <f>IF(R1195&gt;0,RANK(R1195,(N1195:P1195,Q1195:AE1195)),0)</f>
        <v>0</v>
      </c>
      <c r="AI1195" s="7">
        <f>IF(T1195&gt;0,RANK(T1195,(N1195:P1195,Q1195:AE1195)),0)</f>
        <v>8</v>
      </c>
      <c r="AJ1195" s="7">
        <f>IF(S1195&gt;0,RANK(S1195,(N1195:P1195,Q1195:AE1195)),0)</f>
        <v>0</v>
      </c>
      <c r="AK1195" s="2">
        <f t="shared" si="452"/>
        <v>4.4264819091608927E-3</v>
      </c>
      <c r="AL1195" s="2">
        <f t="shared" si="453"/>
        <v>0</v>
      </c>
      <c r="AM1195" s="2">
        <f t="shared" si="454"/>
        <v>3.6566589684372593E-3</v>
      </c>
      <c r="AN1195" s="2">
        <f t="shared" si="455"/>
        <v>0</v>
      </c>
      <c r="AP1195" t="s">
        <v>628</v>
      </c>
      <c r="AQ1195" t="s">
        <v>482</v>
      </c>
      <c r="AR1195">
        <v>5</v>
      </c>
      <c r="AT1195" s="95">
        <v>22</v>
      </c>
      <c r="AU1195" s="97">
        <v>83</v>
      </c>
      <c r="AV1195" s="101">
        <f t="shared" si="446"/>
        <v>22083</v>
      </c>
      <c r="AX1195" s="7" t="s">
        <v>941</v>
      </c>
    </row>
    <row r="1196" spans="1:50" hidden="1" outlineLevel="1">
      <c r="A1196" t="s">
        <v>580</v>
      </c>
      <c r="B1196" t="s">
        <v>482</v>
      </c>
      <c r="C1196" s="1">
        <f t="shared" si="447"/>
        <v>4417</v>
      </c>
      <c r="D1196" s="7">
        <f>IF(N1196&gt;0, RANK(N1196,(N1196:P1196,Q1196:AE1196)),0)</f>
        <v>1</v>
      </c>
      <c r="E1196" s="7">
        <f>IF(O1196&gt;0,RANK(O1196,(N1196:P1196,Q1196:AE1196)),0)</f>
        <v>2</v>
      </c>
      <c r="F1196" s="7">
        <f>IF(P1196&gt;0,RANK(P1196,(N1196:P1196,Q1196:AE1196)),0)</f>
        <v>0</v>
      </c>
      <c r="G1196" s="1">
        <f t="shared" si="435"/>
        <v>1163</v>
      </c>
      <c r="H1196" s="2">
        <f t="shared" si="436"/>
        <v>0.26330088295223003</v>
      </c>
      <c r="I1196" s="2"/>
      <c r="J1196" s="2">
        <f t="shared" si="448"/>
        <v>0.57595653158252202</v>
      </c>
      <c r="K1196" s="2">
        <f t="shared" si="449"/>
        <v>0.31265564863029205</v>
      </c>
      <c r="L1196" s="2">
        <f t="shared" si="450"/>
        <v>0</v>
      </c>
      <c r="M1196" s="2">
        <f t="shared" si="451"/>
        <v>0.11138781978718593</v>
      </c>
      <c r="N1196" s="111">
        <v>2544</v>
      </c>
      <c r="O1196" s="111">
        <v>1381</v>
      </c>
      <c r="P1196" s="111"/>
      <c r="Q1196" s="111">
        <v>44</v>
      </c>
      <c r="R1196" s="111"/>
      <c r="S1196" s="111"/>
      <c r="T1196" s="111">
        <v>11</v>
      </c>
      <c r="U1196" s="111"/>
      <c r="V1196" s="111"/>
      <c r="W1196" s="111"/>
      <c r="X1196" s="111"/>
      <c r="Y1196" s="111"/>
      <c r="Z1196" s="111">
        <v>195</v>
      </c>
      <c r="AA1196" s="111">
        <v>59</v>
      </c>
      <c r="AB1196" s="111">
        <v>100</v>
      </c>
      <c r="AC1196" s="111">
        <v>83</v>
      </c>
      <c r="AD1196" s="111"/>
      <c r="AE1196" s="111"/>
      <c r="AG1196" s="7">
        <f>IF(Q1196&gt;0,RANK(Q1196,(N1196:P1196,Q1196:AE1196)),0)</f>
        <v>7</v>
      </c>
      <c r="AH1196" s="7">
        <f>IF(R1196&gt;0,RANK(R1196,(N1196:P1196,Q1196:AE1196)),0)</f>
        <v>0</v>
      </c>
      <c r="AI1196" s="7">
        <f>IF(T1196&gt;0,RANK(T1196,(N1196:P1196,Q1196:AE1196)),0)</f>
        <v>8</v>
      </c>
      <c r="AJ1196" s="7">
        <f>IF(S1196&gt;0,RANK(S1196,(N1196:P1196,Q1196:AE1196)),0)</f>
        <v>0</v>
      </c>
      <c r="AK1196" s="2">
        <f t="shared" si="452"/>
        <v>9.9615123386914192E-3</v>
      </c>
      <c r="AL1196" s="2">
        <f t="shared" si="453"/>
        <v>0</v>
      </c>
      <c r="AM1196" s="2">
        <f t="shared" si="454"/>
        <v>2.4903780846728548E-3</v>
      </c>
      <c r="AN1196" s="2">
        <f t="shared" si="455"/>
        <v>0</v>
      </c>
      <c r="AP1196" t="s">
        <v>580</v>
      </c>
      <c r="AQ1196" t="s">
        <v>482</v>
      </c>
      <c r="AR1196">
        <v>4</v>
      </c>
      <c r="AT1196" s="95">
        <v>22</v>
      </c>
      <c r="AU1196" s="97">
        <v>85</v>
      </c>
      <c r="AV1196" s="101">
        <f t="shared" si="446"/>
        <v>22085</v>
      </c>
      <c r="AX1196" s="7" t="s">
        <v>941</v>
      </c>
    </row>
    <row r="1197" spans="1:50" hidden="1" outlineLevel="1">
      <c r="A1197" t="s">
        <v>826</v>
      </c>
      <c r="B1197" t="s">
        <v>482</v>
      </c>
      <c r="C1197" s="1">
        <f t="shared" si="447"/>
        <v>13489</v>
      </c>
      <c r="D1197" s="7">
        <f>IF(N1197&gt;0, RANK(N1197,(N1197:P1197,Q1197:AE1197)),0)</f>
        <v>1</v>
      </c>
      <c r="E1197" s="7">
        <f>IF(O1197&gt;0,RANK(O1197,(N1197:P1197,Q1197:AE1197)),0)</f>
        <v>2</v>
      </c>
      <c r="F1197" s="7">
        <f>IF(P1197&gt;0,RANK(P1197,(N1197:P1197,Q1197:AE1197)),0)</f>
        <v>0</v>
      </c>
      <c r="G1197" s="1">
        <f t="shared" si="435"/>
        <v>2371</v>
      </c>
      <c r="H1197" s="2">
        <f t="shared" si="436"/>
        <v>0.17577285195344355</v>
      </c>
      <c r="I1197" s="2"/>
      <c r="J1197" s="2">
        <f t="shared" si="448"/>
        <v>0.57558010230558232</v>
      </c>
      <c r="K1197" s="2">
        <f t="shared" si="449"/>
        <v>0.39980725035213877</v>
      </c>
      <c r="L1197" s="2">
        <f t="shared" si="450"/>
        <v>0</v>
      </c>
      <c r="M1197" s="2">
        <f t="shared" si="451"/>
        <v>2.4612647342278915E-2</v>
      </c>
      <c r="N1197" s="111">
        <v>7764</v>
      </c>
      <c r="O1197" s="111">
        <v>5393</v>
      </c>
      <c r="P1197" s="111"/>
      <c r="Q1197" s="111">
        <v>46</v>
      </c>
      <c r="R1197" s="111"/>
      <c r="S1197" s="111"/>
      <c r="T1197" s="111">
        <v>20</v>
      </c>
      <c r="U1197" s="111"/>
      <c r="V1197" s="111"/>
      <c r="W1197" s="111"/>
      <c r="X1197" s="111"/>
      <c r="Y1197" s="111"/>
      <c r="Z1197" s="111">
        <v>100</v>
      </c>
      <c r="AA1197" s="111">
        <v>11</v>
      </c>
      <c r="AB1197" s="111">
        <v>98</v>
      </c>
      <c r="AC1197" s="111">
        <v>57</v>
      </c>
      <c r="AD1197" s="111"/>
      <c r="AE1197" s="111"/>
      <c r="AG1197" s="7">
        <f>IF(Q1197&gt;0,RANK(Q1197,(N1197:P1197,Q1197:AE1197)),0)</f>
        <v>6</v>
      </c>
      <c r="AH1197" s="7">
        <f>IF(R1197&gt;0,RANK(R1197,(N1197:P1197,Q1197:AE1197)),0)</f>
        <v>0</v>
      </c>
      <c r="AI1197" s="7">
        <f>IF(T1197&gt;0,RANK(T1197,(N1197:P1197,Q1197:AE1197)),0)</f>
        <v>7</v>
      </c>
      <c r="AJ1197" s="7">
        <f>IF(S1197&gt;0,RANK(S1197,(N1197:P1197,Q1197:AE1197)),0)</f>
        <v>0</v>
      </c>
      <c r="AK1197" s="2">
        <f t="shared" si="452"/>
        <v>3.4101860775446659E-3</v>
      </c>
      <c r="AL1197" s="2">
        <f t="shared" si="453"/>
        <v>0</v>
      </c>
      <c r="AM1197" s="2">
        <f t="shared" si="454"/>
        <v>1.4826895989324634E-3</v>
      </c>
      <c r="AN1197" s="2">
        <f t="shared" si="455"/>
        <v>0</v>
      </c>
      <c r="AP1197" t="s">
        <v>826</v>
      </c>
      <c r="AQ1197" t="s">
        <v>482</v>
      </c>
      <c r="AR1197">
        <v>3</v>
      </c>
      <c r="AT1197" s="95">
        <v>22</v>
      </c>
      <c r="AU1197" s="97">
        <v>87</v>
      </c>
      <c r="AV1197" s="101">
        <f t="shared" si="446"/>
        <v>22087</v>
      </c>
      <c r="AX1197" s="7" t="s">
        <v>941</v>
      </c>
    </row>
    <row r="1198" spans="1:50" hidden="1" outlineLevel="1">
      <c r="A1198" t="s">
        <v>1238</v>
      </c>
      <c r="B1198" t="s">
        <v>482</v>
      </c>
      <c r="C1198" s="1">
        <f t="shared" si="447"/>
        <v>9647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>IF(P1198&gt;0,RANK(P1198,(N1198:P1198,Q1198:AE1198)),0)</f>
        <v>0</v>
      </c>
      <c r="G1198" s="1">
        <f t="shared" si="435"/>
        <v>2189</v>
      </c>
      <c r="H1198" s="2">
        <f t="shared" si="436"/>
        <v>0.22690992018244013</v>
      </c>
      <c r="I1198" s="2"/>
      <c r="J1198" s="2">
        <f t="shared" si="448"/>
        <v>0.59303410386648703</v>
      </c>
      <c r="K1198" s="2">
        <f t="shared" si="449"/>
        <v>0.36612418368404687</v>
      </c>
      <c r="L1198" s="2">
        <f t="shared" si="450"/>
        <v>0</v>
      </c>
      <c r="M1198" s="2">
        <f t="shared" si="451"/>
        <v>4.0841712449466105E-2</v>
      </c>
      <c r="N1198" s="111">
        <v>5721</v>
      </c>
      <c r="O1198" s="111">
        <v>3532</v>
      </c>
      <c r="P1198" s="111"/>
      <c r="Q1198" s="111">
        <v>33</v>
      </c>
      <c r="R1198" s="111"/>
      <c r="S1198" s="111"/>
      <c r="T1198" s="111">
        <v>28</v>
      </c>
      <c r="U1198" s="111"/>
      <c r="V1198" s="111"/>
      <c r="W1198" s="111"/>
      <c r="X1198" s="111"/>
      <c r="Y1198" s="111"/>
      <c r="Z1198" s="111">
        <v>137</v>
      </c>
      <c r="AA1198" s="111">
        <v>59</v>
      </c>
      <c r="AB1198" s="111">
        <v>84</v>
      </c>
      <c r="AC1198" s="111">
        <v>53</v>
      </c>
      <c r="AD1198" s="111"/>
      <c r="AE1198" s="111"/>
      <c r="AG1198" s="7">
        <f>IF(Q1198&gt;0,RANK(Q1198,(N1198:P1198,Q1198:AE1198)),0)</f>
        <v>7</v>
      </c>
      <c r="AH1198" s="7">
        <f>IF(R1198&gt;0,RANK(R1198,(N1198:P1198,Q1198:AE1198)),0)</f>
        <v>0</v>
      </c>
      <c r="AI1198" s="7">
        <f>IF(T1198&gt;0,RANK(T1198,(N1198:P1198,Q1198:AE1198)),0)</f>
        <v>8</v>
      </c>
      <c r="AJ1198" s="7">
        <f>IF(S1198&gt;0,RANK(S1198,(N1198:P1198,Q1198:AE1198)),0)</f>
        <v>0</v>
      </c>
      <c r="AK1198" s="2">
        <f t="shared" si="452"/>
        <v>3.4207525655644243E-3</v>
      </c>
      <c r="AL1198" s="2">
        <f t="shared" si="453"/>
        <v>0</v>
      </c>
      <c r="AM1198" s="2">
        <f t="shared" si="454"/>
        <v>2.902456722297087E-3</v>
      </c>
      <c r="AN1198" s="2">
        <f t="shared" si="455"/>
        <v>0</v>
      </c>
      <c r="AP1198" t="s">
        <v>1238</v>
      </c>
      <c r="AQ1198" t="s">
        <v>482</v>
      </c>
      <c r="AR1198">
        <v>0</v>
      </c>
      <c r="AT1198" s="95">
        <v>22</v>
      </c>
      <c r="AU1198" s="97">
        <v>89</v>
      </c>
      <c r="AV1198" s="101">
        <f t="shared" si="446"/>
        <v>22089</v>
      </c>
      <c r="AX1198" s="7" t="s">
        <v>941</v>
      </c>
    </row>
    <row r="1199" spans="1:50" hidden="1" outlineLevel="1">
      <c r="A1199" t="s">
        <v>980</v>
      </c>
      <c r="B1199" t="s">
        <v>482</v>
      </c>
      <c r="C1199" s="1">
        <f t="shared" si="447"/>
        <v>3853</v>
      </c>
      <c r="D1199" s="7">
        <f>IF(N1199&gt;0, RANK(N1199,(N1199:P1199,Q1199:AE1199)),0)</f>
        <v>1</v>
      </c>
      <c r="E1199" s="7">
        <f>IF(O1199&gt;0,RANK(O1199,(N1199:P1199,Q1199:AE1199)),0)</f>
        <v>2</v>
      </c>
      <c r="F1199" s="7">
        <f>IF(P1199&gt;0,RANK(P1199,(N1199:P1199,Q1199:AE1199)),0)</f>
        <v>0</v>
      </c>
      <c r="G1199" s="1">
        <f t="shared" si="435"/>
        <v>2032</v>
      </c>
      <c r="H1199" s="2">
        <f t="shared" si="436"/>
        <v>0.52738126135478847</v>
      </c>
      <c r="I1199" s="2"/>
      <c r="J1199" s="2">
        <f t="shared" si="448"/>
        <v>0.69997404619776793</v>
      </c>
      <c r="K1199" s="2">
        <f t="shared" si="449"/>
        <v>0.17259278484297949</v>
      </c>
      <c r="L1199" s="2">
        <f t="shared" si="450"/>
        <v>0</v>
      </c>
      <c r="M1199" s="2">
        <f t="shared" si="451"/>
        <v>0.12743316895925258</v>
      </c>
      <c r="N1199" s="111">
        <v>2697</v>
      </c>
      <c r="O1199" s="111">
        <v>665</v>
      </c>
      <c r="P1199" s="111"/>
      <c r="Q1199" s="111">
        <v>37</v>
      </c>
      <c r="R1199" s="111"/>
      <c r="S1199" s="111"/>
      <c r="T1199" s="111">
        <v>36</v>
      </c>
      <c r="U1199" s="111"/>
      <c r="V1199" s="111"/>
      <c r="W1199" s="111"/>
      <c r="X1199" s="111"/>
      <c r="Y1199" s="111"/>
      <c r="Z1199" s="111">
        <v>118</v>
      </c>
      <c r="AA1199" s="111">
        <v>107</v>
      </c>
      <c r="AB1199" s="111">
        <v>135</v>
      </c>
      <c r="AC1199" s="111">
        <v>58</v>
      </c>
      <c r="AD1199" s="111"/>
      <c r="AE1199" s="111"/>
      <c r="AG1199" s="7">
        <f>IF(Q1199&gt;0,RANK(Q1199,(N1199:P1199,Q1199:AE1199)),0)</f>
        <v>7</v>
      </c>
      <c r="AH1199" s="7">
        <f>IF(R1199&gt;0,RANK(R1199,(N1199:P1199,Q1199:AE1199)),0)</f>
        <v>0</v>
      </c>
      <c r="AI1199" s="7">
        <f>IF(T1199&gt;0,RANK(T1199,(N1199:P1199,Q1199:AE1199)),0)</f>
        <v>8</v>
      </c>
      <c r="AJ1199" s="7">
        <f>IF(S1199&gt;0,RANK(S1199,(N1199:P1199,Q1199:AE1199)),0)</f>
        <v>0</v>
      </c>
      <c r="AK1199" s="2">
        <f t="shared" si="452"/>
        <v>9.6029068258499869E-3</v>
      </c>
      <c r="AL1199" s="2">
        <f t="shared" si="453"/>
        <v>0</v>
      </c>
      <c r="AM1199" s="2">
        <f t="shared" si="454"/>
        <v>9.3433688035297179E-3</v>
      </c>
      <c r="AN1199" s="2">
        <f t="shared" si="455"/>
        <v>0</v>
      </c>
      <c r="AP1199" t="s">
        <v>980</v>
      </c>
      <c r="AQ1199" t="s">
        <v>482</v>
      </c>
      <c r="AR1199">
        <v>6</v>
      </c>
      <c r="AT1199" s="95">
        <v>22</v>
      </c>
      <c r="AU1199" s="97">
        <v>91</v>
      </c>
      <c r="AV1199" s="101">
        <f t="shared" si="446"/>
        <v>22091</v>
      </c>
      <c r="AX1199" s="7" t="s">
        <v>941</v>
      </c>
    </row>
    <row r="1200" spans="1:50" hidden="1" outlineLevel="1">
      <c r="A1200" t="s">
        <v>981</v>
      </c>
      <c r="B1200" t="s">
        <v>482</v>
      </c>
      <c r="C1200" s="1">
        <f t="shared" si="447"/>
        <v>7328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0</v>
      </c>
      <c r="G1200" s="1">
        <f t="shared" si="435"/>
        <v>4665</v>
      </c>
      <c r="H1200" s="2">
        <f t="shared" si="436"/>
        <v>0.63659934497816595</v>
      </c>
      <c r="I1200" s="2"/>
      <c r="J1200" s="2">
        <f t="shared" si="448"/>
        <v>0.78138646288209612</v>
      </c>
      <c r="K1200" s="2">
        <f t="shared" si="449"/>
        <v>0.14478711790393012</v>
      </c>
      <c r="L1200" s="2">
        <f t="shared" si="450"/>
        <v>0</v>
      </c>
      <c r="M1200" s="2">
        <f t="shared" si="451"/>
        <v>7.382641921397376E-2</v>
      </c>
      <c r="N1200" s="111">
        <v>5726</v>
      </c>
      <c r="O1200" s="111">
        <v>1061</v>
      </c>
      <c r="P1200" s="111"/>
      <c r="Q1200" s="111">
        <v>57</v>
      </c>
      <c r="R1200" s="111"/>
      <c r="S1200" s="111"/>
      <c r="T1200" s="111">
        <v>25</v>
      </c>
      <c r="U1200" s="111"/>
      <c r="V1200" s="111"/>
      <c r="W1200" s="111"/>
      <c r="X1200" s="111"/>
      <c r="Y1200" s="111"/>
      <c r="Z1200" s="111">
        <v>189</v>
      </c>
      <c r="AA1200" s="111">
        <v>95</v>
      </c>
      <c r="AB1200" s="111">
        <v>116</v>
      </c>
      <c r="AC1200" s="111">
        <v>59</v>
      </c>
      <c r="AD1200" s="111"/>
      <c r="AE1200" s="111"/>
      <c r="AG1200" s="7">
        <f>IF(Q1200&gt;0,RANK(Q1200,(N1200:P1200,Q1200:AE1200)),0)</f>
        <v>7</v>
      </c>
      <c r="AH1200" s="7">
        <f>IF(R1200&gt;0,RANK(R1200,(N1200:P1200,Q1200:AE1200)),0)</f>
        <v>0</v>
      </c>
      <c r="AI1200" s="7">
        <f>IF(T1200&gt;0,RANK(T1200,(N1200:P1200,Q1200:AE1200)),0)</f>
        <v>8</v>
      </c>
      <c r="AJ1200" s="7">
        <f>IF(S1200&gt;0,RANK(S1200,(N1200:P1200,Q1200:AE1200)),0)</f>
        <v>0</v>
      </c>
      <c r="AK1200" s="2">
        <f t="shared" si="452"/>
        <v>7.7783842794759825E-3</v>
      </c>
      <c r="AL1200" s="2">
        <f t="shared" si="453"/>
        <v>0</v>
      </c>
      <c r="AM1200" s="2">
        <f t="shared" si="454"/>
        <v>3.4115720524017469E-3</v>
      </c>
      <c r="AN1200" s="2">
        <f t="shared" si="455"/>
        <v>0</v>
      </c>
      <c r="AP1200" t="s">
        <v>981</v>
      </c>
      <c r="AQ1200" t="s">
        <v>482</v>
      </c>
      <c r="AR1200">
        <v>3</v>
      </c>
      <c r="AT1200" s="95">
        <v>22</v>
      </c>
      <c r="AU1200" s="97">
        <v>93</v>
      </c>
      <c r="AV1200" s="101">
        <f t="shared" si="446"/>
        <v>22093</v>
      </c>
      <c r="AX1200" s="7" t="s">
        <v>941</v>
      </c>
    </row>
    <row r="1201" spans="1:50" hidden="1" outlineLevel="1">
      <c r="A1201" t="s">
        <v>678</v>
      </c>
      <c r="B1201" t="s">
        <v>482</v>
      </c>
      <c r="C1201" s="1">
        <f t="shared" si="447"/>
        <v>7641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>IF(P1201&gt;0,RANK(P1201,(N1201:P1201,Q1201:AE1201)),0)</f>
        <v>0</v>
      </c>
      <c r="G1201" s="1">
        <f t="shared" si="435"/>
        <v>3173</v>
      </c>
      <c r="H1201" s="2">
        <f t="shared" si="436"/>
        <v>0.41525978275094882</v>
      </c>
      <c r="I1201" s="2"/>
      <c r="J1201" s="2">
        <f t="shared" si="448"/>
        <v>0.67177071063996863</v>
      </c>
      <c r="K1201" s="2">
        <f t="shared" si="449"/>
        <v>0.25651092788901975</v>
      </c>
      <c r="L1201" s="2">
        <f t="shared" si="450"/>
        <v>0</v>
      </c>
      <c r="M1201" s="2">
        <f t="shared" si="451"/>
        <v>7.1718361471011627E-2</v>
      </c>
      <c r="N1201" s="111">
        <v>5133</v>
      </c>
      <c r="O1201" s="111">
        <v>1960</v>
      </c>
      <c r="P1201" s="111"/>
      <c r="Q1201" s="111">
        <v>51</v>
      </c>
      <c r="R1201" s="111"/>
      <c r="S1201" s="111"/>
      <c r="T1201" s="111">
        <v>14</v>
      </c>
      <c r="U1201" s="111"/>
      <c r="V1201" s="111"/>
      <c r="W1201" s="111"/>
      <c r="X1201" s="111"/>
      <c r="Y1201" s="111"/>
      <c r="Z1201" s="111">
        <v>180</v>
      </c>
      <c r="AA1201" s="111">
        <v>84</v>
      </c>
      <c r="AB1201" s="111">
        <v>151</v>
      </c>
      <c r="AC1201" s="111">
        <v>68</v>
      </c>
      <c r="AD1201" s="111"/>
      <c r="AE1201" s="111"/>
      <c r="AG1201" s="7">
        <f>IF(Q1201&gt;0,RANK(Q1201,(N1201:P1201,Q1201:AE1201)),0)</f>
        <v>7</v>
      </c>
      <c r="AH1201" s="7">
        <f>IF(R1201&gt;0,RANK(R1201,(N1201:P1201,Q1201:AE1201)),0)</f>
        <v>0</v>
      </c>
      <c r="AI1201" s="7">
        <f>IF(T1201&gt;0,RANK(T1201,(N1201:P1201,Q1201:AE1201)),0)</f>
        <v>8</v>
      </c>
      <c r="AJ1201" s="7">
        <f>IF(S1201&gt;0,RANK(S1201,(N1201:P1201,Q1201:AE1201)),0)</f>
        <v>0</v>
      </c>
      <c r="AK1201" s="2">
        <f t="shared" si="452"/>
        <v>6.6745190420102081E-3</v>
      </c>
      <c r="AL1201" s="2">
        <f t="shared" si="453"/>
        <v>0</v>
      </c>
      <c r="AM1201" s="2">
        <f t="shared" si="454"/>
        <v>1.8322209134929983E-3</v>
      </c>
      <c r="AN1201" s="2">
        <f t="shared" si="455"/>
        <v>0</v>
      </c>
      <c r="AP1201" t="s">
        <v>678</v>
      </c>
      <c r="AQ1201" t="s">
        <v>482</v>
      </c>
      <c r="AR1201">
        <v>3</v>
      </c>
      <c r="AT1201" s="95">
        <v>22</v>
      </c>
      <c r="AU1201" s="97">
        <v>95</v>
      </c>
      <c r="AV1201" s="101">
        <f t="shared" si="446"/>
        <v>22095</v>
      </c>
      <c r="AX1201" s="7" t="s">
        <v>941</v>
      </c>
    </row>
    <row r="1202" spans="1:50" hidden="1" outlineLevel="1">
      <c r="A1202" t="s">
        <v>1113</v>
      </c>
      <c r="B1202" t="s">
        <v>482</v>
      </c>
      <c r="C1202" s="1">
        <f t="shared" si="447"/>
        <v>22350</v>
      </c>
      <c r="D1202" s="7">
        <f>IF(N1202&gt;0, RANK(N1202,(N1202:P1202,Q1202:AE1202)),0)</f>
        <v>1</v>
      </c>
      <c r="E1202" s="7">
        <f>IF(O1202&gt;0,RANK(O1202,(N1202:P1202,Q1202:AE1202)),0)</f>
        <v>2</v>
      </c>
      <c r="F1202" s="7">
        <f>IF(P1202&gt;0,RANK(P1202,(N1202:P1202,Q1202:AE1202)),0)</f>
        <v>0</v>
      </c>
      <c r="G1202" s="1">
        <f t="shared" si="435"/>
        <v>10592</v>
      </c>
      <c r="H1202" s="2">
        <f t="shared" si="436"/>
        <v>0.47391498881431765</v>
      </c>
      <c r="I1202" s="2"/>
      <c r="J1202" s="2">
        <f t="shared" si="448"/>
        <v>0.71789709172259508</v>
      </c>
      <c r="K1202" s="2">
        <f t="shared" si="449"/>
        <v>0.2439821029082774</v>
      </c>
      <c r="L1202" s="2">
        <f t="shared" si="450"/>
        <v>0</v>
      </c>
      <c r="M1202" s="2">
        <f t="shared" si="451"/>
        <v>3.8120805369127514E-2</v>
      </c>
      <c r="N1202" s="111">
        <v>16045</v>
      </c>
      <c r="O1202" s="111">
        <v>5453</v>
      </c>
      <c r="P1202" s="111"/>
      <c r="Q1202" s="111">
        <v>92</v>
      </c>
      <c r="R1202" s="111"/>
      <c r="S1202" s="111"/>
      <c r="T1202" s="111">
        <v>41</v>
      </c>
      <c r="U1202" s="111"/>
      <c r="V1202" s="111"/>
      <c r="W1202" s="111"/>
      <c r="X1202" s="111"/>
      <c r="Y1202" s="111"/>
      <c r="Z1202" s="111">
        <v>394</v>
      </c>
      <c r="AA1202" s="111">
        <v>28</v>
      </c>
      <c r="AB1202" s="111">
        <v>186</v>
      </c>
      <c r="AC1202" s="111">
        <v>111</v>
      </c>
      <c r="AD1202" s="111"/>
      <c r="AE1202" s="111"/>
      <c r="AG1202" s="7">
        <f>IF(Q1202&gt;0,RANK(Q1202,(N1202:P1202,Q1202:AE1202)),0)</f>
        <v>6</v>
      </c>
      <c r="AH1202" s="7">
        <f>IF(R1202&gt;0,RANK(R1202,(N1202:P1202,Q1202:AE1202)),0)</f>
        <v>0</v>
      </c>
      <c r="AI1202" s="7">
        <f>IF(T1202&gt;0,RANK(T1202,(N1202:P1202,Q1202:AE1202)),0)</f>
        <v>7</v>
      </c>
      <c r="AJ1202" s="7">
        <f>IF(S1202&gt;0,RANK(S1202,(N1202:P1202,Q1202:AE1202)),0)</f>
        <v>0</v>
      </c>
      <c r="AK1202" s="2">
        <f t="shared" si="452"/>
        <v>4.1163310961968682E-3</v>
      </c>
      <c r="AL1202" s="2">
        <f t="shared" si="453"/>
        <v>0</v>
      </c>
      <c r="AM1202" s="2">
        <f t="shared" si="454"/>
        <v>1.8344519015659954E-3</v>
      </c>
      <c r="AN1202" s="2">
        <f t="shared" si="455"/>
        <v>0</v>
      </c>
      <c r="AP1202" t="s">
        <v>1113</v>
      </c>
      <c r="AQ1202" t="s">
        <v>482</v>
      </c>
      <c r="AR1202">
        <v>7</v>
      </c>
      <c r="AT1202" s="95">
        <v>22</v>
      </c>
      <c r="AU1202" s="97">
        <v>97</v>
      </c>
      <c r="AV1202" s="101">
        <f t="shared" si="446"/>
        <v>22097</v>
      </c>
      <c r="AX1202" s="7" t="s">
        <v>941</v>
      </c>
    </row>
    <row r="1203" spans="1:50" hidden="1" outlineLevel="1">
      <c r="A1203" t="s">
        <v>320</v>
      </c>
      <c r="B1203" t="s">
        <v>482</v>
      </c>
      <c r="C1203" s="1">
        <f t="shared" si="447"/>
        <v>14052</v>
      </c>
      <c r="D1203" s="7">
        <f>IF(N1203&gt;0, RANK(N1203,(N1203:P1203,Q1203:AE1203)),0)</f>
        <v>1</v>
      </c>
      <c r="E1203" s="7">
        <f>IF(O1203&gt;0,RANK(O1203,(N1203:P1203,Q1203:AE1203)),0)</f>
        <v>2</v>
      </c>
      <c r="F1203" s="7">
        <f>IF(P1203&gt;0,RANK(P1203,(N1203:P1203,Q1203:AE1203)),0)</f>
        <v>0</v>
      </c>
      <c r="G1203" s="1">
        <f t="shared" si="435"/>
        <v>7470</v>
      </c>
      <c r="H1203" s="2">
        <f t="shared" si="436"/>
        <v>0.53159692570452599</v>
      </c>
      <c r="I1203" s="2"/>
      <c r="J1203" s="2">
        <f t="shared" si="448"/>
        <v>0.73683461428978081</v>
      </c>
      <c r="K1203" s="2">
        <f t="shared" si="449"/>
        <v>0.20523768858525476</v>
      </c>
      <c r="L1203" s="2">
        <f t="shared" si="450"/>
        <v>0</v>
      </c>
      <c r="M1203" s="2">
        <f t="shared" si="451"/>
        <v>5.7927697124964428E-2</v>
      </c>
      <c r="N1203" s="111">
        <v>10354</v>
      </c>
      <c r="O1203" s="111">
        <v>2884</v>
      </c>
      <c r="P1203" s="111"/>
      <c r="Q1203" s="111">
        <v>54</v>
      </c>
      <c r="R1203" s="111"/>
      <c r="S1203" s="111"/>
      <c r="T1203" s="111">
        <v>62</v>
      </c>
      <c r="U1203" s="111"/>
      <c r="V1203" s="111"/>
      <c r="W1203" s="111"/>
      <c r="X1203" s="111"/>
      <c r="Y1203" s="111"/>
      <c r="Z1203" s="111">
        <v>216</v>
      </c>
      <c r="AA1203" s="111">
        <v>237</v>
      </c>
      <c r="AB1203" s="111">
        <v>139</v>
      </c>
      <c r="AC1203" s="111">
        <v>106</v>
      </c>
      <c r="AD1203" s="111"/>
      <c r="AE1203" s="111"/>
      <c r="AG1203" s="7">
        <f>IF(Q1203&gt;0,RANK(Q1203,(N1203:P1203,Q1203:AE1203)),0)</f>
        <v>8</v>
      </c>
      <c r="AH1203" s="7">
        <f>IF(R1203&gt;0,RANK(R1203,(N1203:P1203,Q1203:AE1203)),0)</f>
        <v>0</v>
      </c>
      <c r="AI1203" s="7">
        <f>IF(T1203&gt;0,RANK(T1203,(N1203:P1203,Q1203:AE1203)),0)</f>
        <v>7</v>
      </c>
      <c r="AJ1203" s="7">
        <f>IF(S1203&gt;0,RANK(S1203,(N1203:P1203,Q1203:AE1203)),0)</f>
        <v>0</v>
      </c>
      <c r="AK1203" s="2">
        <f t="shared" si="452"/>
        <v>3.8428693424423571E-3</v>
      </c>
      <c r="AL1203" s="2">
        <f t="shared" si="453"/>
        <v>0</v>
      </c>
      <c r="AM1203" s="2">
        <f t="shared" si="454"/>
        <v>4.412183319100484E-3</v>
      </c>
      <c r="AN1203" s="2">
        <f t="shared" si="455"/>
        <v>0</v>
      </c>
      <c r="AP1203" t="s">
        <v>320</v>
      </c>
      <c r="AQ1203" t="s">
        <v>482</v>
      </c>
      <c r="AR1203">
        <v>3</v>
      </c>
      <c r="AT1203" s="95">
        <v>22</v>
      </c>
      <c r="AU1203" s="97">
        <v>99</v>
      </c>
      <c r="AV1203" s="101">
        <f t="shared" si="446"/>
        <v>22099</v>
      </c>
      <c r="AX1203" s="7" t="s">
        <v>941</v>
      </c>
    </row>
    <row r="1204" spans="1:50" hidden="1" outlineLevel="1">
      <c r="A1204" t="s">
        <v>321</v>
      </c>
      <c r="B1204" t="s">
        <v>482</v>
      </c>
      <c r="C1204" s="1">
        <f t="shared" si="447"/>
        <v>10025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>IF(P1204&gt;0,RANK(P1204,(N1204:P1204,Q1204:AE1204)),0)</f>
        <v>0</v>
      </c>
      <c r="G1204" s="1">
        <f t="shared" si="435"/>
        <v>3862</v>
      </c>
      <c r="H1204" s="2">
        <f t="shared" si="436"/>
        <v>0.38523690773067332</v>
      </c>
      <c r="I1204" s="2"/>
      <c r="J1204" s="2">
        <f t="shared" si="448"/>
        <v>0.67062344139650876</v>
      </c>
      <c r="K1204" s="2">
        <f t="shared" si="449"/>
        <v>0.28538653366583538</v>
      </c>
      <c r="L1204" s="2">
        <f t="shared" si="450"/>
        <v>0</v>
      </c>
      <c r="M1204" s="2">
        <f t="shared" si="451"/>
        <v>4.3990024937655858E-2</v>
      </c>
      <c r="N1204" s="111">
        <v>6723</v>
      </c>
      <c r="O1204" s="111">
        <v>2861</v>
      </c>
      <c r="P1204" s="111"/>
      <c r="Q1204" s="111">
        <v>32</v>
      </c>
      <c r="R1204" s="111"/>
      <c r="S1204" s="111"/>
      <c r="T1204" s="111">
        <v>25</v>
      </c>
      <c r="U1204" s="111"/>
      <c r="V1204" s="111"/>
      <c r="W1204" s="111"/>
      <c r="X1204" s="111"/>
      <c r="Y1204" s="111"/>
      <c r="Z1204" s="111">
        <v>131</v>
      </c>
      <c r="AA1204" s="111">
        <v>105</v>
      </c>
      <c r="AB1204" s="111">
        <v>81</v>
      </c>
      <c r="AC1204" s="111">
        <v>67</v>
      </c>
      <c r="AD1204" s="111"/>
      <c r="AE1204" s="111"/>
      <c r="AG1204" s="7">
        <f>IF(Q1204&gt;0,RANK(Q1204,(N1204:P1204,Q1204:AE1204)),0)</f>
        <v>7</v>
      </c>
      <c r="AH1204" s="7">
        <f>IF(R1204&gt;0,RANK(R1204,(N1204:P1204,Q1204:AE1204)),0)</f>
        <v>0</v>
      </c>
      <c r="AI1204" s="7">
        <f>IF(T1204&gt;0,RANK(T1204,(N1204:P1204,Q1204:AE1204)),0)</f>
        <v>8</v>
      </c>
      <c r="AJ1204" s="7">
        <f>IF(S1204&gt;0,RANK(S1204,(N1204:P1204,Q1204:AE1204)),0)</f>
        <v>0</v>
      </c>
      <c r="AK1204" s="2">
        <f t="shared" si="452"/>
        <v>3.1920199501246885E-3</v>
      </c>
      <c r="AL1204" s="2">
        <f t="shared" si="453"/>
        <v>0</v>
      </c>
      <c r="AM1204" s="2">
        <f t="shared" si="454"/>
        <v>2.4937655860349127E-3</v>
      </c>
      <c r="AN1204" s="2">
        <f t="shared" si="455"/>
        <v>0</v>
      </c>
      <c r="AP1204" t="s">
        <v>321</v>
      </c>
      <c r="AQ1204" t="s">
        <v>482</v>
      </c>
      <c r="AR1204">
        <v>3</v>
      </c>
      <c r="AT1204" s="95">
        <v>22</v>
      </c>
      <c r="AU1204" s="97">
        <v>101</v>
      </c>
      <c r="AV1204" s="101">
        <f t="shared" si="446"/>
        <v>22101</v>
      </c>
      <c r="AX1204" s="7" t="s">
        <v>941</v>
      </c>
    </row>
    <row r="1205" spans="1:50" hidden="1" outlineLevel="1">
      <c r="A1205" t="s">
        <v>887</v>
      </c>
      <c r="B1205" t="s">
        <v>482</v>
      </c>
      <c r="C1205" s="1">
        <f t="shared" si="447"/>
        <v>35027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0</v>
      </c>
      <c r="G1205" s="1">
        <f t="shared" si="435"/>
        <v>6447</v>
      </c>
      <c r="H1205" s="2">
        <f t="shared" si="436"/>
        <v>0.18405801239044167</v>
      </c>
      <c r="I1205" s="2"/>
      <c r="J1205" s="2">
        <f t="shared" si="448"/>
        <v>0.39834984440574411</v>
      </c>
      <c r="K1205" s="2">
        <f t="shared" si="449"/>
        <v>0.58240785679618579</v>
      </c>
      <c r="L1205" s="2">
        <f t="shared" si="450"/>
        <v>0</v>
      </c>
      <c r="M1205" s="2">
        <f t="shared" si="451"/>
        <v>1.9242298798070157E-2</v>
      </c>
      <c r="N1205" s="111">
        <v>13953</v>
      </c>
      <c r="O1205" s="111">
        <v>20400</v>
      </c>
      <c r="P1205" s="111"/>
      <c r="Q1205" s="111">
        <v>50</v>
      </c>
      <c r="R1205" s="111"/>
      <c r="S1205" s="111"/>
      <c r="T1205" s="111">
        <v>44</v>
      </c>
      <c r="U1205" s="111"/>
      <c r="V1205" s="111"/>
      <c r="W1205" s="111"/>
      <c r="X1205" s="111"/>
      <c r="Y1205" s="111"/>
      <c r="Z1205" s="111">
        <v>185</v>
      </c>
      <c r="AA1205" s="111">
        <v>26</v>
      </c>
      <c r="AB1205" s="111">
        <v>160</v>
      </c>
      <c r="AC1205" s="111">
        <v>209</v>
      </c>
      <c r="AD1205" s="111"/>
      <c r="AE1205" s="111"/>
      <c r="AG1205" s="7">
        <f>IF(Q1205&gt;0,RANK(Q1205,(N1205:P1205,Q1205:AE1205)),0)</f>
        <v>6</v>
      </c>
      <c r="AH1205" s="7">
        <f>IF(R1205&gt;0,RANK(R1205,(N1205:P1205,Q1205:AE1205)),0)</f>
        <v>0</v>
      </c>
      <c r="AI1205" s="7">
        <f>IF(T1205&gt;0,RANK(T1205,(N1205:P1205,Q1205:AE1205)),0)</f>
        <v>7</v>
      </c>
      <c r="AJ1205" s="7">
        <f>IF(S1205&gt;0,RANK(S1205,(N1205:P1205,Q1205:AE1205)),0)</f>
        <v>0</v>
      </c>
      <c r="AK1205" s="2">
        <f t="shared" si="452"/>
        <v>1.4274702372455534E-3</v>
      </c>
      <c r="AL1205" s="2">
        <f t="shared" si="453"/>
        <v>0</v>
      </c>
      <c r="AM1205" s="2">
        <f t="shared" si="454"/>
        <v>1.2561738087760871E-3</v>
      </c>
      <c r="AN1205" s="2">
        <f t="shared" si="455"/>
        <v>0</v>
      </c>
      <c r="AP1205" t="s">
        <v>887</v>
      </c>
      <c r="AQ1205" t="s">
        <v>482</v>
      </c>
      <c r="AR1205">
        <v>1</v>
      </c>
      <c r="AT1205" s="95">
        <v>22</v>
      </c>
      <c r="AU1205" s="97">
        <v>103</v>
      </c>
      <c r="AV1205" s="101">
        <f t="shared" si="446"/>
        <v>22103</v>
      </c>
      <c r="AX1205" s="7" t="s">
        <v>941</v>
      </c>
    </row>
    <row r="1206" spans="1:50" hidden="1" outlineLevel="1">
      <c r="A1206" t="s">
        <v>401</v>
      </c>
      <c r="B1206" t="s">
        <v>482</v>
      </c>
      <c r="C1206" s="1">
        <f t="shared" si="447"/>
        <v>19882</v>
      </c>
      <c r="D1206" s="7">
        <f>IF(N1206&gt;0, RANK(N1206,(N1206:P1206,Q1206:AE1206)),0)</f>
        <v>1</v>
      </c>
      <c r="E1206" s="7">
        <f>IF(O1206&gt;0,RANK(O1206,(N1206:P1206,Q1206:AE1206)),0)</f>
        <v>2</v>
      </c>
      <c r="F1206" s="7">
        <f>IF(P1206&gt;0,RANK(P1206,(N1206:P1206,Q1206:AE1206)),0)</f>
        <v>0</v>
      </c>
      <c r="G1206" s="1">
        <f t="shared" si="435"/>
        <v>6422</v>
      </c>
      <c r="H1206" s="2">
        <f t="shared" si="436"/>
        <v>0.32300573382959463</v>
      </c>
      <c r="I1206" s="2"/>
      <c r="J1206" s="2">
        <f t="shared" si="448"/>
        <v>0.63554974348657078</v>
      </c>
      <c r="K1206" s="2">
        <f t="shared" si="449"/>
        <v>0.31254400965697615</v>
      </c>
      <c r="L1206" s="2">
        <f t="shared" si="450"/>
        <v>0</v>
      </c>
      <c r="M1206" s="2">
        <f t="shared" si="451"/>
        <v>5.1906246856453064E-2</v>
      </c>
      <c r="N1206" s="111">
        <v>12636</v>
      </c>
      <c r="O1206" s="111">
        <v>6214</v>
      </c>
      <c r="P1206" s="111"/>
      <c r="Q1206" s="111">
        <v>75</v>
      </c>
      <c r="R1206" s="111"/>
      <c r="S1206" s="111"/>
      <c r="T1206" s="111">
        <v>66</v>
      </c>
      <c r="U1206" s="111"/>
      <c r="V1206" s="111"/>
      <c r="W1206" s="111"/>
      <c r="X1206" s="111"/>
      <c r="Y1206" s="111"/>
      <c r="Z1206" s="111">
        <v>359</v>
      </c>
      <c r="AA1206" s="111">
        <v>51</v>
      </c>
      <c r="AB1206" s="111">
        <v>213</v>
      </c>
      <c r="AC1206" s="111">
        <v>268</v>
      </c>
      <c r="AD1206" s="111"/>
      <c r="AE1206" s="111"/>
      <c r="AG1206" s="7">
        <f>IF(Q1206&gt;0,RANK(Q1206,(N1206:P1206,Q1206:AE1206)),0)</f>
        <v>6</v>
      </c>
      <c r="AH1206" s="7">
        <f>IF(R1206&gt;0,RANK(R1206,(N1206:P1206,Q1206:AE1206)),0)</f>
        <v>0</v>
      </c>
      <c r="AI1206" s="7">
        <f>IF(T1206&gt;0,RANK(T1206,(N1206:P1206,Q1206:AE1206)),0)</f>
        <v>7</v>
      </c>
      <c r="AJ1206" s="7">
        <f>IF(S1206&gt;0,RANK(S1206,(N1206:P1206,Q1206:AE1206)),0)</f>
        <v>0</v>
      </c>
      <c r="AK1206" s="2">
        <f t="shared" si="452"/>
        <v>3.7722563122422293E-3</v>
      </c>
      <c r="AL1206" s="2">
        <f t="shared" si="453"/>
        <v>0</v>
      </c>
      <c r="AM1206" s="2">
        <f t="shared" si="454"/>
        <v>3.3195855547731618E-3</v>
      </c>
      <c r="AN1206" s="2">
        <f t="shared" si="455"/>
        <v>0</v>
      </c>
      <c r="AP1206" t="s">
        <v>401</v>
      </c>
      <c r="AQ1206" t="s">
        <v>482</v>
      </c>
      <c r="AR1206">
        <v>1</v>
      </c>
      <c r="AT1206" s="95">
        <v>22</v>
      </c>
      <c r="AU1206" s="97">
        <v>105</v>
      </c>
      <c r="AV1206" s="101">
        <f t="shared" si="446"/>
        <v>22105</v>
      </c>
      <c r="AX1206" s="7" t="s">
        <v>941</v>
      </c>
    </row>
    <row r="1207" spans="1:50" hidden="1" outlineLevel="1">
      <c r="A1207" t="s">
        <v>1897</v>
      </c>
      <c r="B1207" t="s">
        <v>482</v>
      </c>
      <c r="C1207" s="1">
        <f t="shared" si="447"/>
        <v>1646</v>
      </c>
      <c r="D1207" s="7">
        <f>IF(N1207&gt;0, RANK(N1207,(N1207:P1207,Q1207:AE1207)),0)</f>
        <v>1</v>
      </c>
      <c r="E1207" s="7">
        <f>IF(O1207&gt;0,RANK(O1207,(N1207:P1207,Q1207:AE1207)),0)</f>
        <v>2</v>
      </c>
      <c r="F1207" s="7">
        <f>IF(P1207&gt;0,RANK(P1207,(N1207:P1207,Q1207:AE1207)),0)</f>
        <v>0</v>
      </c>
      <c r="G1207" s="1">
        <f t="shared" si="435"/>
        <v>625</v>
      </c>
      <c r="H1207" s="2">
        <f t="shared" si="436"/>
        <v>0.37970838396111783</v>
      </c>
      <c r="I1207" s="2"/>
      <c r="J1207" s="2">
        <f t="shared" si="448"/>
        <v>0.64945321992709604</v>
      </c>
      <c r="K1207" s="2">
        <f t="shared" si="449"/>
        <v>0.26974483596597815</v>
      </c>
      <c r="L1207" s="2">
        <f t="shared" si="450"/>
        <v>0</v>
      </c>
      <c r="M1207" s="2">
        <f t="shared" si="451"/>
        <v>8.0801944106925816E-2</v>
      </c>
      <c r="N1207" s="111">
        <v>1069</v>
      </c>
      <c r="O1207" s="111">
        <v>444</v>
      </c>
      <c r="P1207" s="111"/>
      <c r="Q1207" s="111">
        <v>9</v>
      </c>
      <c r="R1207" s="111"/>
      <c r="S1207" s="111"/>
      <c r="T1207" s="111">
        <v>7</v>
      </c>
      <c r="U1207" s="111"/>
      <c r="V1207" s="111"/>
      <c r="W1207" s="111"/>
      <c r="X1207" s="111"/>
      <c r="Y1207" s="111"/>
      <c r="Z1207" s="111">
        <v>41</v>
      </c>
      <c r="AA1207" s="111">
        <v>44</v>
      </c>
      <c r="AB1207" s="111">
        <v>19</v>
      </c>
      <c r="AC1207" s="111">
        <v>13</v>
      </c>
      <c r="AD1207" s="111"/>
      <c r="AE1207" s="111"/>
      <c r="AG1207" s="7">
        <f>IF(Q1207&gt;0,RANK(Q1207,(N1207:P1207,Q1207:AE1207)),0)</f>
        <v>7</v>
      </c>
      <c r="AH1207" s="7">
        <f>IF(R1207&gt;0,RANK(R1207,(N1207:P1207,Q1207:AE1207)),0)</f>
        <v>0</v>
      </c>
      <c r="AI1207" s="7">
        <f>IF(T1207&gt;0,RANK(T1207,(N1207:P1207,Q1207:AE1207)),0)</f>
        <v>8</v>
      </c>
      <c r="AJ1207" s="7">
        <f>IF(S1207&gt;0,RANK(S1207,(N1207:P1207,Q1207:AE1207)),0)</f>
        <v>0</v>
      </c>
      <c r="AK1207" s="2">
        <f t="shared" si="452"/>
        <v>5.4678007290400975E-3</v>
      </c>
      <c r="AL1207" s="2">
        <f t="shared" si="453"/>
        <v>0</v>
      </c>
      <c r="AM1207" s="2">
        <f t="shared" si="454"/>
        <v>4.2527339003645198E-3</v>
      </c>
      <c r="AN1207" s="2">
        <f t="shared" si="455"/>
        <v>0</v>
      </c>
      <c r="AP1207" t="s">
        <v>1897</v>
      </c>
      <c r="AQ1207" t="s">
        <v>482</v>
      </c>
      <c r="AR1207">
        <v>5</v>
      </c>
      <c r="AT1207" s="95">
        <v>22</v>
      </c>
      <c r="AU1207" s="97">
        <v>107</v>
      </c>
      <c r="AV1207" s="101">
        <f t="shared" si="446"/>
        <v>22107</v>
      </c>
      <c r="AX1207" s="7" t="s">
        <v>941</v>
      </c>
    </row>
    <row r="1208" spans="1:50" hidden="1" outlineLevel="1">
      <c r="A1208" t="s">
        <v>1440</v>
      </c>
      <c r="B1208" t="s">
        <v>482</v>
      </c>
      <c r="C1208" s="1">
        <f t="shared" si="447"/>
        <v>16652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0</v>
      </c>
      <c r="G1208" s="1">
        <f t="shared" si="435"/>
        <v>5227</v>
      </c>
      <c r="H1208" s="2">
        <f t="shared" si="436"/>
        <v>0.31389622868123951</v>
      </c>
      <c r="I1208" s="2"/>
      <c r="J1208" s="2">
        <f t="shared" si="448"/>
        <v>0.63698054287773243</v>
      </c>
      <c r="K1208" s="2">
        <f t="shared" si="449"/>
        <v>0.32308431419649292</v>
      </c>
      <c r="L1208" s="2">
        <f t="shared" si="450"/>
        <v>0</v>
      </c>
      <c r="M1208" s="2">
        <f t="shared" si="451"/>
        <v>3.9935142925774658E-2</v>
      </c>
      <c r="N1208" s="111">
        <v>10607</v>
      </c>
      <c r="O1208" s="111">
        <v>5380</v>
      </c>
      <c r="P1208" s="111"/>
      <c r="Q1208" s="111">
        <v>35</v>
      </c>
      <c r="R1208" s="111"/>
      <c r="S1208" s="111"/>
      <c r="T1208" s="111">
        <v>29</v>
      </c>
      <c r="U1208" s="111"/>
      <c r="V1208" s="111"/>
      <c r="W1208" s="111"/>
      <c r="X1208" s="111"/>
      <c r="Y1208" s="111"/>
      <c r="Z1208" s="111">
        <v>161</v>
      </c>
      <c r="AA1208" s="111">
        <v>177</v>
      </c>
      <c r="AB1208" s="111">
        <v>147</v>
      </c>
      <c r="AC1208" s="111">
        <v>116</v>
      </c>
      <c r="AD1208" s="111"/>
      <c r="AE1208" s="111"/>
      <c r="AG1208" s="7">
        <f>IF(Q1208&gt;0,RANK(Q1208,(N1208:P1208,Q1208:AE1208)),0)</f>
        <v>7</v>
      </c>
      <c r="AH1208" s="7">
        <f>IF(R1208&gt;0,RANK(R1208,(N1208:P1208,Q1208:AE1208)),0)</f>
        <v>0</v>
      </c>
      <c r="AI1208" s="7">
        <f>IF(T1208&gt;0,RANK(T1208,(N1208:P1208,Q1208:AE1208)),0)</f>
        <v>8</v>
      </c>
      <c r="AJ1208" s="7">
        <f>IF(S1208&gt;0,RANK(S1208,(N1208:P1208,Q1208:AE1208)),0)</f>
        <v>0</v>
      </c>
      <c r="AK1208" s="2">
        <f t="shared" si="452"/>
        <v>2.1018496276723518E-3</v>
      </c>
      <c r="AL1208" s="2">
        <f t="shared" si="453"/>
        <v>0</v>
      </c>
      <c r="AM1208" s="2">
        <f t="shared" si="454"/>
        <v>1.7415325486428057E-3</v>
      </c>
      <c r="AN1208" s="2">
        <f t="shared" si="455"/>
        <v>0</v>
      </c>
      <c r="AP1208" t="s">
        <v>1440</v>
      </c>
      <c r="AQ1208" t="s">
        <v>482</v>
      </c>
      <c r="AR1208">
        <v>3</v>
      </c>
      <c r="AT1208" s="95">
        <v>22</v>
      </c>
      <c r="AU1208" s="97">
        <v>109</v>
      </c>
      <c r="AV1208" s="101">
        <f t="shared" si="446"/>
        <v>22109</v>
      </c>
      <c r="AX1208" s="7" t="s">
        <v>941</v>
      </c>
    </row>
    <row r="1209" spans="1:50" hidden="1" outlineLevel="1">
      <c r="A1209" t="s">
        <v>1368</v>
      </c>
      <c r="B1209" t="s">
        <v>482</v>
      </c>
      <c r="C1209" s="1">
        <f t="shared" si="447"/>
        <v>5044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0</v>
      </c>
      <c r="G1209" s="1">
        <f t="shared" si="435"/>
        <v>949</v>
      </c>
      <c r="H1209" s="2">
        <f t="shared" si="436"/>
        <v>0.18814432989690721</v>
      </c>
      <c r="I1209" s="2"/>
      <c r="J1209" s="2">
        <f t="shared" si="448"/>
        <v>0.55888183980967487</v>
      </c>
      <c r="K1209" s="2">
        <f t="shared" si="449"/>
        <v>0.37073750991276766</v>
      </c>
      <c r="L1209" s="2">
        <f t="shared" si="450"/>
        <v>0</v>
      </c>
      <c r="M1209" s="2">
        <f t="shared" si="451"/>
        <v>7.0380650277557466E-2</v>
      </c>
      <c r="N1209" s="111">
        <v>2819</v>
      </c>
      <c r="O1209" s="111">
        <v>1870</v>
      </c>
      <c r="P1209" s="111"/>
      <c r="Q1209" s="111">
        <v>25</v>
      </c>
      <c r="R1209" s="111"/>
      <c r="S1209" s="111"/>
      <c r="T1209" s="111">
        <v>17</v>
      </c>
      <c r="U1209" s="111"/>
      <c r="V1209" s="111"/>
      <c r="W1209" s="111"/>
      <c r="X1209" s="111"/>
      <c r="Y1209" s="111"/>
      <c r="Z1209" s="111">
        <v>128</v>
      </c>
      <c r="AA1209" s="111">
        <v>55</v>
      </c>
      <c r="AB1209" s="111">
        <v>63</v>
      </c>
      <c r="AC1209" s="111">
        <v>67</v>
      </c>
      <c r="AD1209" s="111"/>
      <c r="AE1209" s="111"/>
      <c r="AG1209" s="7">
        <f>IF(Q1209&gt;0,RANK(Q1209,(N1209:P1209,Q1209:AE1209)),0)</f>
        <v>7</v>
      </c>
      <c r="AH1209" s="7">
        <f>IF(R1209&gt;0,RANK(R1209,(N1209:P1209,Q1209:AE1209)),0)</f>
        <v>0</v>
      </c>
      <c r="AI1209" s="7">
        <f>IF(T1209&gt;0,RANK(T1209,(N1209:P1209,Q1209:AE1209)),0)</f>
        <v>8</v>
      </c>
      <c r="AJ1209" s="7">
        <f>IF(S1209&gt;0,RANK(S1209,(N1209:P1209,Q1209:AE1209)),0)</f>
        <v>0</v>
      </c>
      <c r="AK1209" s="2">
        <f t="shared" si="452"/>
        <v>4.9563838223632035E-3</v>
      </c>
      <c r="AL1209" s="2">
        <f t="shared" si="453"/>
        <v>0</v>
      </c>
      <c r="AM1209" s="2">
        <f t="shared" si="454"/>
        <v>3.3703409992069788E-3</v>
      </c>
      <c r="AN1209" s="2">
        <f t="shared" si="455"/>
        <v>0</v>
      </c>
      <c r="AP1209" t="s">
        <v>1368</v>
      </c>
      <c r="AQ1209" t="s">
        <v>482</v>
      </c>
      <c r="AR1209">
        <v>5</v>
      </c>
      <c r="AT1209" s="95">
        <v>22</v>
      </c>
      <c r="AU1209" s="97">
        <v>111</v>
      </c>
      <c r="AV1209" s="101">
        <f t="shared" si="446"/>
        <v>22111</v>
      </c>
      <c r="AX1209" s="7" t="s">
        <v>941</v>
      </c>
    </row>
    <row r="1210" spans="1:50" hidden="1" outlineLevel="1">
      <c r="A1210" t="s">
        <v>451</v>
      </c>
      <c r="B1210" t="s">
        <v>482</v>
      </c>
      <c r="C1210" s="1">
        <f t="shared" si="447"/>
        <v>10999</v>
      </c>
      <c r="D1210" s="7">
        <f>IF(N1210&gt;0, RANK(N1210,(N1210:P1210,Q1210:AE1210)),0)</f>
        <v>1</v>
      </c>
      <c r="E1210" s="7">
        <f>IF(O1210&gt;0,RANK(O1210,(N1210:P1210,Q1210:AE1210)),0)</f>
        <v>2</v>
      </c>
      <c r="F1210" s="7">
        <f>IF(P1210&gt;0,RANK(P1210,(N1210:P1210,Q1210:AE1210)),0)</f>
        <v>0</v>
      </c>
      <c r="G1210" s="1">
        <f t="shared" si="435"/>
        <v>4460</v>
      </c>
      <c r="H1210" s="2">
        <f t="shared" si="436"/>
        <v>0.40549140830984637</v>
      </c>
      <c r="I1210" s="2"/>
      <c r="J1210" s="2">
        <f t="shared" si="448"/>
        <v>0.68233475770524599</v>
      </c>
      <c r="K1210" s="2">
        <f t="shared" si="449"/>
        <v>0.27684334939539956</v>
      </c>
      <c r="L1210" s="2">
        <f t="shared" si="450"/>
        <v>0</v>
      </c>
      <c r="M1210" s="2">
        <f t="shared" si="451"/>
        <v>4.0821892899354451E-2</v>
      </c>
      <c r="N1210" s="111">
        <v>7505</v>
      </c>
      <c r="O1210" s="111">
        <v>3045</v>
      </c>
      <c r="P1210" s="111"/>
      <c r="Q1210" s="111">
        <v>21</v>
      </c>
      <c r="R1210" s="111"/>
      <c r="S1210" s="111"/>
      <c r="T1210" s="111">
        <v>71</v>
      </c>
      <c r="U1210" s="111"/>
      <c r="V1210" s="111"/>
      <c r="W1210" s="111"/>
      <c r="X1210" s="111"/>
      <c r="Y1210" s="111"/>
      <c r="Z1210" s="111">
        <v>102</v>
      </c>
      <c r="AA1210" s="111">
        <v>102</v>
      </c>
      <c r="AB1210" s="111">
        <v>70</v>
      </c>
      <c r="AC1210" s="111">
        <v>83</v>
      </c>
      <c r="AD1210" s="111"/>
      <c r="AE1210" s="111"/>
      <c r="AG1210" s="7">
        <f>IF(Q1210&gt;0,RANK(Q1210,(N1210:P1210,Q1210:AE1210)),0)</f>
        <v>8</v>
      </c>
      <c r="AH1210" s="7">
        <f>IF(R1210&gt;0,RANK(R1210,(N1210:P1210,Q1210:AE1210)),0)</f>
        <v>0</v>
      </c>
      <c r="AI1210" s="7">
        <f>IF(T1210&gt;0,RANK(T1210,(N1210:P1210,Q1210:AE1210)),0)</f>
        <v>6</v>
      </c>
      <c r="AJ1210" s="7">
        <f>IF(S1210&gt;0,RANK(S1210,(N1210:P1210,Q1210:AE1210)),0)</f>
        <v>0</v>
      </c>
      <c r="AK1210" s="2">
        <f t="shared" si="452"/>
        <v>1.9092644785889627E-3</v>
      </c>
      <c r="AL1210" s="2">
        <f t="shared" si="453"/>
        <v>0</v>
      </c>
      <c r="AM1210" s="2">
        <f t="shared" si="454"/>
        <v>6.4551322847531591E-3</v>
      </c>
      <c r="AN1210" s="2">
        <f t="shared" si="455"/>
        <v>0</v>
      </c>
      <c r="AP1210" t="s">
        <v>451</v>
      </c>
      <c r="AQ1210" t="s">
        <v>482</v>
      </c>
      <c r="AR1210">
        <v>7</v>
      </c>
      <c r="AT1210" s="95">
        <v>22</v>
      </c>
      <c r="AU1210" s="97">
        <v>113</v>
      </c>
      <c r="AV1210" s="101">
        <f t="shared" si="446"/>
        <v>22113</v>
      </c>
      <c r="AX1210" s="7" t="s">
        <v>941</v>
      </c>
    </row>
    <row r="1211" spans="1:50" hidden="1" outlineLevel="1">
      <c r="A1211" t="s">
        <v>339</v>
      </c>
      <c r="B1211" t="s">
        <v>482</v>
      </c>
      <c r="C1211" s="1">
        <f t="shared" si="447"/>
        <v>6523</v>
      </c>
      <c r="D1211" s="7">
        <f>IF(N1211&gt;0, RANK(N1211,(N1211:P1211,Q1211:AE1211)),0)</f>
        <v>1</v>
      </c>
      <c r="E1211" s="7">
        <f>IF(O1211&gt;0,RANK(O1211,(N1211:P1211,Q1211:AE1211)),0)</f>
        <v>2</v>
      </c>
      <c r="F1211" s="7">
        <f>IF(P1211&gt;0,RANK(P1211,(N1211:P1211,Q1211:AE1211)),0)</f>
        <v>0</v>
      </c>
      <c r="G1211" s="1">
        <f t="shared" si="435"/>
        <v>2384</v>
      </c>
      <c r="H1211" s="2">
        <f t="shared" si="436"/>
        <v>0.36547600797179214</v>
      </c>
      <c r="I1211" s="2"/>
      <c r="J1211" s="2">
        <f t="shared" si="448"/>
        <v>0.65307373907711175</v>
      </c>
      <c r="K1211" s="2">
        <f t="shared" si="449"/>
        <v>0.28759773110531967</v>
      </c>
      <c r="L1211" s="2">
        <f t="shared" si="450"/>
        <v>0</v>
      </c>
      <c r="M1211" s="2">
        <f t="shared" si="451"/>
        <v>5.9328529817568587E-2</v>
      </c>
      <c r="N1211" s="111">
        <v>4260</v>
      </c>
      <c r="O1211" s="111">
        <v>1876</v>
      </c>
      <c r="P1211" s="111"/>
      <c r="Q1211" s="111">
        <v>34</v>
      </c>
      <c r="R1211" s="111"/>
      <c r="S1211" s="111"/>
      <c r="T1211" s="111">
        <v>20</v>
      </c>
      <c r="U1211" s="111"/>
      <c r="V1211" s="111"/>
      <c r="W1211" s="111"/>
      <c r="X1211" s="111"/>
      <c r="Y1211" s="111"/>
      <c r="Z1211" s="111">
        <v>129</v>
      </c>
      <c r="AA1211" s="111">
        <v>36</v>
      </c>
      <c r="AB1211" s="111">
        <v>87</v>
      </c>
      <c r="AC1211" s="111">
        <v>81</v>
      </c>
      <c r="AD1211" s="111"/>
      <c r="AE1211" s="111"/>
      <c r="AG1211" s="7">
        <f>IF(Q1211&gt;0,RANK(Q1211,(N1211:P1211,Q1211:AE1211)),0)</f>
        <v>7</v>
      </c>
      <c r="AH1211" s="7">
        <f>IF(R1211&gt;0,RANK(R1211,(N1211:P1211,Q1211:AE1211)),0)</f>
        <v>0</v>
      </c>
      <c r="AI1211" s="7">
        <f>IF(T1211&gt;0,RANK(T1211,(N1211:P1211,Q1211:AE1211)),0)</f>
        <v>8</v>
      </c>
      <c r="AJ1211" s="7">
        <f>IF(S1211&gt;0,RANK(S1211,(N1211:P1211,Q1211:AE1211)),0)</f>
        <v>0</v>
      </c>
      <c r="AK1211" s="2">
        <f t="shared" si="452"/>
        <v>5.212325617047371E-3</v>
      </c>
      <c r="AL1211" s="2">
        <f t="shared" si="453"/>
        <v>0</v>
      </c>
      <c r="AM1211" s="2">
        <f t="shared" si="454"/>
        <v>3.0660738923808063E-3</v>
      </c>
      <c r="AN1211" s="2">
        <f t="shared" si="455"/>
        <v>0</v>
      </c>
      <c r="AP1211" t="s">
        <v>339</v>
      </c>
      <c r="AQ1211" t="s">
        <v>482</v>
      </c>
      <c r="AR1211">
        <v>4</v>
      </c>
      <c r="AT1211" s="95">
        <v>22</v>
      </c>
      <c r="AU1211" s="97">
        <v>115</v>
      </c>
      <c r="AV1211" s="101">
        <f t="shared" si="446"/>
        <v>22115</v>
      </c>
      <c r="AX1211" s="7" t="s">
        <v>941</v>
      </c>
    </row>
    <row r="1212" spans="1:50" hidden="1" outlineLevel="1">
      <c r="A1212" t="s">
        <v>404</v>
      </c>
      <c r="B1212" t="s">
        <v>482</v>
      </c>
      <c r="C1212" s="1">
        <f t="shared" si="447"/>
        <v>12173</v>
      </c>
      <c r="D1212" s="7">
        <f>IF(N1212&gt;0, RANK(N1212,(N1212:P1212,Q1212:AE1212)),0)</f>
        <v>1</v>
      </c>
      <c r="E1212" s="7">
        <f>IF(O1212&gt;0,RANK(O1212,(N1212:P1212,Q1212:AE1212)),0)</f>
        <v>2</v>
      </c>
      <c r="F1212" s="7">
        <f>IF(P1212&gt;0,RANK(P1212,(N1212:P1212,Q1212:AE1212)),0)</f>
        <v>0</v>
      </c>
      <c r="G1212" s="1">
        <f t="shared" si="435"/>
        <v>4748</v>
      </c>
      <c r="H1212" s="2">
        <f t="shared" si="436"/>
        <v>0.39004353897970917</v>
      </c>
      <c r="I1212" s="2"/>
      <c r="J1212" s="2">
        <f t="shared" si="448"/>
        <v>0.65316684465620634</v>
      </c>
      <c r="K1212" s="2">
        <f t="shared" si="449"/>
        <v>0.26312330567649717</v>
      </c>
      <c r="L1212" s="2">
        <f t="shared" si="450"/>
        <v>0</v>
      </c>
      <c r="M1212" s="2">
        <f t="shared" si="451"/>
        <v>8.3709849667296499E-2</v>
      </c>
      <c r="N1212" s="111">
        <v>7951</v>
      </c>
      <c r="O1212" s="111">
        <v>3203</v>
      </c>
      <c r="P1212" s="111"/>
      <c r="Q1212" s="111">
        <v>72</v>
      </c>
      <c r="R1212" s="111"/>
      <c r="S1212" s="111"/>
      <c r="T1212" s="111">
        <v>69</v>
      </c>
      <c r="U1212" s="111"/>
      <c r="V1212" s="111"/>
      <c r="W1212" s="111"/>
      <c r="X1212" s="111"/>
      <c r="Y1212" s="111"/>
      <c r="Z1212" s="111">
        <v>318</v>
      </c>
      <c r="AA1212" s="111">
        <v>160</v>
      </c>
      <c r="AB1212" s="111">
        <v>224</v>
      </c>
      <c r="AC1212" s="111">
        <v>176</v>
      </c>
      <c r="AD1212" s="111"/>
      <c r="AE1212" s="111"/>
      <c r="AG1212" s="7">
        <f>IF(Q1212&gt;0,RANK(Q1212,(N1212:P1212,Q1212:AE1212)),0)</f>
        <v>7</v>
      </c>
      <c r="AH1212" s="7">
        <f>IF(R1212&gt;0,RANK(R1212,(N1212:P1212,Q1212:AE1212)),0)</f>
        <v>0</v>
      </c>
      <c r="AI1212" s="7">
        <f>IF(T1212&gt;0,RANK(T1212,(N1212:P1212,Q1212:AE1212)),0)</f>
        <v>8</v>
      </c>
      <c r="AJ1212" s="7">
        <f>IF(S1212&gt;0,RANK(S1212,(N1212:P1212,Q1212:AE1212)),0)</f>
        <v>0</v>
      </c>
      <c r="AK1212" s="2">
        <f t="shared" si="452"/>
        <v>5.9147293189846378E-3</v>
      </c>
      <c r="AL1212" s="2">
        <f t="shared" si="453"/>
        <v>0</v>
      </c>
      <c r="AM1212" s="2">
        <f t="shared" si="454"/>
        <v>5.6682822640269446E-3</v>
      </c>
      <c r="AN1212" s="2">
        <f t="shared" si="455"/>
        <v>0</v>
      </c>
      <c r="AP1212" t="s">
        <v>404</v>
      </c>
      <c r="AQ1212" t="s">
        <v>482</v>
      </c>
      <c r="AR1212">
        <v>1</v>
      </c>
      <c r="AT1212" s="95">
        <v>22</v>
      </c>
      <c r="AU1212" s="97">
        <v>117</v>
      </c>
      <c r="AV1212" s="101">
        <f t="shared" si="446"/>
        <v>22117</v>
      </c>
      <c r="AX1212" s="7" t="s">
        <v>941</v>
      </c>
    </row>
    <row r="1213" spans="1:50" hidden="1" outlineLevel="1">
      <c r="A1213" t="s">
        <v>768</v>
      </c>
      <c r="B1213" t="s">
        <v>482</v>
      </c>
      <c r="C1213" s="1">
        <f t="shared" si="447"/>
        <v>7858</v>
      </c>
      <c r="D1213" s="7">
        <f>IF(N1213&gt;0, RANK(N1213,(N1213:P1213,Q1213:AE1213)),0)</f>
        <v>1</v>
      </c>
      <c r="E1213" s="7">
        <f>IF(O1213&gt;0,RANK(O1213,(N1213:P1213,Q1213:AE1213)),0)</f>
        <v>2</v>
      </c>
      <c r="F1213" s="7">
        <f>IF(P1213&gt;0,RANK(P1213,(N1213:P1213,Q1213:AE1213)),0)</f>
        <v>0</v>
      </c>
      <c r="G1213" s="1">
        <f t="shared" si="435"/>
        <v>3618</v>
      </c>
      <c r="H1213" s="2">
        <f t="shared" si="436"/>
        <v>0.46042249936370577</v>
      </c>
      <c r="I1213" s="2"/>
      <c r="J1213" s="2">
        <f t="shared" si="448"/>
        <v>0.68757953677780603</v>
      </c>
      <c r="K1213" s="2">
        <f t="shared" si="449"/>
        <v>0.22715703741410029</v>
      </c>
      <c r="L1213" s="2">
        <f t="shared" si="450"/>
        <v>0</v>
      </c>
      <c r="M1213" s="2">
        <f t="shared" si="451"/>
        <v>8.5263425808093679E-2</v>
      </c>
      <c r="N1213" s="111">
        <v>5403</v>
      </c>
      <c r="O1213" s="111">
        <v>1785</v>
      </c>
      <c r="P1213" s="111"/>
      <c r="Q1213" s="111">
        <v>39</v>
      </c>
      <c r="R1213" s="111"/>
      <c r="S1213" s="111"/>
      <c r="T1213" s="111">
        <v>28</v>
      </c>
      <c r="U1213" s="111"/>
      <c r="V1213" s="111"/>
      <c r="W1213" s="111"/>
      <c r="X1213" s="111"/>
      <c r="Y1213" s="111"/>
      <c r="Z1213" s="111">
        <v>170</v>
      </c>
      <c r="AA1213" s="111">
        <v>186</v>
      </c>
      <c r="AB1213" s="111">
        <v>146</v>
      </c>
      <c r="AC1213" s="111">
        <v>101</v>
      </c>
      <c r="AD1213" s="111"/>
      <c r="AE1213" s="111"/>
      <c r="AG1213" s="7">
        <f>IF(Q1213&gt;0,RANK(Q1213,(N1213:P1213,Q1213:AE1213)),0)</f>
        <v>7</v>
      </c>
      <c r="AH1213" s="7">
        <f>IF(R1213&gt;0,RANK(R1213,(N1213:P1213,Q1213:AE1213)),0)</f>
        <v>0</v>
      </c>
      <c r="AI1213" s="7">
        <f>IF(T1213&gt;0,RANK(T1213,(N1213:P1213,Q1213:AE1213)),0)</f>
        <v>8</v>
      </c>
      <c r="AJ1213" s="7">
        <f>IF(S1213&gt;0,RANK(S1213,(N1213:P1213,Q1213:AE1213)),0)</f>
        <v>0</v>
      </c>
      <c r="AK1213" s="2">
        <f t="shared" si="452"/>
        <v>4.963094935097989E-3</v>
      </c>
      <c r="AL1213" s="2">
        <f t="shared" si="453"/>
        <v>0</v>
      </c>
      <c r="AM1213" s="2">
        <f t="shared" si="454"/>
        <v>3.563247645711377E-3</v>
      </c>
      <c r="AN1213" s="2">
        <f t="shared" si="455"/>
        <v>0</v>
      </c>
      <c r="AP1213" t="s">
        <v>768</v>
      </c>
      <c r="AQ1213" t="s">
        <v>482</v>
      </c>
      <c r="AR1213">
        <v>4</v>
      </c>
      <c r="AT1213" s="95">
        <v>22</v>
      </c>
      <c r="AU1213" s="97">
        <v>119</v>
      </c>
      <c r="AV1213" s="101">
        <f t="shared" si="446"/>
        <v>22119</v>
      </c>
      <c r="AX1213" s="7" t="s">
        <v>941</v>
      </c>
    </row>
    <row r="1214" spans="1:50" hidden="1" outlineLevel="1">
      <c r="A1214" t="s">
        <v>1790</v>
      </c>
      <c r="B1214" t="s">
        <v>482</v>
      </c>
      <c r="C1214" s="1">
        <f t="shared" si="447"/>
        <v>6489</v>
      </c>
      <c r="D1214" s="7">
        <f>IF(N1214&gt;0, RANK(N1214,(N1214:P1214,Q1214:AE1214)),0)</f>
        <v>1</v>
      </c>
      <c r="E1214" s="7">
        <f>IF(O1214&gt;0,RANK(O1214,(N1214:P1214,Q1214:AE1214)),0)</f>
        <v>2</v>
      </c>
      <c r="F1214" s="7">
        <f>IF(P1214&gt;0,RANK(P1214,(N1214:P1214,Q1214:AE1214)),0)</f>
        <v>0</v>
      </c>
      <c r="G1214" s="1">
        <f t="shared" ref="G1214:G1244" si="456">IF(C1214&gt;0,MAX(N1214:P1214)-LARGE(N1214:P1214,2),0)</f>
        <v>3507</v>
      </c>
      <c r="H1214" s="2">
        <f t="shared" ref="H1214:H1244" si="457">IF(C1214&gt;0,G1214/C1214,0)</f>
        <v>0.54045307443365698</v>
      </c>
      <c r="I1214" s="2"/>
      <c r="J1214" s="2">
        <f t="shared" si="448"/>
        <v>0.75342887964247185</v>
      </c>
      <c r="K1214" s="2">
        <f t="shared" si="449"/>
        <v>0.21297580520881493</v>
      </c>
      <c r="L1214" s="2">
        <f t="shared" si="450"/>
        <v>0</v>
      </c>
      <c r="M1214" s="2">
        <f t="shared" si="451"/>
        <v>3.3595315148713223E-2</v>
      </c>
      <c r="N1214" s="111">
        <v>4889</v>
      </c>
      <c r="O1214" s="111">
        <v>1382</v>
      </c>
      <c r="P1214" s="111"/>
      <c r="Q1214" s="111">
        <v>11</v>
      </c>
      <c r="R1214" s="111"/>
      <c r="S1214" s="111"/>
      <c r="T1214" s="111">
        <v>13</v>
      </c>
      <c r="U1214" s="111"/>
      <c r="V1214" s="111"/>
      <c r="W1214" s="111"/>
      <c r="X1214" s="111"/>
      <c r="Y1214" s="111"/>
      <c r="Z1214" s="111">
        <v>53</v>
      </c>
      <c r="AA1214" s="111">
        <v>13</v>
      </c>
      <c r="AB1214" s="111">
        <v>70</v>
      </c>
      <c r="AC1214" s="111">
        <v>58</v>
      </c>
      <c r="AD1214" s="111"/>
      <c r="AE1214" s="111"/>
      <c r="AG1214" s="7">
        <f>IF(Q1214&gt;0,RANK(Q1214,(N1214:P1214,Q1214:AE1214)),0)</f>
        <v>8</v>
      </c>
      <c r="AH1214" s="7">
        <f>IF(R1214&gt;0,RANK(R1214,(N1214:P1214,Q1214:AE1214)),0)</f>
        <v>0</v>
      </c>
      <c r="AI1214" s="7">
        <f>IF(T1214&gt;0,RANK(T1214,(N1214:P1214,Q1214:AE1214)),0)</f>
        <v>6</v>
      </c>
      <c r="AJ1214" s="7">
        <f>IF(S1214&gt;0,RANK(S1214,(N1214:P1214,Q1214:AE1214)),0)</f>
        <v>0</v>
      </c>
      <c r="AK1214" s="2">
        <f t="shared" si="452"/>
        <v>1.6951764524580058E-3</v>
      </c>
      <c r="AL1214" s="2">
        <f t="shared" si="453"/>
        <v>0</v>
      </c>
      <c r="AM1214" s="2">
        <f t="shared" si="454"/>
        <v>2.0033903529049161E-3</v>
      </c>
      <c r="AN1214" s="2">
        <f t="shared" si="455"/>
        <v>0</v>
      </c>
      <c r="AP1214" t="s">
        <v>1790</v>
      </c>
      <c r="AQ1214" t="s">
        <v>482</v>
      </c>
      <c r="AR1214">
        <v>6</v>
      </c>
      <c r="AT1214" s="95">
        <v>22</v>
      </c>
      <c r="AU1214" s="97">
        <v>121</v>
      </c>
      <c r="AV1214" s="101">
        <f t="shared" si="446"/>
        <v>22121</v>
      </c>
      <c r="AX1214" s="7" t="s">
        <v>941</v>
      </c>
    </row>
    <row r="1215" spans="1:50" hidden="1" outlineLevel="1">
      <c r="A1215" t="s">
        <v>1590</v>
      </c>
      <c r="B1215" t="s">
        <v>482</v>
      </c>
      <c r="C1215" s="1">
        <f t="shared" si="447"/>
        <v>2067</v>
      </c>
      <c r="D1215" s="7">
        <f>IF(N1215&gt;0, RANK(N1215,(N1215:P1215,Q1215:AE1215)),0)</f>
        <v>1</v>
      </c>
      <c r="E1215" s="7">
        <f>IF(O1215&gt;0,RANK(O1215,(N1215:P1215,Q1215:AE1215)),0)</f>
        <v>2</v>
      </c>
      <c r="F1215" s="7">
        <f>IF(P1215&gt;0,RANK(P1215,(N1215:P1215,Q1215:AE1215)),0)</f>
        <v>0</v>
      </c>
      <c r="G1215" s="1">
        <f t="shared" si="456"/>
        <v>180</v>
      </c>
      <c r="H1215" s="2">
        <f t="shared" si="457"/>
        <v>8.7082728592162553E-2</v>
      </c>
      <c r="I1215" s="2"/>
      <c r="J1215" s="2">
        <f t="shared" si="448"/>
        <v>0.5079825834542816</v>
      </c>
      <c r="K1215" s="2">
        <f t="shared" si="449"/>
        <v>0.42089985486211901</v>
      </c>
      <c r="L1215" s="2">
        <f t="shared" si="450"/>
        <v>0</v>
      </c>
      <c r="M1215" s="2">
        <f t="shared" si="451"/>
        <v>7.1117561683599395E-2</v>
      </c>
      <c r="N1215" s="111">
        <v>1050</v>
      </c>
      <c r="O1215" s="111">
        <v>870</v>
      </c>
      <c r="P1215" s="111"/>
      <c r="Q1215" s="111">
        <v>13</v>
      </c>
      <c r="R1215" s="111"/>
      <c r="S1215" s="111"/>
      <c r="T1215" s="111">
        <v>7</v>
      </c>
      <c r="U1215" s="111"/>
      <c r="V1215" s="111"/>
      <c r="W1215" s="111"/>
      <c r="X1215" s="111"/>
      <c r="Y1215" s="111"/>
      <c r="Z1215" s="111">
        <v>42</v>
      </c>
      <c r="AA1215" s="111">
        <v>41</v>
      </c>
      <c r="AB1215" s="111">
        <v>23</v>
      </c>
      <c r="AC1215" s="111">
        <v>21</v>
      </c>
      <c r="AD1215" s="111"/>
      <c r="AE1215" s="111"/>
      <c r="AG1215" s="7">
        <f>IF(Q1215&gt;0,RANK(Q1215,(N1215:P1215,Q1215:AE1215)),0)</f>
        <v>7</v>
      </c>
      <c r="AH1215" s="7">
        <f>IF(R1215&gt;0,RANK(R1215,(N1215:P1215,Q1215:AE1215)),0)</f>
        <v>0</v>
      </c>
      <c r="AI1215" s="7">
        <f>IF(T1215&gt;0,RANK(T1215,(N1215:P1215,Q1215:AE1215)),0)</f>
        <v>8</v>
      </c>
      <c r="AJ1215" s="7">
        <f>IF(S1215&gt;0,RANK(S1215,(N1215:P1215,Q1215:AE1215)),0)</f>
        <v>0</v>
      </c>
      <c r="AK1215" s="2">
        <f t="shared" si="452"/>
        <v>6.2893081761006293E-3</v>
      </c>
      <c r="AL1215" s="2">
        <f t="shared" si="453"/>
        <v>0</v>
      </c>
      <c r="AM1215" s="2">
        <f t="shared" si="454"/>
        <v>3.386550556361877E-3</v>
      </c>
      <c r="AN1215" s="2">
        <f t="shared" si="455"/>
        <v>0</v>
      </c>
      <c r="AP1215" t="s">
        <v>1590</v>
      </c>
      <c r="AQ1215" t="s">
        <v>482</v>
      </c>
      <c r="AR1215">
        <v>5</v>
      </c>
      <c r="AT1215" s="95">
        <v>22</v>
      </c>
      <c r="AU1215" s="97">
        <v>123</v>
      </c>
      <c r="AV1215" s="101">
        <f t="shared" si="446"/>
        <v>22123</v>
      </c>
      <c r="AX1215" s="7" t="s">
        <v>941</v>
      </c>
    </row>
    <row r="1216" spans="1:50" hidden="1" outlineLevel="1">
      <c r="A1216" t="s">
        <v>1865</v>
      </c>
      <c r="B1216" t="s">
        <v>482</v>
      </c>
      <c r="C1216" s="1">
        <f t="shared" si="447"/>
        <v>3080</v>
      </c>
      <c r="D1216" s="7">
        <f>IF(N1216&gt;0, RANK(N1216,(N1216:P1216,Q1216:AE1216)),0)</f>
        <v>1</v>
      </c>
      <c r="E1216" s="7">
        <f>IF(O1216&gt;0,RANK(O1216,(N1216:P1216,Q1216:AE1216)),0)</f>
        <v>2</v>
      </c>
      <c r="F1216" s="7">
        <f>IF(P1216&gt;0,RANK(P1216,(N1216:P1216,Q1216:AE1216)),0)</f>
        <v>0</v>
      </c>
      <c r="G1216" s="1">
        <f t="shared" si="456"/>
        <v>1233</v>
      </c>
      <c r="H1216" s="2">
        <f t="shared" si="457"/>
        <v>0.40032467532467531</v>
      </c>
      <c r="I1216" s="2"/>
      <c r="J1216" s="2">
        <f t="shared" si="448"/>
        <v>0.64707792207792203</v>
      </c>
      <c r="K1216" s="2">
        <f t="shared" si="449"/>
        <v>0.24675324675324675</v>
      </c>
      <c r="L1216" s="2">
        <f t="shared" si="450"/>
        <v>0</v>
      </c>
      <c r="M1216" s="2">
        <f t="shared" si="451"/>
        <v>0.10616883116883122</v>
      </c>
      <c r="N1216" s="111">
        <v>1993</v>
      </c>
      <c r="O1216" s="111">
        <v>760</v>
      </c>
      <c r="P1216" s="111"/>
      <c r="Q1216" s="111">
        <v>18</v>
      </c>
      <c r="R1216" s="111"/>
      <c r="S1216" s="111"/>
      <c r="T1216" s="111">
        <v>34</v>
      </c>
      <c r="U1216" s="111"/>
      <c r="V1216" s="111"/>
      <c r="W1216" s="111"/>
      <c r="X1216" s="111"/>
      <c r="Y1216" s="111"/>
      <c r="Z1216" s="111">
        <v>49</v>
      </c>
      <c r="AA1216" s="111">
        <v>58</v>
      </c>
      <c r="AB1216" s="111">
        <v>108</v>
      </c>
      <c r="AC1216" s="111">
        <v>60</v>
      </c>
      <c r="AD1216" s="111"/>
      <c r="AE1216" s="111"/>
      <c r="AG1216" s="7">
        <f>IF(Q1216&gt;0,RANK(Q1216,(N1216:P1216,Q1216:AE1216)),0)</f>
        <v>8</v>
      </c>
      <c r="AH1216" s="7">
        <f>IF(R1216&gt;0,RANK(R1216,(N1216:P1216,Q1216:AE1216)),0)</f>
        <v>0</v>
      </c>
      <c r="AI1216" s="7">
        <f>IF(T1216&gt;0,RANK(T1216,(N1216:P1216,Q1216:AE1216)),0)</f>
        <v>7</v>
      </c>
      <c r="AJ1216" s="7">
        <f>IF(S1216&gt;0,RANK(S1216,(N1216:P1216,Q1216:AE1216)),0)</f>
        <v>0</v>
      </c>
      <c r="AK1216" s="2">
        <f t="shared" si="452"/>
        <v>5.8441558441558444E-3</v>
      </c>
      <c r="AL1216" s="2">
        <f t="shared" si="453"/>
        <v>0</v>
      </c>
      <c r="AM1216" s="2">
        <f t="shared" si="454"/>
        <v>1.1038961038961039E-2</v>
      </c>
      <c r="AN1216" s="2">
        <f t="shared" si="455"/>
        <v>0</v>
      </c>
      <c r="AP1216" t="s">
        <v>1865</v>
      </c>
      <c r="AQ1216" t="s">
        <v>482</v>
      </c>
      <c r="AR1216">
        <v>6</v>
      </c>
      <c r="AT1216" s="95">
        <v>22</v>
      </c>
      <c r="AU1216" s="97">
        <v>125</v>
      </c>
      <c r="AV1216" s="101">
        <f t="shared" si="446"/>
        <v>22125</v>
      </c>
      <c r="AX1216" s="7" t="s">
        <v>941</v>
      </c>
    </row>
    <row r="1217" spans="1:57" hidden="1" outlineLevel="1">
      <c r="A1217" t="s">
        <v>1490</v>
      </c>
      <c r="B1217" t="s">
        <v>482</v>
      </c>
      <c r="C1217" s="1">
        <f t="shared" si="447"/>
        <v>2935</v>
      </c>
      <c r="D1217" s="7">
        <f>IF(N1217&gt;0, RANK(N1217,(N1217:P1217,Q1217:AE1217)),0)</f>
        <v>1</v>
      </c>
      <c r="E1217" s="7">
        <f>IF(O1217&gt;0,RANK(O1217,(N1217:P1217,Q1217:AE1217)),0)</f>
        <v>2</v>
      </c>
      <c r="F1217" s="7">
        <f>IF(P1217&gt;0,RANK(P1217,(N1217:P1217,Q1217:AE1217)),0)</f>
        <v>0</v>
      </c>
      <c r="G1217" s="1">
        <f t="shared" si="456"/>
        <v>912</v>
      </c>
      <c r="H1217" s="2">
        <f t="shared" si="457"/>
        <v>0.31073253833049402</v>
      </c>
      <c r="I1217" s="2"/>
      <c r="J1217" s="2">
        <f t="shared" si="448"/>
        <v>0.61294718909710388</v>
      </c>
      <c r="K1217" s="2">
        <f t="shared" si="449"/>
        <v>0.30221465076660986</v>
      </c>
      <c r="L1217" s="2">
        <f t="shared" si="450"/>
        <v>0</v>
      </c>
      <c r="M1217" s="2">
        <f t="shared" si="451"/>
        <v>8.4838160136286256E-2</v>
      </c>
      <c r="N1217" s="111">
        <v>1799</v>
      </c>
      <c r="O1217" s="111">
        <v>887</v>
      </c>
      <c r="P1217" s="111"/>
      <c r="Q1217" s="111">
        <v>13</v>
      </c>
      <c r="R1217" s="111"/>
      <c r="S1217" s="111"/>
      <c r="T1217" s="111">
        <v>7</v>
      </c>
      <c r="U1217" s="111"/>
      <c r="V1217" s="111"/>
      <c r="W1217" s="111"/>
      <c r="X1217" s="111"/>
      <c r="Y1217" s="111"/>
      <c r="Z1217" s="111">
        <v>54</v>
      </c>
      <c r="AA1217" s="111">
        <v>25</v>
      </c>
      <c r="AB1217" s="111">
        <v>123</v>
      </c>
      <c r="AC1217" s="111">
        <v>27</v>
      </c>
      <c r="AD1217" s="111"/>
      <c r="AE1217" s="111"/>
      <c r="AG1217" s="7">
        <f>IF(Q1217&gt;0,RANK(Q1217,(N1217:P1217,Q1217:AE1217)),0)</f>
        <v>7</v>
      </c>
      <c r="AH1217" s="7">
        <f>IF(R1217&gt;0,RANK(R1217,(N1217:P1217,Q1217:AE1217)),0)</f>
        <v>0</v>
      </c>
      <c r="AI1217" s="7">
        <f>IF(T1217&gt;0,RANK(T1217,(N1217:P1217,Q1217:AE1217)),0)</f>
        <v>8</v>
      </c>
      <c r="AJ1217" s="7">
        <f>IF(S1217&gt;0,RANK(S1217,(N1217:P1217,Q1217:AE1217)),0)</f>
        <v>0</v>
      </c>
      <c r="AK1217" s="2">
        <f t="shared" si="452"/>
        <v>4.4293015332197618E-3</v>
      </c>
      <c r="AL1217" s="2">
        <f t="shared" si="453"/>
        <v>0</v>
      </c>
      <c r="AM1217" s="2">
        <f t="shared" si="454"/>
        <v>2.3850085178875641E-3</v>
      </c>
      <c r="AN1217" s="2">
        <f t="shared" si="455"/>
        <v>0</v>
      </c>
      <c r="AP1217" t="s">
        <v>1490</v>
      </c>
      <c r="AQ1217" t="s">
        <v>482</v>
      </c>
      <c r="AR1217">
        <v>5</v>
      </c>
      <c r="AT1217" s="95">
        <v>22</v>
      </c>
      <c r="AU1217" s="97">
        <v>127</v>
      </c>
      <c r="AV1217" s="101">
        <f t="shared" si="446"/>
        <v>22127</v>
      </c>
      <c r="AX1217" s="7" t="s">
        <v>941</v>
      </c>
    </row>
    <row r="1218" spans="1:57" collapsed="1">
      <c r="A1218" t="s">
        <v>1682</v>
      </c>
      <c r="B1218" t="s">
        <v>323</v>
      </c>
      <c r="C1218" s="1">
        <f t="shared" si="447"/>
        <v>969165</v>
      </c>
      <c r="D1218" s="7">
        <f>IF(N1218&gt;0, RANK(N1218,(N1218:P1218,Q1218:AE1218)),0)</f>
        <v>1</v>
      </c>
      <c r="E1218" s="7">
        <f>IF(O1218&gt;0,RANK(O1218,(N1218:P1218,Q1218:AE1218)),0)</f>
        <v>2</v>
      </c>
      <c r="F1218" s="7">
        <f>IF(P1218&gt;0,RANK(P1218,(N1218:P1218,Q1218:AE1218)),0)</f>
        <v>0</v>
      </c>
      <c r="G1218" s="1">
        <f t="shared" si="456"/>
        <v>313886</v>
      </c>
      <c r="H1218" s="2">
        <f t="shared" si="457"/>
        <v>0.3238726119907343</v>
      </c>
      <c r="I1218" s="2"/>
      <c r="J1218" s="2">
        <f t="shared" si="448"/>
        <v>0.64024392131370822</v>
      </c>
      <c r="K1218" s="2">
        <f t="shared" si="449"/>
        <v>0.31637130932297391</v>
      </c>
      <c r="L1218" s="2">
        <f t="shared" si="450"/>
        <v>0</v>
      </c>
      <c r="M1218" s="2">
        <f>IF(C1218=0,"-",(1-J1218-K1218-L1218))</f>
        <v>4.3384769363317865E-2</v>
      </c>
      <c r="N1218" s="111">
        <f>SUM(N1154:N1217)</f>
        <v>620502</v>
      </c>
      <c r="O1218" s="111">
        <f>SUM(O1154:O1217)</f>
        <v>306616</v>
      </c>
      <c r="P1218" s="111"/>
      <c r="Q1218" s="111">
        <f>SUM(Q1154:Q1217)</f>
        <v>3227</v>
      </c>
      <c r="R1218" s="111"/>
      <c r="S1218" s="111"/>
      <c r="T1218" s="111">
        <f>SUM(T1154:T1217)</f>
        <v>2394</v>
      </c>
      <c r="U1218" s="111"/>
      <c r="V1218" s="111"/>
      <c r="W1218" s="111"/>
      <c r="X1218" s="111"/>
      <c r="Y1218" s="111"/>
      <c r="Z1218" s="111">
        <f>SUM(Z1154:Z1217)</f>
        <v>12203</v>
      </c>
      <c r="AA1218" s="111">
        <f>SUM(AA1154:AA1217)</f>
        <v>6366</v>
      </c>
      <c r="AB1218" s="111">
        <f>SUM(AB1154:AB1217)</f>
        <v>9893</v>
      </c>
      <c r="AC1218" s="111">
        <f>SUM(AC1154:AC1217)</f>
        <v>7964</v>
      </c>
      <c r="AD1218" s="111"/>
      <c r="AE1218" s="111"/>
      <c r="AG1218" s="7">
        <f>IF(Q1218&gt;0,RANK(Q1218,(N1218:P1218,Q1218:AE1218)),0)</f>
        <v>7</v>
      </c>
      <c r="AH1218" s="7">
        <f>IF(R1218&gt;0,RANK(R1218,(N1218:P1218,Q1218:AE1218)),0)</f>
        <v>0</v>
      </c>
      <c r="AI1218" s="7">
        <f>IF(T1218&gt;0,RANK(T1218,(N1218:P1218,Q1218:AE1218)),0)</f>
        <v>8</v>
      </c>
      <c r="AJ1218" s="7">
        <f>IF(S1218&gt;0,RANK(S1218,(N1218:P1218,Q1218:AE1218)),0)</f>
        <v>0</v>
      </c>
      <c r="AK1218" s="2">
        <f t="shared" si="452"/>
        <v>3.3296703863635192E-3</v>
      </c>
      <c r="AL1218" s="2">
        <f t="shared" si="453"/>
        <v>0</v>
      </c>
      <c r="AM1218" s="2">
        <f t="shared" si="454"/>
        <v>2.4701676185169708E-3</v>
      </c>
      <c r="AN1218" s="2">
        <f t="shared" si="455"/>
        <v>0</v>
      </c>
      <c r="AP1218" t="s">
        <v>1682</v>
      </c>
      <c r="AQ1218" t="s">
        <v>323</v>
      </c>
      <c r="AT1218" s="95">
        <v>22</v>
      </c>
      <c r="AU1218" s="97"/>
      <c r="AV1218" s="95">
        <v>22</v>
      </c>
      <c r="AX1218" s="7" t="s">
        <v>593</v>
      </c>
    </row>
    <row r="1219" spans="1:57">
      <c r="C1219" s="1"/>
      <c r="E1219" s="7"/>
      <c r="F1219" s="7"/>
      <c r="I1219" s="2"/>
      <c r="N1219" s="111"/>
      <c r="O1219" s="111"/>
      <c r="P1219" s="111"/>
      <c r="Q1219" s="111"/>
      <c r="R1219" s="111"/>
      <c r="S1219" s="111"/>
      <c r="T1219" s="111"/>
      <c r="U1219" s="111"/>
      <c r="V1219" s="111"/>
      <c r="W1219" s="111"/>
      <c r="X1219" s="111"/>
      <c r="Y1219" s="111"/>
      <c r="Z1219" s="111"/>
      <c r="AA1219" s="111"/>
      <c r="AB1219" s="111"/>
      <c r="AC1219" s="111"/>
      <c r="AD1219" s="111"/>
      <c r="AE1219" s="111"/>
      <c r="AG1219" s="7"/>
      <c r="AH1219" s="7"/>
      <c r="AI1219" s="7"/>
      <c r="AJ1219" s="7"/>
      <c r="AT1219" s="95"/>
      <c r="AU1219" s="97"/>
      <c r="AV1219" s="101"/>
    </row>
    <row r="1220" spans="1:57" hidden="1" outlineLevel="1">
      <c r="A1220" t="s">
        <v>1156</v>
      </c>
      <c r="B1220" t="s">
        <v>1206</v>
      </c>
      <c r="C1220" s="1">
        <f t="shared" ref="C1220:C1244" si="458">SUM(N1220:AE1220)</f>
        <v>19421</v>
      </c>
      <c r="D1220" s="7">
        <f>IF(N1220&gt;0, RANK(N1220,(N1220:P1220,Q1220:AE1220)),0)</f>
        <v>1</v>
      </c>
      <c r="E1220" s="7">
        <f>IF(O1220&gt;0,RANK(O1220,(N1220:P1220,Q1220:AE1220)),0)</f>
        <v>2</v>
      </c>
      <c r="F1220" s="7">
        <f>IF(P1220&gt;0,RANK(P1220,(N1220:P1220,Q1220:AE1220)),0)</f>
        <v>0</v>
      </c>
      <c r="G1220" s="1">
        <f t="shared" si="456"/>
        <v>6733</v>
      </c>
      <c r="H1220" s="2">
        <f t="shared" si="457"/>
        <v>0.34668657638638589</v>
      </c>
      <c r="I1220" s="2"/>
      <c r="J1220" s="2">
        <f t="shared" ref="J1220:J1244" si="459">IF($C1220=0,"-",N1220/$C1220)</f>
        <v>0.67334328819319289</v>
      </c>
      <c r="K1220" s="2">
        <f t="shared" ref="K1220:K1244" si="460">IF($C1220=0,"-",O1220/$C1220)</f>
        <v>0.32665671180680705</v>
      </c>
      <c r="L1220" s="2">
        <f t="shared" ref="L1220:L1244" si="461">IF($C1220=0,"-",P1220/$C1220)</f>
        <v>0</v>
      </c>
      <c r="M1220" s="2">
        <f t="shared" ref="M1220:M1244" si="462">IF(C1220=0,"-",(1-J1220-K1220-L1220))</f>
        <v>5.5511151231257827E-17</v>
      </c>
      <c r="N1220" s="111">
        <v>13077</v>
      </c>
      <c r="O1220" s="111">
        <v>6344</v>
      </c>
      <c r="P1220" s="111"/>
      <c r="Q1220" s="111"/>
      <c r="R1220" s="111"/>
      <c r="S1220" s="111"/>
      <c r="T1220" s="111"/>
      <c r="U1220" s="111"/>
      <c r="V1220" s="111"/>
      <c r="W1220" s="111"/>
      <c r="X1220" s="111"/>
      <c r="Y1220" s="111"/>
      <c r="Z1220" s="111"/>
      <c r="AA1220" s="111"/>
      <c r="AB1220" s="111"/>
      <c r="AC1220" s="111"/>
      <c r="AD1220" s="111"/>
      <c r="AE1220" s="111"/>
      <c r="AG1220" s="7">
        <f>IF(Q1220&gt;0,RANK(Q1220,(N1220:P1220,Q1220:AE1220)),0)</f>
        <v>0</v>
      </c>
      <c r="AH1220" s="7">
        <f>IF(R1220&gt;0,RANK(R1220,(N1220:P1220,Q1220:AE1220)),0)</f>
        <v>0</v>
      </c>
      <c r="AI1220" s="7">
        <f>IF(T1220&gt;0,RANK(T1220,(N1220:P1220,Q1220:AE1220)),0)</f>
        <v>0</v>
      </c>
      <c r="AJ1220" s="7">
        <f>IF(S1220&gt;0,RANK(S1220,(N1220:P1220,Q1220:AE1220)),0)</f>
        <v>0</v>
      </c>
      <c r="AK1220" s="2">
        <f t="shared" ref="AK1220:AK1244" si="463">IF($C1220=0,"-",Q1220/$C1220)</f>
        <v>0</v>
      </c>
      <c r="AL1220" s="2">
        <f t="shared" ref="AL1220:AL1244" si="464">IF($C1220=0,"-",R1220/$C1220)</f>
        <v>0</v>
      </c>
      <c r="AM1220" s="2">
        <f t="shared" ref="AM1220:AM1244" si="465">IF($C1220=0,"-",T1220/$C1220)</f>
        <v>0</v>
      </c>
      <c r="AN1220" s="2">
        <f t="shared" ref="AN1220:AN1244" si="466">IF($C1220=0,"-",S1220/$C1220)</f>
        <v>0</v>
      </c>
      <c r="AO1220" s="91"/>
      <c r="AP1220" t="s">
        <v>1156</v>
      </c>
      <c r="AQ1220" t="s">
        <v>1206</v>
      </c>
      <c r="AR1220">
        <v>6</v>
      </c>
      <c r="AT1220" s="95">
        <v>24</v>
      </c>
      <c r="AU1220" s="97">
        <v>1</v>
      </c>
      <c r="AV1220" s="101">
        <f t="shared" si="446"/>
        <v>24001</v>
      </c>
      <c r="AX1220" s="7" t="s">
        <v>1006</v>
      </c>
      <c r="BE1220" t="s">
        <v>851</v>
      </c>
    </row>
    <row r="1221" spans="1:57" hidden="1" outlineLevel="1">
      <c r="A1221" t="s">
        <v>1781</v>
      </c>
      <c r="B1221" t="s">
        <v>1206</v>
      </c>
      <c r="C1221" s="1">
        <f t="shared" si="458"/>
        <v>152789</v>
      </c>
      <c r="D1221" s="7">
        <f>IF(N1221&gt;0, RANK(N1221,(N1221:P1221,Q1221:AE1221)),0)</f>
        <v>1</v>
      </c>
      <c r="E1221" s="7">
        <f>IF(O1221&gt;0,RANK(O1221,(N1221:P1221,Q1221:AE1221)),0)</f>
        <v>2</v>
      </c>
      <c r="F1221" s="7">
        <f>IF(P1221&gt;0,RANK(P1221,(N1221:P1221,Q1221:AE1221)),0)</f>
        <v>0</v>
      </c>
      <c r="G1221" s="1">
        <f t="shared" si="456"/>
        <v>43121</v>
      </c>
      <c r="H1221" s="2">
        <f t="shared" si="457"/>
        <v>0.2822258146856122</v>
      </c>
      <c r="I1221" s="2"/>
      <c r="J1221" s="2">
        <f t="shared" si="459"/>
        <v>0.64111290734280613</v>
      </c>
      <c r="K1221" s="2">
        <f t="shared" si="460"/>
        <v>0.35888709265719393</v>
      </c>
      <c r="L1221" s="2">
        <f t="shared" si="461"/>
        <v>0</v>
      </c>
      <c r="M1221" s="2">
        <f t="shared" si="462"/>
        <v>-5.5511151231257827E-17</v>
      </c>
      <c r="N1221" s="111">
        <v>97955</v>
      </c>
      <c r="O1221" s="111">
        <v>54834</v>
      </c>
      <c r="P1221" s="111"/>
      <c r="Q1221" s="111"/>
      <c r="R1221" s="111"/>
      <c r="S1221" s="111"/>
      <c r="T1221" s="111"/>
      <c r="U1221" s="111"/>
      <c r="V1221" s="111"/>
      <c r="W1221" s="111"/>
      <c r="X1221" s="111"/>
      <c r="Y1221" s="111"/>
      <c r="Z1221" s="111"/>
      <c r="AA1221" s="111"/>
      <c r="AB1221" s="111"/>
      <c r="AC1221" s="111"/>
      <c r="AD1221" s="111"/>
      <c r="AE1221" s="111"/>
      <c r="AG1221" s="7">
        <f>IF(Q1221&gt;0,RANK(Q1221,(N1221:P1221,Q1221:AE1221)),0)</f>
        <v>0</v>
      </c>
      <c r="AH1221" s="7">
        <f>IF(R1221&gt;0,RANK(R1221,(N1221:P1221,Q1221:AE1221)),0)</f>
        <v>0</v>
      </c>
      <c r="AI1221" s="7">
        <f>IF(T1221&gt;0,RANK(T1221,(N1221:P1221,Q1221:AE1221)),0)</f>
        <v>0</v>
      </c>
      <c r="AJ1221" s="7">
        <f>IF(S1221&gt;0,RANK(S1221,(N1221:P1221,Q1221:AE1221)),0)</f>
        <v>0</v>
      </c>
      <c r="AK1221" s="2">
        <f t="shared" si="463"/>
        <v>0</v>
      </c>
      <c r="AL1221" s="2">
        <f t="shared" si="464"/>
        <v>0</v>
      </c>
      <c r="AM1221" s="2">
        <f t="shared" si="465"/>
        <v>0</v>
      </c>
      <c r="AN1221" s="2">
        <f t="shared" si="466"/>
        <v>0</v>
      </c>
      <c r="AO1221" s="91"/>
      <c r="AP1221" t="s">
        <v>1781</v>
      </c>
      <c r="AQ1221" t="s">
        <v>1206</v>
      </c>
      <c r="AR1221">
        <v>0</v>
      </c>
      <c r="AT1221" s="95">
        <v>24</v>
      </c>
      <c r="AU1221" s="97">
        <v>3</v>
      </c>
      <c r="AV1221" s="101">
        <f t="shared" si="446"/>
        <v>24003</v>
      </c>
      <c r="AX1221" s="7" t="s">
        <v>1006</v>
      </c>
      <c r="BE1221" t="s">
        <v>852</v>
      </c>
    </row>
    <row r="1222" spans="1:57" hidden="1" outlineLevel="1">
      <c r="A1222" t="s">
        <v>1553</v>
      </c>
      <c r="B1222" t="s">
        <v>1206</v>
      </c>
      <c r="C1222" s="1">
        <f t="shared" si="458"/>
        <v>151265</v>
      </c>
      <c r="D1222" s="7">
        <f>IF(N1222&gt;0, RANK(N1222,(N1222:P1222,Q1222:AE1222)),0)</f>
        <v>1</v>
      </c>
      <c r="E1222" s="7">
        <f>IF(O1222&gt;0,RANK(O1222,(N1222:P1222,Q1222:AE1222)),0)</f>
        <v>2</v>
      </c>
      <c r="F1222" s="7">
        <f>IF(P1222&gt;0,RANK(P1222,(N1222:P1222,Q1222:AE1222)),0)</f>
        <v>0</v>
      </c>
      <c r="G1222" s="1">
        <f t="shared" si="456"/>
        <v>120187</v>
      </c>
      <c r="H1222" s="2">
        <f t="shared" si="457"/>
        <v>0.79454599543846893</v>
      </c>
      <c r="I1222" s="2"/>
      <c r="J1222" s="2">
        <f t="shared" si="459"/>
        <v>0.89727299771923441</v>
      </c>
      <c r="K1222" s="2">
        <f t="shared" si="460"/>
        <v>0.10272700228076555</v>
      </c>
      <c r="L1222" s="2">
        <f t="shared" si="461"/>
        <v>0</v>
      </c>
      <c r="M1222" s="2">
        <f t="shared" si="462"/>
        <v>4.163336342344337E-17</v>
      </c>
      <c r="N1222" s="111">
        <v>135726</v>
      </c>
      <c r="O1222" s="111">
        <v>15539</v>
      </c>
      <c r="P1222" s="111"/>
      <c r="Q1222" s="111"/>
      <c r="R1222" s="111"/>
      <c r="S1222" s="111"/>
      <c r="T1222" s="111"/>
      <c r="U1222" s="111"/>
      <c r="V1222" s="111"/>
      <c r="W1222" s="111"/>
      <c r="X1222" s="111"/>
      <c r="Y1222" s="111"/>
      <c r="Z1222" s="111"/>
      <c r="AA1222" s="111"/>
      <c r="AB1222" s="111"/>
      <c r="AC1222" s="111"/>
      <c r="AD1222" s="111"/>
      <c r="AE1222" s="111"/>
      <c r="AG1222" s="7">
        <f>IF(Q1222&gt;0,RANK(Q1222,(N1222:P1222,Q1222:AE1222)),0)</f>
        <v>0</v>
      </c>
      <c r="AH1222" s="7">
        <f>IF(R1222&gt;0,RANK(R1222,(N1222:P1222,Q1222:AE1222)),0)</f>
        <v>0</v>
      </c>
      <c r="AI1222" s="7">
        <f>IF(T1222&gt;0,RANK(T1222,(N1222:P1222,Q1222:AE1222)),0)</f>
        <v>0</v>
      </c>
      <c r="AJ1222" s="7">
        <f>IF(S1222&gt;0,RANK(S1222,(N1222:P1222,Q1222:AE1222)),0)</f>
        <v>0</v>
      </c>
      <c r="AK1222" s="2">
        <f t="shared" si="463"/>
        <v>0</v>
      </c>
      <c r="AL1222" s="2">
        <f t="shared" si="464"/>
        <v>0</v>
      </c>
      <c r="AM1222" s="2">
        <f t="shared" si="465"/>
        <v>0</v>
      </c>
      <c r="AN1222" s="2">
        <f t="shared" si="466"/>
        <v>0</v>
      </c>
      <c r="AO1222" s="91"/>
      <c r="AP1222" t="s">
        <v>1782</v>
      </c>
      <c r="AQ1222" t="s">
        <v>1206</v>
      </c>
      <c r="AR1222">
        <v>0</v>
      </c>
      <c r="AT1222" s="95">
        <v>24</v>
      </c>
      <c r="AU1222" s="97">
        <v>510</v>
      </c>
      <c r="AV1222" s="101">
        <f t="shared" si="446"/>
        <v>24510</v>
      </c>
      <c r="AX1222" s="7" t="s">
        <v>759</v>
      </c>
      <c r="BE1222" t="s">
        <v>898</v>
      </c>
    </row>
    <row r="1223" spans="1:57" hidden="1" outlineLevel="1">
      <c r="A1223" t="s">
        <v>1553</v>
      </c>
      <c r="B1223" t="s">
        <v>1206</v>
      </c>
      <c r="C1223" s="1">
        <f t="shared" si="458"/>
        <v>239375</v>
      </c>
      <c r="D1223" s="7">
        <f>IF(N1223&gt;0, RANK(N1223,(N1223:P1223,Q1223:AE1223)),0)</f>
        <v>1</v>
      </c>
      <c r="E1223" s="7">
        <f>IF(O1223&gt;0,RANK(O1223,(N1223:P1223,Q1223:AE1223)),0)</f>
        <v>2</v>
      </c>
      <c r="F1223" s="7">
        <f>IF(P1223&gt;0,RANK(P1223,(N1223:P1223,Q1223:AE1223)),0)</f>
        <v>0</v>
      </c>
      <c r="G1223" s="1">
        <f t="shared" si="456"/>
        <v>85279</v>
      </c>
      <c r="H1223" s="2">
        <f t="shared" si="457"/>
        <v>0.35625691906005225</v>
      </c>
      <c r="I1223" s="2"/>
      <c r="J1223" s="2">
        <f t="shared" si="459"/>
        <v>0.6781284595300261</v>
      </c>
      <c r="K1223" s="2">
        <f t="shared" si="460"/>
        <v>0.3218715404699739</v>
      </c>
      <c r="L1223" s="2">
        <f t="shared" si="461"/>
        <v>0</v>
      </c>
      <c r="M1223" s="2">
        <f t="shared" si="462"/>
        <v>0</v>
      </c>
      <c r="N1223" s="111">
        <v>162327</v>
      </c>
      <c r="O1223" s="111">
        <v>77048</v>
      </c>
      <c r="P1223" s="111"/>
      <c r="Q1223" s="111"/>
      <c r="R1223" s="111"/>
      <c r="S1223" s="111"/>
      <c r="T1223" s="111"/>
      <c r="U1223" s="111"/>
      <c r="V1223" s="111"/>
      <c r="W1223" s="111"/>
      <c r="X1223" s="111"/>
      <c r="Y1223" s="111"/>
      <c r="Z1223" s="111"/>
      <c r="AA1223" s="111"/>
      <c r="AB1223" s="111"/>
      <c r="AC1223" s="111"/>
      <c r="AD1223" s="111"/>
      <c r="AE1223" s="111"/>
      <c r="AG1223" s="7">
        <f>IF(Q1223&gt;0,RANK(Q1223,(N1223:P1223,Q1223:AE1223)),0)</f>
        <v>0</v>
      </c>
      <c r="AH1223" s="7">
        <f>IF(R1223&gt;0,RANK(R1223,(N1223:P1223,Q1223:AE1223)),0)</f>
        <v>0</v>
      </c>
      <c r="AI1223" s="7">
        <f>IF(T1223&gt;0,RANK(T1223,(N1223:P1223,Q1223:AE1223)),0)</f>
        <v>0</v>
      </c>
      <c r="AJ1223" s="7">
        <f>IF(S1223&gt;0,RANK(S1223,(N1223:P1223,Q1223:AE1223)),0)</f>
        <v>0</v>
      </c>
      <c r="AK1223" s="2">
        <f t="shared" si="463"/>
        <v>0</v>
      </c>
      <c r="AL1223" s="2">
        <f t="shared" si="464"/>
        <v>0</v>
      </c>
      <c r="AM1223" s="2">
        <f t="shared" si="465"/>
        <v>0</v>
      </c>
      <c r="AN1223" s="2">
        <f t="shared" si="466"/>
        <v>0</v>
      </c>
      <c r="AO1223" s="91"/>
      <c r="AP1223" t="s">
        <v>1553</v>
      </c>
      <c r="AQ1223" t="s">
        <v>1206</v>
      </c>
      <c r="AR1223">
        <v>0</v>
      </c>
      <c r="AT1223" s="95">
        <v>24</v>
      </c>
      <c r="AU1223" s="97">
        <v>5</v>
      </c>
      <c r="AV1223" s="101">
        <f t="shared" si="446"/>
        <v>24005</v>
      </c>
      <c r="AX1223" s="7" t="s">
        <v>1006</v>
      </c>
      <c r="BE1223" t="s">
        <v>853</v>
      </c>
    </row>
    <row r="1224" spans="1:57" hidden="1" outlineLevel="1">
      <c r="A1224" t="s">
        <v>1076</v>
      </c>
      <c r="B1224" t="s">
        <v>1206</v>
      </c>
      <c r="C1224" s="1">
        <f t="shared" si="458"/>
        <v>22088</v>
      </c>
      <c r="D1224" s="7">
        <f>IF(N1224&gt;0, RANK(N1224,(N1224:P1224,Q1224:AE1224)),0)</f>
        <v>1</v>
      </c>
      <c r="E1224" s="7">
        <f>IF(O1224&gt;0,RANK(O1224,(N1224:P1224,Q1224:AE1224)),0)</f>
        <v>2</v>
      </c>
      <c r="F1224" s="7">
        <f>IF(P1224&gt;0,RANK(P1224,(N1224:P1224,Q1224:AE1224)),0)</f>
        <v>0</v>
      </c>
      <c r="G1224" s="1">
        <f t="shared" si="456"/>
        <v>6026</v>
      </c>
      <c r="H1224" s="2">
        <f t="shared" si="457"/>
        <v>0.27281781963056861</v>
      </c>
      <c r="I1224" s="2"/>
      <c r="J1224" s="2">
        <f t="shared" si="459"/>
        <v>0.63640890981528431</v>
      </c>
      <c r="K1224" s="2">
        <f t="shared" si="460"/>
        <v>0.36359109018471569</v>
      </c>
      <c r="L1224" s="2">
        <f t="shared" si="461"/>
        <v>0</v>
      </c>
      <c r="M1224" s="2">
        <f t="shared" si="462"/>
        <v>0</v>
      </c>
      <c r="N1224" s="111">
        <v>14057</v>
      </c>
      <c r="O1224" s="111">
        <v>8031</v>
      </c>
      <c r="P1224" s="111"/>
      <c r="Q1224" s="111"/>
      <c r="R1224" s="111"/>
      <c r="S1224" s="111"/>
      <c r="T1224" s="111"/>
      <c r="U1224" s="111"/>
      <c r="V1224" s="111"/>
      <c r="W1224" s="111"/>
      <c r="X1224" s="111"/>
      <c r="Y1224" s="111"/>
      <c r="Z1224" s="111"/>
      <c r="AA1224" s="111"/>
      <c r="AB1224" s="111"/>
      <c r="AC1224" s="111"/>
      <c r="AD1224" s="111"/>
      <c r="AE1224" s="111"/>
      <c r="AG1224" s="7">
        <f>IF(Q1224&gt;0,RANK(Q1224,(N1224:P1224,Q1224:AE1224)),0)</f>
        <v>0</v>
      </c>
      <c r="AH1224" s="7">
        <f>IF(R1224&gt;0,RANK(R1224,(N1224:P1224,Q1224:AE1224)),0)</f>
        <v>0</v>
      </c>
      <c r="AI1224" s="7">
        <f>IF(T1224&gt;0,RANK(T1224,(N1224:P1224,Q1224:AE1224)),0)</f>
        <v>0</v>
      </c>
      <c r="AJ1224" s="7">
        <f>IF(S1224&gt;0,RANK(S1224,(N1224:P1224,Q1224:AE1224)),0)</f>
        <v>0</v>
      </c>
      <c r="AK1224" s="2">
        <f t="shared" si="463"/>
        <v>0</v>
      </c>
      <c r="AL1224" s="2">
        <f t="shared" si="464"/>
        <v>0</v>
      </c>
      <c r="AM1224" s="2">
        <f t="shared" si="465"/>
        <v>0</v>
      </c>
      <c r="AN1224" s="2">
        <f t="shared" si="466"/>
        <v>0</v>
      </c>
      <c r="AO1224" s="91"/>
      <c r="AP1224" t="s">
        <v>1076</v>
      </c>
      <c r="AQ1224" t="s">
        <v>1206</v>
      </c>
      <c r="AR1224">
        <v>5</v>
      </c>
      <c r="AT1224" s="95">
        <v>24</v>
      </c>
      <c r="AU1224" s="97">
        <v>9</v>
      </c>
      <c r="AV1224" s="101">
        <f t="shared" si="446"/>
        <v>24009</v>
      </c>
      <c r="AX1224" s="7" t="s">
        <v>1006</v>
      </c>
      <c r="BE1224" t="s">
        <v>637</v>
      </c>
    </row>
    <row r="1225" spans="1:57" hidden="1" outlineLevel="1">
      <c r="A1225" t="s">
        <v>331</v>
      </c>
      <c r="B1225" t="s">
        <v>1206</v>
      </c>
      <c r="C1225" s="1">
        <f t="shared" si="458"/>
        <v>6803</v>
      </c>
      <c r="D1225" s="7">
        <f>IF(N1225&gt;0, RANK(N1225,(N1225:P1225,Q1225:AE1225)),0)</f>
        <v>1</v>
      </c>
      <c r="E1225" s="7">
        <f>IF(O1225&gt;0,RANK(O1225,(N1225:P1225,Q1225:AE1225)),0)</f>
        <v>2</v>
      </c>
      <c r="F1225" s="7">
        <f>IF(P1225&gt;0,RANK(P1225,(N1225:P1225,Q1225:AE1225)),0)</f>
        <v>0</v>
      </c>
      <c r="G1225" s="1">
        <f t="shared" si="456"/>
        <v>1375</v>
      </c>
      <c r="H1225" s="2">
        <f t="shared" si="457"/>
        <v>0.20211671321475819</v>
      </c>
      <c r="I1225" s="2"/>
      <c r="J1225" s="2">
        <f t="shared" si="459"/>
        <v>0.60105835660737905</v>
      </c>
      <c r="K1225" s="2">
        <f t="shared" si="460"/>
        <v>0.39894164339262089</v>
      </c>
      <c r="L1225" s="2">
        <f t="shared" si="461"/>
        <v>0</v>
      </c>
      <c r="M1225" s="2">
        <f t="shared" si="462"/>
        <v>5.5511151231257827E-17</v>
      </c>
      <c r="N1225" s="111">
        <v>4089</v>
      </c>
      <c r="O1225" s="111">
        <v>2714</v>
      </c>
      <c r="P1225" s="111"/>
      <c r="Q1225" s="111"/>
      <c r="R1225" s="111"/>
      <c r="S1225" s="111"/>
      <c r="T1225" s="111"/>
      <c r="U1225" s="111"/>
      <c r="V1225" s="111"/>
      <c r="W1225" s="111"/>
      <c r="X1225" s="111"/>
      <c r="Y1225" s="111"/>
      <c r="Z1225" s="111"/>
      <c r="AA1225" s="111"/>
      <c r="AB1225" s="111"/>
      <c r="AC1225" s="111"/>
      <c r="AD1225" s="111"/>
      <c r="AE1225" s="111"/>
      <c r="AG1225" s="7">
        <f>IF(Q1225&gt;0,RANK(Q1225,(N1225:P1225,Q1225:AE1225)),0)</f>
        <v>0</v>
      </c>
      <c r="AH1225" s="7">
        <f>IF(R1225&gt;0,RANK(R1225,(N1225:P1225,Q1225:AE1225)),0)</f>
        <v>0</v>
      </c>
      <c r="AI1225" s="7">
        <f>IF(T1225&gt;0,RANK(T1225,(N1225:P1225,Q1225:AE1225)),0)</f>
        <v>0</v>
      </c>
      <c r="AJ1225" s="7">
        <f>IF(S1225&gt;0,RANK(S1225,(N1225:P1225,Q1225:AE1225)),0)</f>
        <v>0</v>
      </c>
      <c r="AK1225" s="2">
        <f t="shared" si="463"/>
        <v>0</v>
      </c>
      <c r="AL1225" s="2">
        <f t="shared" si="464"/>
        <v>0</v>
      </c>
      <c r="AM1225" s="2">
        <f t="shared" si="465"/>
        <v>0</v>
      </c>
      <c r="AN1225" s="2">
        <f t="shared" si="466"/>
        <v>0</v>
      </c>
      <c r="AO1225" s="91"/>
      <c r="AP1225" t="s">
        <v>331</v>
      </c>
      <c r="AQ1225" t="s">
        <v>1206</v>
      </c>
      <c r="AR1225">
        <v>1</v>
      </c>
      <c r="AT1225" s="95">
        <v>24</v>
      </c>
      <c r="AU1225" s="97">
        <v>11</v>
      </c>
      <c r="AV1225" s="101">
        <f t="shared" si="446"/>
        <v>24011</v>
      </c>
      <c r="AX1225" s="7" t="s">
        <v>1006</v>
      </c>
      <c r="BE1225" t="s">
        <v>1050</v>
      </c>
    </row>
    <row r="1226" spans="1:57" hidden="1" outlineLevel="1">
      <c r="A1226" t="s">
        <v>1265</v>
      </c>
      <c r="B1226" t="s">
        <v>1206</v>
      </c>
      <c r="C1226" s="1">
        <f t="shared" si="458"/>
        <v>47015</v>
      </c>
      <c r="D1226" s="7">
        <f>IF(N1226&gt;0, RANK(N1226,(N1226:P1226,Q1226:AE1226)),0)</f>
        <v>1</v>
      </c>
      <c r="E1226" s="7">
        <f>IF(O1226&gt;0,RANK(O1226,(N1226:P1226,Q1226:AE1226)),0)</f>
        <v>2</v>
      </c>
      <c r="F1226" s="7">
        <f>IF(P1226&gt;0,RANK(P1226,(N1226:P1226,Q1226:AE1226)),0)</f>
        <v>0</v>
      </c>
      <c r="G1226" s="1">
        <f t="shared" si="456"/>
        <v>1385</v>
      </c>
      <c r="H1226" s="2">
        <f t="shared" si="457"/>
        <v>2.9458683398915241E-2</v>
      </c>
      <c r="I1226" s="2"/>
      <c r="J1226" s="2">
        <f t="shared" si="459"/>
        <v>0.51472934169945761</v>
      </c>
      <c r="K1226" s="2">
        <f t="shared" si="460"/>
        <v>0.48527065830054239</v>
      </c>
      <c r="L1226" s="2">
        <f t="shared" si="461"/>
        <v>0</v>
      </c>
      <c r="M1226" s="2">
        <f t="shared" si="462"/>
        <v>0</v>
      </c>
      <c r="N1226" s="111">
        <v>24200</v>
      </c>
      <c r="O1226" s="111">
        <v>22815</v>
      </c>
      <c r="P1226" s="111"/>
      <c r="Q1226" s="111"/>
      <c r="R1226" s="111"/>
      <c r="S1226" s="111"/>
      <c r="T1226" s="111"/>
      <c r="U1226" s="111"/>
      <c r="V1226" s="111"/>
      <c r="W1226" s="111"/>
      <c r="X1226" s="111"/>
      <c r="Y1226" s="111"/>
      <c r="Z1226" s="111"/>
      <c r="AA1226" s="111"/>
      <c r="AB1226" s="111"/>
      <c r="AC1226" s="111"/>
      <c r="AD1226" s="111"/>
      <c r="AE1226" s="111"/>
      <c r="AG1226" s="7">
        <f>IF(Q1226&gt;0,RANK(Q1226,(N1226:P1226,Q1226:AE1226)),0)</f>
        <v>0</v>
      </c>
      <c r="AH1226" s="7">
        <f>IF(R1226&gt;0,RANK(R1226,(N1226:P1226,Q1226:AE1226)),0)</f>
        <v>0</v>
      </c>
      <c r="AI1226" s="7">
        <f>IF(T1226&gt;0,RANK(T1226,(N1226:P1226,Q1226:AE1226)),0)</f>
        <v>0</v>
      </c>
      <c r="AJ1226" s="7">
        <f>IF(S1226&gt;0,RANK(S1226,(N1226:P1226,Q1226:AE1226)),0)</f>
        <v>0</v>
      </c>
      <c r="AK1226" s="2">
        <f t="shared" si="463"/>
        <v>0</v>
      </c>
      <c r="AL1226" s="2">
        <f t="shared" si="464"/>
        <v>0</v>
      </c>
      <c r="AM1226" s="2">
        <f t="shared" si="465"/>
        <v>0</v>
      </c>
      <c r="AN1226" s="2">
        <f t="shared" si="466"/>
        <v>0</v>
      </c>
      <c r="AO1226" s="91"/>
      <c r="AP1226" t="s">
        <v>1265</v>
      </c>
      <c r="AQ1226" t="s">
        <v>1206</v>
      </c>
      <c r="AR1226">
        <v>6</v>
      </c>
      <c r="AT1226" s="95">
        <v>24</v>
      </c>
      <c r="AU1226" s="97">
        <v>13</v>
      </c>
      <c r="AV1226" s="101">
        <f t="shared" si="446"/>
        <v>24013</v>
      </c>
      <c r="AX1226" s="7" t="s">
        <v>1006</v>
      </c>
      <c r="BE1226" t="s">
        <v>1051</v>
      </c>
    </row>
    <row r="1227" spans="1:57" hidden="1" outlineLevel="1">
      <c r="A1227" t="s">
        <v>527</v>
      </c>
      <c r="B1227" t="s">
        <v>1206</v>
      </c>
      <c r="C1227" s="1">
        <f t="shared" si="458"/>
        <v>20342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>IF(P1227&gt;0,RANK(P1227,(N1227:P1227,Q1227:AE1227)),0)</f>
        <v>0</v>
      </c>
      <c r="G1227" s="1">
        <f t="shared" si="456"/>
        <v>4844</v>
      </c>
      <c r="H1227" s="2">
        <f t="shared" si="457"/>
        <v>0.23812801101169992</v>
      </c>
      <c r="I1227" s="2"/>
      <c r="J1227" s="2">
        <f t="shared" si="459"/>
        <v>0.61906400550584995</v>
      </c>
      <c r="K1227" s="2">
        <f t="shared" si="460"/>
        <v>0.38093599449415005</v>
      </c>
      <c r="L1227" s="2">
        <f t="shared" si="461"/>
        <v>0</v>
      </c>
      <c r="M1227" s="2">
        <f t="shared" si="462"/>
        <v>0</v>
      </c>
      <c r="N1227" s="111">
        <v>12593</v>
      </c>
      <c r="O1227" s="111">
        <v>7749</v>
      </c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G1227" s="7">
        <f>IF(Q1227&gt;0,RANK(Q1227,(N1227:P1227,Q1227:AE1227)),0)</f>
        <v>0</v>
      </c>
      <c r="AH1227" s="7">
        <f>IF(R1227&gt;0,RANK(R1227,(N1227:P1227,Q1227:AE1227)),0)</f>
        <v>0</v>
      </c>
      <c r="AI1227" s="7">
        <f>IF(T1227&gt;0,RANK(T1227,(N1227:P1227,Q1227:AE1227)),0)</f>
        <v>0</v>
      </c>
      <c r="AJ1227" s="7">
        <f>IF(S1227&gt;0,RANK(S1227,(N1227:P1227,Q1227:AE1227)),0)</f>
        <v>0</v>
      </c>
      <c r="AK1227" s="2">
        <f t="shared" si="463"/>
        <v>0</v>
      </c>
      <c r="AL1227" s="2">
        <f t="shared" si="464"/>
        <v>0</v>
      </c>
      <c r="AM1227" s="2">
        <f t="shared" si="465"/>
        <v>0</v>
      </c>
      <c r="AN1227" s="2">
        <f t="shared" si="466"/>
        <v>0</v>
      </c>
      <c r="AO1227" s="91"/>
      <c r="AP1227" t="s">
        <v>527</v>
      </c>
      <c r="AQ1227" t="s">
        <v>1206</v>
      </c>
      <c r="AR1227">
        <v>1</v>
      </c>
      <c r="AT1227" s="95">
        <v>24</v>
      </c>
      <c r="AU1227" s="97">
        <v>15</v>
      </c>
      <c r="AV1227" s="101">
        <f t="shared" si="446"/>
        <v>24015</v>
      </c>
      <c r="AX1227" s="7" t="s">
        <v>1006</v>
      </c>
      <c r="BE1227" t="s">
        <v>1082</v>
      </c>
    </row>
    <row r="1228" spans="1:57" hidden="1" outlineLevel="1">
      <c r="A1228" t="s">
        <v>43</v>
      </c>
      <c r="B1228" t="s">
        <v>1206</v>
      </c>
      <c r="C1228" s="1">
        <f t="shared" si="458"/>
        <v>31531</v>
      </c>
      <c r="D1228" s="7">
        <f>IF(N1228&gt;0, RANK(N1228,(N1228:P1228,Q1228:AE1228)),0)</f>
        <v>1</v>
      </c>
      <c r="E1228" s="7">
        <f>IF(O1228&gt;0,RANK(O1228,(N1228:P1228,Q1228:AE1228)),0)</f>
        <v>2</v>
      </c>
      <c r="F1228" s="7">
        <f>IF(P1228&gt;0,RANK(P1228,(N1228:P1228,Q1228:AE1228)),0)</f>
        <v>0</v>
      </c>
      <c r="G1228" s="1">
        <f t="shared" si="456"/>
        <v>8819</v>
      </c>
      <c r="H1228" s="2">
        <f t="shared" si="457"/>
        <v>0.27969300053915197</v>
      </c>
      <c r="I1228" s="2"/>
      <c r="J1228" s="2">
        <f t="shared" si="459"/>
        <v>0.63984650026957601</v>
      </c>
      <c r="K1228" s="2">
        <f t="shared" si="460"/>
        <v>0.36015349973042404</v>
      </c>
      <c r="L1228" s="2">
        <f t="shared" si="461"/>
        <v>0</v>
      </c>
      <c r="M1228" s="2">
        <f t="shared" si="462"/>
        <v>-5.5511151231257827E-17</v>
      </c>
      <c r="N1228" s="111">
        <v>20175</v>
      </c>
      <c r="O1228" s="111">
        <v>11356</v>
      </c>
      <c r="P1228" s="111"/>
      <c r="Q1228" s="111"/>
      <c r="R1228" s="111"/>
      <c r="S1228" s="111"/>
      <c r="T1228" s="111"/>
      <c r="U1228" s="111"/>
      <c r="V1228" s="111"/>
      <c r="W1228" s="111"/>
      <c r="X1228" s="111"/>
      <c r="Y1228" s="111"/>
      <c r="Z1228" s="111"/>
      <c r="AA1228" s="111"/>
      <c r="AB1228" s="111"/>
      <c r="AC1228" s="111"/>
      <c r="AD1228" s="111"/>
      <c r="AE1228" s="111"/>
      <c r="AG1228" s="7">
        <f>IF(Q1228&gt;0,RANK(Q1228,(N1228:P1228,Q1228:AE1228)),0)</f>
        <v>0</v>
      </c>
      <c r="AH1228" s="7">
        <f>IF(R1228&gt;0,RANK(R1228,(N1228:P1228,Q1228:AE1228)),0)</f>
        <v>0</v>
      </c>
      <c r="AI1228" s="7">
        <f>IF(T1228&gt;0,RANK(T1228,(N1228:P1228,Q1228:AE1228)),0)</f>
        <v>0</v>
      </c>
      <c r="AJ1228" s="7">
        <f>IF(S1228&gt;0,RANK(S1228,(N1228:P1228,Q1228:AE1228)),0)</f>
        <v>0</v>
      </c>
      <c r="AK1228" s="2">
        <f t="shared" si="463"/>
        <v>0</v>
      </c>
      <c r="AL1228" s="2">
        <f t="shared" si="464"/>
        <v>0</v>
      </c>
      <c r="AM1228" s="2">
        <f t="shared" si="465"/>
        <v>0</v>
      </c>
      <c r="AN1228" s="2">
        <f t="shared" si="466"/>
        <v>0</v>
      </c>
      <c r="AO1228" s="91"/>
      <c r="AP1228" t="s">
        <v>43</v>
      </c>
      <c r="AQ1228" t="s">
        <v>1206</v>
      </c>
      <c r="AR1228">
        <v>5</v>
      </c>
      <c r="AT1228" s="95">
        <v>24</v>
      </c>
      <c r="AU1228" s="97">
        <v>17</v>
      </c>
      <c r="AV1228" s="101">
        <f t="shared" si="446"/>
        <v>24017</v>
      </c>
      <c r="AX1228" s="7" t="s">
        <v>1006</v>
      </c>
      <c r="BE1228" t="s">
        <v>638</v>
      </c>
    </row>
    <row r="1229" spans="1:57" hidden="1" outlineLevel="1">
      <c r="A1229" t="s">
        <v>267</v>
      </c>
      <c r="B1229" t="s">
        <v>1206</v>
      </c>
      <c r="C1229" s="1">
        <f t="shared" si="458"/>
        <v>8637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>IF(P1229&gt;0,RANK(P1229,(N1229:P1229,Q1229:AE1229)),0)</f>
        <v>0</v>
      </c>
      <c r="G1229" s="1">
        <f t="shared" si="456"/>
        <v>3377</v>
      </c>
      <c r="H1229" s="2">
        <f t="shared" si="457"/>
        <v>0.39099224267685539</v>
      </c>
      <c r="I1229" s="2"/>
      <c r="J1229" s="2">
        <f t="shared" si="459"/>
        <v>0.69549612133842764</v>
      </c>
      <c r="K1229" s="2">
        <f t="shared" si="460"/>
        <v>0.3045038786615723</v>
      </c>
      <c r="L1229" s="2">
        <f t="shared" si="461"/>
        <v>0</v>
      </c>
      <c r="M1229" s="2">
        <f t="shared" si="462"/>
        <v>5.5511151231257827E-17</v>
      </c>
      <c r="N1229" s="111">
        <v>6007</v>
      </c>
      <c r="O1229" s="111">
        <v>2630</v>
      </c>
      <c r="P1229" s="111"/>
      <c r="Q1229" s="111"/>
      <c r="R1229" s="111"/>
      <c r="S1229" s="111"/>
      <c r="T1229" s="111"/>
      <c r="U1229" s="111"/>
      <c r="V1229" s="111"/>
      <c r="W1229" s="111"/>
      <c r="X1229" s="111"/>
      <c r="Y1229" s="111"/>
      <c r="Z1229" s="111"/>
      <c r="AA1229" s="111"/>
      <c r="AB1229" s="111"/>
      <c r="AC1229" s="111"/>
      <c r="AD1229" s="111"/>
      <c r="AE1229" s="111"/>
      <c r="AG1229" s="7">
        <f>IF(Q1229&gt;0,RANK(Q1229,(N1229:P1229,Q1229:AE1229)),0)</f>
        <v>0</v>
      </c>
      <c r="AH1229" s="7">
        <f>IF(R1229&gt;0,RANK(R1229,(N1229:P1229,Q1229:AE1229)),0)</f>
        <v>0</v>
      </c>
      <c r="AI1229" s="7">
        <f>IF(T1229&gt;0,RANK(T1229,(N1229:P1229,Q1229:AE1229)),0)</f>
        <v>0</v>
      </c>
      <c r="AJ1229" s="7">
        <f>IF(S1229&gt;0,RANK(S1229,(N1229:P1229,Q1229:AE1229)),0)</f>
        <v>0</v>
      </c>
      <c r="AK1229" s="2">
        <f t="shared" si="463"/>
        <v>0</v>
      </c>
      <c r="AL1229" s="2">
        <f t="shared" si="464"/>
        <v>0</v>
      </c>
      <c r="AM1229" s="2">
        <f t="shared" si="465"/>
        <v>0</v>
      </c>
      <c r="AN1229" s="2">
        <f t="shared" si="466"/>
        <v>0</v>
      </c>
      <c r="AO1229" s="91"/>
      <c r="AP1229" t="s">
        <v>267</v>
      </c>
      <c r="AQ1229" t="s">
        <v>1206</v>
      </c>
      <c r="AR1229">
        <v>1</v>
      </c>
      <c r="AT1229" s="95">
        <v>24</v>
      </c>
      <c r="AU1229" s="97">
        <v>19</v>
      </c>
      <c r="AV1229" s="101">
        <f t="shared" ref="AV1229:AV1243" si="467">1000*AT1229+AU1229</f>
        <v>24019</v>
      </c>
      <c r="AX1229" s="7" t="s">
        <v>1006</v>
      </c>
      <c r="BE1229" t="s">
        <v>639</v>
      </c>
    </row>
    <row r="1230" spans="1:57" hidden="1" outlineLevel="1">
      <c r="A1230" t="s">
        <v>1707</v>
      </c>
      <c r="B1230" t="s">
        <v>1206</v>
      </c>
      <c r="C1230" s="1">
        <f t="shared" si="458"/>
        <v>53064</v>
      </c>
      <c r="D1230" s="7">
        <f>IF(N1230&gt;0, RANK(N1230,(N1230:P1230,Q1230:AE1230)),0)</f>
        <v>1</v>
      </c>
      <c r="E1230" s="7">
        <f>IF(O1230&gt;0,RANK(O1230,(N1230:P1230,Q1230:AE1230)),0)</f>
        <v>2</v>
      </c>
      <c r="F1230" s="7">
        <f>IF(P1230&gt;0,RANK(P1230,(N1230:P1230,Q1230:AE1230)),0)</f>
        <v>0</v>
      </c>
      <c r="G1230" s="1">
        <f t="shared" si="456"/>
        <v>7406</v>
      </c>
      <c r="H1230" s="2">
        <f t="shared" si="457"/>
        <v>0.13956731494044927</v>
      </c>
      <c r="I1230" s="2"/>
      <c r="J1230" s="2">
        <f t="shared" si="459"/>
        <v>0.56978365747022464</v>
      </c>
      <c r="K1230" s="2">
        <f t="shared" si="460"/>
        <v>0.43021634252977536</v>
      </c>
      <c r="L1230" s="2">
        <f t="shared" si="461"/>
        <v>0</v>
      </c>
      <c r="M1230" s="2">
        <f t="shared" si="462"/>
        <v>0</v>
      </c>
      <c r="N1230" s="111">
        <v>30235</v>
      </c>
      <c r="O1230" s="111">
        <v>22829</v>
      </c>
      <c r="P1230" s="111"/>
      <c r="Q1230" s="111"/>
      <c r="R1230" s="111"/>
      <c r="S1230" s="111"/>
      <c r="T1230" s="111"/>
      <c r="U1230" s="111"/>
      <c r="V1230" s="111"/>
      <c r="W1230" s="111"/>
      <c r="X1230" s="111"/>
      <c r="Y1230" s="111"/>
      <c r="Z1230" s="111"/>
      <c r="AA1230" s="111"/>
      <c r="AB1230" s="111"/>
      <c r="AC1230" s="111"/>
      <c r="AD1230" s="111"/>
      <c r="AE1230" s="111"/>
      <c r="AG1230" s="7">
        <f>IF(Q1230&gt;0,RANK(Q1230,(N1230:P1230,Q1230:AE1230)),0)</f>
        <v>0</v>
      </c>
      <c r="AH1230" s="7">
        <f>IF(R1230&gt;0,RANK(R1230,(N1230:P1230,Q1230:AE1230)),0)</f>
        <v>0</v>
      </c>
      <c r="AI1230" s="7">
        <f>IF(T1230&gt;0,RANK(T1230,(N1230:P1230,Q1230:AE1230)),0)</f>
        <v>0</v>
      </c>
      <c r="AJ1230" s="7">
        <f>IF(S1230&gt;0,RANK(S1230,(N1230:P1230,Q1230:AE1230)),0)</f>
        <v>0</v>
      </c>
      <c r="AK1230" s="2">
        <f t="shared" si="463"/>
        <v>0</v>
      </c>
      <c r="AL1230" s="2">
        <f t="shared" si="464"/>
        <v>0</v>
      </c>
      <c r="AM1230" s="2">
        <f t="shared" si="465"/>
        <v>0</v>
      </c>
      <c r="AN1230" s="2">
        <f t="shared" si="466"/>
        <v>0</v>
      </c>
      <c r="AO1230" s="91"/>
      <c r="AP1230" t="s">
        <v>1707</v>
      </c>
      <c r="AQ1230" t="s">
        <v>1206</v>
      </c>
      <c r="AR1230">
        <v>6</v>
      </c>
      <c r="AT1230" s="95">
        <v>24</v>
      </c>
      <c r="AU1230" s="97">
        <v>21</v>
      </c>
      <c r="AV1230" s="101">
        <f t="shared" si="467"/>
        <v>24021</v>
      </c>
      <c r="AX1230" s="7" t="s">
        <v>1006</v>
      </c>
      <c r="BE1230" t="s">
        <v>1083</v>
      </c>
    </row>
    <row r="1231" spans="1:57" hidden="1" outlineLevel="1">
      <c r="A1231" t="s">
        <v>1402</v>
      </c>
      <c r="B1231" t="s">
        <v>1206</v>
      </c>
      <c r="C1231" s="1">
        <f t="shared" si="458"/>
        <v>8017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56"/>
        <v>601</v>
      </c>
      <c r="H1231" s="2">
        <f t="shared" si="457"/>
        <v>7.4965697891979544E-2</v>
      </c>
      <c r="I1231" s="2"/>
      <c r="J1231" s="2">
        <f t="shared" si="459"/>
        <v>0.46251715105401026</v>
      </c>
      <c r="K1231" s="2">
        <f t="shared" si="460"/>
        <v>0.53748284894598974</v>
      </c>
      <c r="L1231" s="2">
        <f t="shared" si="461"/>
        <v>0</v>
      </c>
      <c r="M1231" s="2">
        <f t="shared" si="462"/>
        <v>0</v>
      </c>
      <c r="N1231" s="111">
        <v>3708</v>
      </c>
      <c r="O1231" s="111">
        <v>4309</v>
      </c>
      <c r="P1231" s="111"/>
      <c r="Q1231" s="111"/>
      <c r="R1231" s="111"/>
      <c r="S1231" s="111"/>
      <c r="T1231" s="111"/>
      <c r="U1231" s="111"/>
      <c r="V1231" s="111"/>
      <c r="W1231" s="111"/>
      <c r="X1231" s="111"/>
      <c r="Y1231" s="111"/>
      <c r="Z1231" s="111"/>
      <c r="AA1231" s="111"/>
      <c r="AB1231" s="111"/>
      <c r="AC1231" s="111"/>
      <c r="AD1231" s="111"/>
      <c r="AE1231" s="111"/>
      <c r="AG1231" s="7">
        <f>IF(Q1231&gt;0,RANK(Q1231,(N1231:P1231,Q1231:AE1231)),0)</f>
        <v>0</v>
      </c>
      <c r="AH1231" s="7">
        <f>IF(R1231&gt;0,RANK(R1231,(N1231:P1231,Q1231:AE1231)),0)</f>
        <v>0</v>
      </c>
      <c r="AI1231" s="7">
        <f>IF(T1231&gt;0,RANK(T1231,(N1231:P1231,Q1231:AE1231)),0)</f>
        <v>0</v>
      </c>
      <c r="AJ1231" s="7">
        <f>IF(S1231&gt;0,RANK(S1231,(N1231:P1231,Q1231:AE1231)),0)</f>
        <v>0</v>
      </c>
      <c r="AK1231" s="2">
        <f t="shared" si="463"/>
        <v>0</v>
      </c>
      <c r="AL1231" s="2">
        <f t="shared" si="464"/>
        <v>0</v>
      </c>
      <c r="AM1231" s="2">
        <f t="shared" si="465"/>
        <v>0</v>
      </c>
      <c r="AN1231" s="2">
        <f t="shared" si="466"/>
        <v>0</v>
      </c>
      <c r="AO1231" s="91"/>
      <c r="AP1231" t="s">
        <v>1402</v>
      </c>
      <c r="AQ1231" t="s">
        <v>1206</v>
      </c>
      <c r="AR1231">
        <v>6</v>
      </c>
      <c r="AT1231" s="95">
        <v>24</v>
      </c>
      <c r="AU1231" s="97">
        <v>23</v>
      </c>
      <c r="AV1231" s="101">
        <f t="shared" si="467"/>
        <v>24023</v>
      </c>
      <c r="AX1231" s="7" t="s">
        <v>1006</v>
      </c>
      <c r="BE1231" t="s">
        <v>1084</v>
      </c>
    </row>
    <row r="1232" spans="1:57" hidden="1" outlineLevel="1">
      <c r="A1232" t="s">
        <v>1772</v>
      </c>
      <c r="B1232" t="s">
        <v>1206</v>
      </c>
      <c r="C1232" s="1">
        <f t="shared" si="458"/>
        <v>72400</v>
      </c>
      <c r="D1232" s="7">
        <f>IF(N1232&gt;0, RANK(N1232,(N1232:P1232,Q1232:AE1232)),0)</f>
        <v>1</v>
      </c>
      <c r="E1232" s="7">
        <f>IF(O1232&gt;0,RANK(O1232,(N1232:P1232,Q1232:AE1232)),0)</f>
        <v>2</v>
      </c>
      <c r="F1232" s="7">
        <f>IF(P1232&gt;0,RANK(P1232,(N1232:P1232,Q1232:AE1232)),0)</f>
        <v>0</v>
      </c>
      <c r="G1232" s="1">
        <f t="shared" si="456"/>
        <v>15476</v>
      </c>
      <c r="H1232" s="2">
        <f t="shared" si="457"/>
        <v>0.21375690607734807</v>
      </c>
      <c r="I1232" s="2"/>
      <c r="J1232" s="2">
        <f t="shared" si="459"/>
        <v>0.60687845303867405</v>
      </c>
      <c r="K1232" s="2">
        <f t="shared" si="460"/>
        <v>0.39312154696132595</v>
      </c>
      <c r="L1232" s="2">
        <f t="shared" si="461"/>
        <v>0</v>
      </c>
      <c r="M1232" s="2">
        <f t="shared" si="462"/>
        <v>0</v>
      </c>
      <c r="N1232" s="111">
        <v>43938</v>
      </c>
      <c r="O1232" s="111">
        <v>28462</v>
      </c>
      <c r="P1232" s="111"/>
      <c r="Q1232" s="111"/>
      <c r="R1232" s="111"/>
      <c r="S1232" s="111"/>
      <c r="T1232" s="111"/>
      <c r="U1232" s="111"/>
      <c r="V1232" s="111"/>
      <c r="W1232" s="111"/>
      <c r="X1232" s="111"/>
      <c r="Y1232" s="111"/>
      <c r="Z1232" s="111"/>
      <c r="AA1232" s="111"/>
      <c r="AB1232" s="111"/>
      <c r="AC1232" s="111"/>
      <c r="AD1232" s="111"/>
      <c r="AE1232" s="111"/>
      <c r="AG1232" s="7">
        <f>IF(Q1232&gt;0,RANK(Q1232,(N1232:P1232,Q1232:AE1232)),0)</f>
        <v>0</v>
      </c>
      <c r="AH1232" s="7">
        <f>IF(R1232&gt;0,RANK(R1232,(N1232:P1232,Q1232:AE1232)),0)</f>
        <v>0</v>
      </c>
      <c r="AI1232" s="7">
        <f>IF(T1232&gt;0,RANK(T1232,(N1232:P1232,Q1232:AE1232)),0)</f>
        <v>0</v>
      </c>
      <c r="AJ1232" s="7">
        <f>IF(S1232&gt;0,RANK(S1232,(N1232:P1232,Q1232:AE1232)),0)</f>
        <v>0</v>
      </c>
      <c r="AK1232" s="2">
        <f t="shared" si="463"/>
        <v>0</v>
      </c>
      <c r="AL1232" s="2">
        <f t="shared" si="464"/>
        <v>0</v>
      </c>
      <c r="AM1232" s="2">
        <f t="shared" si="465"/>
        <v>0</v>
      </c>
      <c r="AN1232" s="2">
        <f t="shared" si="466"/>
        <v>0</v>
      </c>
      <c r="AO1232" s="91"/>
      <c r="AP1232" t="s">
        <v>1772</v>
      </c>
      <c r="AQ1232" t="s">
        <v>1206</v>
      </c>
      <c r="AR1232">
        <v>0</v>
      </c>
      <c r="AT1232" s="95">
        <v>24</v>
      </c>
      <c r="AU1232" s="97">
        <v>25</v>
      </c>
      <c r="AV1232" s="101">
        <f t="shared" si="467"/>
        <v>24025</v>
      </c>
      <c r="AX1232" s="7" t="s">
        <v>1006</v>
      </c>
      <c r="BE1232" t="s">
        <v>1085</v>
      </c>
    </row>
    <row r="1233" spans="1:57" hidden="1" outlineLevel="1">
      <c r="A1233" t="s">
        <v>789</v>
      </c>
      <c r="B1233" t="s">
        <v>1206</v>
      </c>
      <c r="C1233" s="1">
        <f t="shared" si="458"/>
        <v>82592</v>
      </c>
      <c r="D1233" s="7">
        <f>IF(N1233&gt;0, RANK(N1233,(N1233:P1233,Q1233:AE1233)),0)</f>
        <v>1</v>
      </c>
      <c r="E1233" s="7">
        <f>IF(O1233&gt;0,RANK(O1233,(N1233:P1233,Q1233:AE1233)),0)</f>
        <v>2</v>
      </c>
      <c r="F1233" s="7">
        <f>IF(P1233&gt;0,RANK(P1233,(N1233:P1233,Q1233:AE1233)),0)</f>
        <v>0</v>
      </c>
      <c r="G1233" s="1">
        <f t="shared" si="456"/>
        <v>28394</v>
      </c>
      <c r="H1233" s="2">
        <f t="shared" si="457"/>
        <v>0.34378632313056956</v>
      </c>
      <c r="I1233" s="2"/>
      <c r="J1233" s="2">
        <f t="shared" si="459"/>
        <v>0.67189316156528478</v>
      </c>
      <c r="K1233" s="2">
        <f t="shared" si="460"/>
        <v>0.32810683843471522</v>
      </c>
      <c r="L1233" s="2">
        <f t="shared" si="461"/>
        <v>0</v>
      </c>
      <c r="M1233" s="2">
        <f t="shared" si="462"/>
        <v>0</v>
      </c>
      <c r="N1233" s="111">
        <v>55493</v>
      </c>
      <c r="O1233" s="111">
        <v>27099</v>
      </c>
      <c r="P1233" s="111"/>
      <c r="Q1233" s="111"/>
      <c r="R1233" s="111"/>
      <c r="S1233" s="111"/>
      <c r="T1233" s="111"/>
      <c r="U1233" s="111"/>
      <c r="V1233" s="111"/>
      <c r="W1233" s="111"/>
      <c r="X1233" s="111"/>
      <c r="Y1233" s="111"/>
      <c r="Z1233" s="111"/>
      <c r="AA1233" s="111"/>
      <c r="AB1233" s="111"/>
      <c r="AC1233" s="111"/>
      <c r="AD1233" s="111"/>
      <c r="AE1233" s="111"/>
      <c r="AG1233" s="7">
        <f>IF(Q1233&gt;0,RANK(Q1233,(N1233:P1233,Q1233:AE1233)),0)</f>
        <v>0</v>
      </c>
      <c r="AH1233" s="7">
        <f>IF(R1233&gt;0,RANK(R1233,(N1233:P1233,Q1233:AE1233)),0)</f>
        <v>0</v>
      </c>
      <c r="AI1233" s="7">
        <f>IF(T1233&gt;0,RANK(T1233,(N1233:P1233,Q1233:AE1233)),0)</f>
        <v>0</v>
      </c>
      <c r="AJ1233" s="7">
        <f>IF(S1233&gt;0,RANK(S1233,(N1233:P1233,Q1233:AE1233)),0)</f>
        <v>0</v>
      </c>
      <c r="AK1233" s="2">
        <f t="shared" si="463"/>
        <v>0</v>
      </c>
      <c r="AL1233" s="2">
        <f t="shared" si="464"/>
        <v>0</v>
      </c>
      <c r="AM1233" s="2">
        <f t="shared" si="465"/>
        <v>0</v>
      </c>
      <c r="AN1233" s="2">
        <f t="shared" si="466"/>
        <v>0</v>
      </c>
      <c r="AO1233" s="91"/>
      <c r="AP1233" t="s">
        <v>789</v>
      </c>
      <c r="AQ1233" t="s">
        <v>1206</v>
      </c>
      <c r="AR1233">
        <v>0</v>
      </c>
      <c r="AT1233" s="95">
        <v>24</v>
      </c>
      <c r="AU1233" s="97">
        <v>27</v>
      </c>
      <c r="AV1233" s="101">
        <f t="shared" si="467"/>
        <v>24027</v>
      </c>
      <c r="AX1233" s="7" t="s">
        <v>1006</v>
      </c>
      <c r="BE1233" t="s">
        <v>1087</v>
      </c>
    </row>
    <row r="1234" spans="1:57" hidden="1" outlineLevel="1">
      <c r="A1234" t="s">
        <v>596</v>
      </c>
      <c r="B1234" t="s">
        <v>1206</v>
      </c>
      <c r="C1234" s="1">
        <f t="shared" si="458"/>
        <v>6716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>IF(P1234&gt;0,RANK(P1234,(N1234:P1234,Q1234:AE1234)),0)</f>
        <v>0</v>
      </c>
      <c r="G1234" s="1">
        <f t="shared" si="456"/>
        <v>2662</v>
      </c>
      <c r="H1234" s="2">
        <f t="shared" si="457"/>
        <v>0.39636688505062539</v>
      </c>
      <c r="I1234" s="2"/>
      <c r="J1234" s="2">
        <f t="shared" si="459"/>
        <v>0.69818344252531273</v>
      </c>
      <c r="K1234" s="2">
        <f t="shared" si="460"/>
        <v>0.30181655747468733</v>
      </c>
      <c r="L1234" s="2">
        <f t="shared" si="461"/>
        <v>0</v>
      </c>
      <c r="M1234" s="2">
        <f t="shared" si="462"/>
        <v>-5.5511151231257827E-17</v>
      </c>
      <c r="N1234" s="111">
        <v>4689</v>
      </c>
      <c r="O1234" s="111">
        <v>2027</v>
      </c>
      <c r="P1234" s="111"/>
      <c r="Q1234" s="111"/>
      <c r="R1234" s="111"/>
      <c r="S1234" s="111"/>
      <c r="T1234" s="111"/>
      <c r="U1234" s="111"/>
      <c r="V1234" s="111"/>
      <c r="W1234" s="111"/>
      <c r="X1234" s="111"/>
      <c r="Y1234" s="111"/>
      <c r="Z1234" s="111"/>
      <c r="AA1234" s="111"/>
      <c r="AB1234" s="111"/>
      <c r="AC1234" s="111"/>
      <c r="AD1234" s="111"/>
      <c r="AE1234" s="111"/>
      <c r="AG1234" s="7">
        <f>IF(Q1234&gt;0,RANK(Q1234,(N1234:P1234,Q1234:AE1234)),0)</f>
        <v>0</v>
      </c>
      <c r="AH1234" s="7">
        <f>IF(R1234&gt;0,RANK(R1234,(N1234:P1234,Q1234:AE1234)),0)</f>
        <v>0</v>
      </c>
      <c r="AI1234" s="7">
        <f>IF(T1234&gt;0,RANK(T1234,(N1234:P1234,Q1234:AE1234)),0)</f>
        <v>0</v>
      </c>
      <c r="AJ1234" s="7">
        <f>IF(S1234&gt;0,RANK(S1234,(N1234:P1234,Q1234:AE1234)),0)</f>
        <v>0</v>
      </c>
      <c r="AK1234" s="2">
        <f t="shared" si="463"/>
        <v>0</v>
      </c>
      <c r="AL1234" s="2">
        <f t="shared" si="464"/>
        <v>0</v>
      </c>
      <c r="AM1234" s="2">
        <f t="shared" si="465"/>
        <v>0</v>
      </c>
      <c r="AN1234" s="2">
        <f t="shared" si="466"/>
        <v>0</v>
      </c>
      <c r="AO1234" s="91"/>
      <c r="AP1234" t="s">
        <v>596</v>
      </c>
      <c r="AQ1234" t="s">
        <v>1206</v>
      </c>
      <c r="AR1234">
        <v>1</v>
      </c>
      <c r="AT1234" s="95">
        <v>24</v>
      </c>
      <c r="AU1234" s="97">
        <v>29</v>
      </c>
      <c r="AV1234" s="101">
        <f t="shared" si="467"/>
        <v>24029</v>
      </c>
      <c r="AX1234" s="7" t="s">
        <v>1006</v>
      </c>
      <c r="BE1234" t="s">
        <v>588</v>
      </c>
    </row>
    <row r="1235" spans="1:57" hidden="1" outlineLevel="1">
      <c r="A1235" t="s">
        <v>1642</v>
      </c>
      <c r="B1235" t="s">
        <v>1206</v>
      </c>
      <c r="C1235" s="1">
        <f t="shared" si="458"/>
        <v>273004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>IF(P1235&gt;0,RANK(P1235,(N1235:P1235,Q1235:AE1235)),0)</f>
        <v>0</v>
      </c>
      <c r="G1235" s="1">
        <f t="shared" si="456"/>
        <v>125918</v>
      </c>
      <c r="H1235" s="2">
        <f t="shared" si="457"/>
        <v>0.4612313372697836</v>
      </c>
      <c r="I1235" s="2"/>
      <c r="J1235" s="2">
        <f t="shared" si="459"/>
        <v>0.7306156686348918</v>
      </c>
      <c r="K1235" s="2">
        <f t="shared" si="460"/>
        <v>0.2693843313651082</v>
      </c>
      <c r="L1235" s="2">
        <f t="shared" si="461"/>
        <v>0</v>
      </c>
      <c r="M1235" s="2">
        <f t="shared" si="462"/>
        <v>0</v>
      </c>
      <c r="N1235" s="111">
        <v>199461</v>
      </c>
      <c r="O1235" s="111">
        <v>73543</v>
      </c>
      <c r="P1235" s="111"/>
      <c r="Q1235" s="111"/>
      <c r="R1235" s="111"/>
      <c r="S1235" s="111"/>
      <c r="T1235" s="111"/>
      <c r="U1235" s="111"/>
      <c r="V1235" s="111"/>
      <c r="W1235" s="111"/>
      <c r="X1235" s="111"/>
      <c r="Y1235" s="111"/>
      <c r="Z1235" s="111"/>
      <c r="AA1235" s="111"/>
      <c r="AB1235" s="111"/>
      <c r="AC1235" s="111"/>
      <c r="AD1235" s="111"/>
      <c r="AE1235" s="111"/>
      <c r="AG1235" s="7">
        <f>IF(Q1235&gt;0,RANK(Q1235,(N1235:P1235,Q1235:AE1235)),0)</f>
        <v>0</v>
      </c>
      <c r="AH1235" s="7">
        <f>IF(R1235&gt;0,RANK(R1235,(N1235:P1235,Q1235:AE1235)),0)</f>
        <v>0</v>
      </c>
      <c r="AI1235" s="7">
        <f>IF(T1235&gt;0,RANK(T1235,(N1235:P1235,Q1235:AE1235)),0)</f>
        <v>0</v>
      </c>
      <c r="AJ1235" s="7">
        <f>IF(S1235&gt;0,RANK(S1235,(N1235:P1235,Q1235:AE1235)),0)</f>
        <v>0</v>
      </c>
      <c r="AK1235" s="2">
        <f t="shared" si="463"/>
        <v>0</v>
      </c>
      <c r="AL1235" s="2">
        <f t="shared" si="464"/>
        <v>0</v>
      </c>
      <c r="AM1235" s="2">
        <f t="shared" si="465"/>
        <v>0</v>
      </c>
      <c r="AN1235" s="2">
        <f t="shared" si="466"/>
        <v>0</v>
      </c>
      <c r="AO1235" s="91"/>
      <c r="AP1235" t="s">
        <v>1642</v>
      </c>
      <c r="AQ1235" t="s">
        <v>1206</v>
      </c>
      <c r="AR1235">
        <v>0</v>
      </c>
      <c r="AT1235" s="95">
        <v>24</v>
      </c>
      <c r="AU1235" s="97">
        <v>31</v>
      </c>
      <c r="AV1235" s="101">
        <f t="shared" si="467"/>
        <v>24031</v>
      </c>
      <c r="AX1235" s="7" t="s">
        <v>1006</v>
      </c>
      <c r="BE1235" t="s">
        <v>894</v>
      </c>
    </row>
    <row r="1236" spans="1:57" hidden="1" outlineLevel="1">
      <c r="A1236" t="s">
        <v>669</v>
      </c>
      <c r="B1236" t="s">
        <v>1206</v>
      </c>
      <c r="C1236" s="1">
        <f t="shared" si="458"/>
        <v>188937</v>
      </c>
      <c r="D1236" s="7">
        <f>IF(N1236&gt;0, RANK(N1236,(N1236:P1236,Q1236:AE1236)),0)</f>
        <v>1</v>
      </c>
      <c r="E1236" s="7">
        <f>IF(O1236&gt;0,RANK(O1236,(N1236:P1236,Q1236:AE1236)),0)</f>
        <v>2</v>
      </c>
      <c r="F1236" s="7">
        <f>IF(P1236&gt;0,RANK(P1236,(N1236:P1236,Q1236:AE1236)),0)</f>
        <v>0</v>
      </c>
      <c r="G1236" s="1">
        <f t="shared" si="456"/>
        <v>127431</v>
      </c>
      <c r="H1236" s="2">
        <f t="shared" si="457"/>
        <v>0.6744629162101653</v>
      </c>
      <c r="I1236" s="2"/>
      <c r="J1236" s="2">
        <f t="shared" si="459"/>
        <v>0.83723145810508259</v>
      </c>
      <c r="K1236" s="2">
        <f t="shared" si="460"/>
        <v>0.16276854189491735</v>
      </c>
      <c r="L1236" s="2">
        <f t="shared" si="461"/>
        <v>0</v>
      </c>
      <c r="M1236" s="2">
        <f t="shared" si="462"/>
        <v>5.5511151231257827E-17</v>
      </c>
      <c r="N1236" s="111">
        <v>158184</v>
      </c>
      <c r="O1236" s="111">
        <v>30753</v>
      </c>
      <c r="P1236" s="111"/>
      <c r="Q1236" s="111"/>
      <c r="R1236" s="111"/>
      <c r="S1236" s="111"/>
      <c r="T1236" s="111"/>
      <c r="U1236" s="111"/>
      <c r="V1236" s="111"/>
      <c r="W1236" s="111"/>
      <c r="X1236" s="111"/>
      <c r="Y1236" s="111"/>
      <c r="Z1236" s="111"/>
      <c r="AA1236" s="111"/>
      <c r="AB1236" s="111"/>
      <c r="AC1236" s="111"/>
      <c r="AD1236" s="111"/>
      <c r="AE1236" s="111"/>
      <c r="AG1236" s="7">
        <f>IF(Q1236&gt;0,RANK(Q1236,(N1236:P1236,Q1236:AE1236)),0)</f>
        <v>0</v>
      </c>
      <c r="AH1236" s="7">
        <f>IF(R1236&gt;0,RANK(R1236,(N1236:P1236,Q1236:AE1236)),0)</f>
        <v>0</v>
      </c>
      <c r="AI1236" s="7">
        <f>IF(T1236&gt;0,RANK(T1236,(N1236:P1236,Q1236:AE1236)),0)</f>
        <v>0</v>
      </c>
      <c r="AJ1236" s="7">
        <f>IF(S1236&gt;0,RANK(S1236,(N1236:P1236,Q1236:AE1236)),0)</f>
        <v>0</v>
      </c>
      <c r="AK1236" s="2">
        <f t="shared" si="463"/>
        <v>0</v>
      </c>
      <c r="AL1236" s="2">
        <f t="shared" si="464"/>
        <v>0</v>
      </c>
      <c r="AM1236" s="2">
        <f t="shared" si="465"/>
        <v>0</v>
      </c>
      <c r="AN1236" s="2">
        <f t="shared" si="466"/>
        <v>0</v>
      </c>
      <c r="AO1236" s="91"/>
      <c r="AP1236" t="s">
        <v>669</v>
      </c>
      <c r="AQ1236" t="s">
        <v>1206</v>
      </c>
      <c r="AR1236">
        <v>0</v>
      </c>
      <c r="AT1236" s="95">
        <v>24</v>
      </c>
      <c r="AU1236" s="97">
        <v>33</v>
      </c>
      <c r="AV1236" s="101">
        <f t="shared" si="467"/>
        <v>24033</v>
      </c>
      <c r="AX1236" s="7" t="s">
        <v>1006</v>
      </c>
      <c r="BE1236" t="s">
        <v>895</v>
      </c>
    </row>
    <row r="1237" spans="1:57" hidden="1" outlineLevel="1">
      <c r="A1237" t="s">
        <v>1040</v>
      </c>
      <c r="B1237" t="s">
        <v>1206</v>
      </c>
      <c r="C1237" s="1">
        <f t="shared" si="458"/>
        <v>13107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>IF(P1237&gt;0,RANK(P1237,(N1237:P1237,Q1237:AE1237)),0)</f>
        <v>0</v>
      </c>
      <c r="G1237" s="1">
        <f t="shared" si="456"/>
        <v>3099</v>
      </c>
      <c r="H1237" s="2">
        <f t="shared" si="457"/>
        <v>0.23643854428931105</v>
      </c>
      <c r="I1237" s="2"/>
      <c r="J1237" s="2">
        <f t="shared" si="459"/>
        <v>0.61821927214465555</v>
      </c>
      <c r="K1237" s="2">
        <f t="shared" si="460"/>
        <v>0.38178072785534445</v>
      </c>
      <c r="L1237" s="2">
        <f t="shared" si="461"/>
        <v>0</v>
      </c>
      <c r="M1237" s="2">
        <f t="shared" si="462"/>
        <v>0</v>
      </c>
      <c r="N1237" s="111">
        <v>8103</v>
      </c>
      <c r="O1237" s="111">
        <v>5004</v>
      </c>
      <c r="P1237" s="111"/>
      <c r="Q1237" s="111"/>
      <c r="R1237" s="111"/>
      <c r="S1237" s="111"/>
      <c r="T1237" s="111"/>
      <c r="U1237" s="111"/>
      <c r="V1237" s="111"/>
      <c r="W1237" s="111"/>
      <c r="X1237" s="111"/>
      <c r="Y1237" s="111"/>
      <c r="Z1237" s="111"/>
      <c r="AA1237" s="111"/>
      <c r="AB1237" s="111"/>
      <c r="AC1237" s="111"/>
      <c r="AD1237" s="111"/>
      <c r="AE1237" s="111"/>
      <c r="AG1237" s="7">
        <f>IF(Q1237&gt;0,RANK(Q1237,(N1237:P1237,Q1237:AE1237)),0)</f>
        <v>0</v>
      </c>
      <c r="AH1237" s="7">
        <f>IF(R1237&gt;0,RANK(R1237,(N1237:P1237,Q1237:AE1237)),0)</f>
        <v>0</v>
      </c>
      <c r="AI1237" s="7">
        <f>IF(T1237&gt;0,RANK(T1237,(N1237:P1237,Q1237:AE1237)),0)</f>
        <v>0</v>
      </c>
      <c r="AJ1237" s="7">
        <f>IF(S1237&gt;0,RANK(S1237,(N1237:P1237,Q1237:AE1237)),0)</f>
        <v>0</v>
      </c>
      <c r="AK1237" s="2">
        <f t="shared" si="463"/>
        <v>0</v>
      </c>
      <c r="AL1237" s="2">
        <f t="shared" si="464"/>
        <v>0</v>
      </c>
      <c r="AM1237" s="2">
        <f t="shared" si="465"/>
        <v>0</v>
      </c>
      <c r="AN1237" s="2">
        <f t="shared" si="466"/>
        <v>0</v>
      </c>
      <c r="AO1237" s="91"/>
      <c r="AP1237" t="s">
        <v>1040</v>
      </c>
      <c r="AQ1237" t="s">
        <v>1206</v>
      </c>
      <c r="AR1237">
        <v>1</v>
      </c>
      <c r="AT1237" s="95">
        <v>24</v>
      </c>
      <c r="AU1237" s="97">
        <v>35</v>
      </c>
      <c r="AV1237" s="101">
        <f t="shared" si="467"/>
        <v>24035</v>
      </c>
      <c r="AX1237" s="7" t="s">
        <v>1006</v>
      </c>
      <c r="BE1237" t="s">
        <v>896</v>
      </c>
    </row>
    <row r="1238" spans="1:57" hidden="1" outlineLevel="1">
      <c r="A1238" t="s">
        <v>1252</v>
      </c>
      <c r="B1238" t="s">
        <v>1206</v>
      </c>
      <c r="C1238" s="1">
        <f t="shared" si="458"/>
        <v>21507</v>
      </c>
      <c r="D1238" s="7">
        <f>IF(N1238&gt;0, RANK(N1238,(N1238:P1238,Q1238:AE1238)),0)</f>
        <v>1</v>
      </c>
      <c r="E1238" s="7">
        <f>IF(O1238&gt;0,RANK(O1238,(N1238:P1238,Q1238:AE1238)),0)</f>
        <v>2</v>
      </c>
      <c r="F1238" s="7">
        <f>IF(P1238&gt;0,RANK(P1238,(N1238:P1238,Q1238:AE1238)),0)</f>
        <v>0</v>
      </c>
      <c r="G1238" s="1">
        <f t="shared" si="456"/>
        <v>7373</v>
      </c>
      <c r="H1238" s="2">
        <f t="shared" si="457"/>
        <v>0.34281861719440182</v>
      </c>
      <c r="I1238" s="2"/>
      <c r="J1238" s="2">
        <f t="shared" si="459"/>
        <v>0.67140930859720094</v>
      </c>
      <c r="K1238" s="2">
        <f t="shared" si="460"/>
        <v>0.32859069140279906</v>
      </c>
      <c r="L1238" s="2">
        <f t="shared" si="461"/>
        <v>0</v>
      </c>
      <c r="M1238" s="2">
        <f t="shared" si="462"/>
        <v>0</v>
      </c>
      <c r="N1238" s="111">
        <v>14440</v>
      </c>
      <c r="O1238" s="111">
        <v>7067</v>
      </c>
      <c r="P1238" s="111"/>
      <c r="Q1238" s="111"/>
      <c r="R1238" s="111"/>
      <c r="S1238" s="111"/>
      <c r="T1238" s="111"/>
      <c r="U1238" s="111"/>
      <c r="V1238" s="111"/>
      <c r="W1238" s="111"/>
      <c r="X1238" s="111"/>
      <c r="Y1238" s="111"/>
      <c r="Z1238" s="111"/>
      <c r="AA1238" s="111"/>
      <c r="AB1238" s="111"/>
      <c r="AC1238" s="111"/>
      <c r="AD1238" s="111"/>
      <c r="AE1238" s="111"/>
      <c r="AG1238" s="7">
        <f>IF(Q1238&gt;0,RANK(Q1238,(N1238:P1238,Q1238:AE1238)),0)</f>
        <v>0</v>
      </c>
      <c r="AH1238" s="7">
        <f>IF(R1238&gt;0,RANK(R1238,(N1238:P1238,Q1238:AE1238)),0)</f>
        <v>0</v>
      </c>
      <c r="AI1238" s="7">
        <f>IF(T1238&gt;0,RANK(T1238,(N1238:P1238,Q1238:AE1238)),0)</f>
        <v>0</v>
      </c>
      <c r="AJ1238" s="7">
        <f>IF(S1238&gt;0,RANK(S1238,(N1238:P1238,Q1238:AE1238)),0)</f>
        <v>0</v>
      </c>
      <c r="AK1238" s="2">
        <f t="shared" si="463"/>
        <v>0</v>
      </c>
      <c r="AL1238" s="2">
        <f t="shared" si="464"/>
        <v>0</v>
      </c>
      <c r="AM1238" s="2">
        <f t="shared" si="465"/>
        <v>0</v>
      </c>
      <c r="AN1238" s="2">
        <f t="shared" si="466"/>
        <v>0</v>
      </c>
      <c r="AO1238" s="91"/>
      <c r="AP1238" t="s">
        <v>1252</v>
      </c>
      <c r="AQ1238" t="s">
        <v>1206</v>
      </c>
      <c r="AR1238">
        <v>5</v>
      </c>
      <c r="AT1238" s="95">
        <v>24</v>
      </c>
      <c r="AU1238" s="97">
        <v>37</v>
      </c>
      <c r="AV1238" s="101">
        <f t="shared" si="467"/>
        <v>24037</v>
      </c>
      <c r="AX1238" s="7" t="s">
        <v>1006</v>
      </c>
      <c r="BE1238" t="s">
        <v>897</v>
      </c>
    </row>
    <row r="1239" spans="1:57" hidden="1" outlineLevel="1">
      <c r="A1239" t="s">
        <v>1177</v>
      </c>
      <c r="B1239" t="s">
        <v>1206</v>
      </c>
      <c r="C1239" s="1">
        <f t="shared" si="458"/>
        <v>6100</v>
      </c>
      <c r="D1239" s="7">
        <f>IF(N1239&gt;0, RANK(N1239,(N1239:P1239,Q1239:AE1239)),0)</f>
        <v>1</v>
      </c>
      <c r="E1239" s="7">
        <f>IF(O1239&gt;0,RANK(O1239,(N1239:P1239,Q1239:AE1239)),0)</f>
        <v>2</v>
      </c>
      <c r="F1239" s="7">
        <f>IF(P1239&gt;0,RANK(P1239,(N1239:P1239,Q1239:AE1239)),0)</f>
        <v>0</v>
      </c>
      <c r="G1239" s="1">
        <f t="shared" si="456"/>
        <v>1974</v>
      </c>
      <c r="H1239" s="2">
        <f t="shared" si="457"/>
        <v>0.32360655737704919</v>
      </c>
      <c r="I1239" s="2"/>
      <c r="J1239" s="2">
        <f t="shared" si="459"/>
        <v>0.66180327868852462</v>
      </c>
      <c r="K1239" s="2">
        <f t="shared" si="460"/>
        <v>0.33819672131147543</v>
      </c>
      <c r="L1239" s="2">
        <f t="shared" si="461"/>
        <v>0</v>
      </c>
      <c r="M1239" s="2">
        <f t="shared" si="462"/>
        <v>-5.5511151231257827E-17</v>
      </c>
      <c r="N1239" s="111">
        <v>4037</v>
      </c>
      <c r="O1239" s="111">
        <v>2063</v>
      </c>
      <c r="P1239" s="111"/>
      <c r="Q1239" s="111"/>
      <c r="R1239" s="111"/>
      <c r="S1239" s="111"/>
      <c r="T1239" s="111"/>
      <c r="U1239" s="111"/>
      <c r="V1239" s="111"/>
      <c r="W1239" s="111"/>
      <c r="X1239" s="111"/>
      <c r="Y1239" s="111"/>
      <c r="Z1239" s="111"/>
      <c r="AA1239" s="111"/>
      <c r="AB1239" s="111"/>
      <c r="AC1239" s="111"/>
      <c r="AD1239" s="111"/>
      <c r="AE1239" s="111"/>
      <c r="AG1239" s="7">
        <f>IF(Q1239&gt;0,RANK(Q1239,(N1239:P1239,Q1239:AE1239)),0)</f>
        <v>0</v>
      </c>
      <c r="AH1239" s="7">
        <f>IF(R1239&gt;0,RANK(R1239,(N1239:P1239,Q1239:AE1239)),0)</f>
        <v>0</v>
      </c>
      <c r="AI1239" s="7">
        <f>IF(T1239&gt;0,RANK(T1239,(N1239:P1239,Q1239:AE1239)),0)</f>
        <v>0</v>
      </c>
      <c r="AJ1239" s="7">
        <f>IF(S1239&gt;0,RANK(S1239,(N1239:P1239,Q1239:AE1239)),0)</f>
        <v>0</v>
      </c>
      <c r="AK1239" s="2">
        <f t="shared" si="463"/>
        <v>0</v>
      </c>
      <c r="AL1239" s="2">
        <f t="shared" si="464"/>
        <v>0</v>
      </c>
      <c r="AM1239" s="2">
        <f t="shared" si="465"/>
        <v>0</v>
      </c>
      <c r="AN1239" s="2">
        <f t="shared" si="466"/>
        <v>0</v>
      </c>
      <c r="AO1239" s="91"/>
      <c r="AP1239" t="s">
        <v>1177</v>
      </c>
      <c r="AQ1239" t="s">
        <v>1206</v>
      </c>
      <c r="AR1239">
        <v>1</v>
      </c>
      <c r="AT1239" s="95">
        <v>24</v>
      </c>
      <c r="AU1239" s="97">
        <v>39</v>
      </c>
      <c r="AV1239" s="101">
        <f t="shared" si="467"/>
        <v>24039</v>
      </c>
      <c r="AX1239" s="7" t="s">
        <v>1006</v>
      </c>
      <c r="BE1239" t="s">
        <v>584</v>
      </c>
    </row>
    <row r="1240" spans="1:57" hidden="1" outlineLevel="1">
      <c r="A1240" t="s">
        <v>1586</v>
      </c>
      <c r="B1240" t="s">
        <v>1206</v>
      </c>
      <c r="C1240" s="1">
        <f t="shared" si="458"/>
        <v>11593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0</v>
      </c>
      <c r="G1240" s="1">
        <f t="shared" si="456"/>
        <v>2283</v>
      </c>
      <c r="H1240" s="2">
        <f t="shared" si="457"/>
        <v>0.19692918140257051</v>
      </c>
      <c r="I1240" s="2"/>
      <c r="J1240" s="2">
        <f t="shared" si="459"/>
        <v>0.59846459070128522</v>
      </c>
      <c r="K1240" s="2">
        <f t="shared" si="460"/>
        <v>0.40153540929871473</v>
      </c>
      <c r="L1240" s="2">
        <f t="shared" si="461"/>
        <v>0</v>
      </c>
      <c r="M1240" s="2">
        <f t="shared" si="462"/>
        <v>5.5511151231257827E-17</v>
      </c>
      <c r="N1240" s="111">
        <v>6938</v>
      </c>
      <c r="O1240" s="111">
        <v>4655</v>
      </c>
      <c r="P1240" s="111"/>
      <c r="Q1240" s="111"/>
      <c r="R1240" s="111"/>
      <c r="S1240" s="111"/>
      <c r="T1240" s="111"/>
      <c r="U1240" s="111"/>
      <c r="V1240" s="111"/>
      <c r="W1240" s="111"/>
      <c r="X1240" s="111"/>
      <c r="Y1240" s="111"/>
      <c r="Z1240" s="111"/>
      <c r="AA1240" s="111"/>
      <c r="AB1240" s="111"/>
      <c r="AC1240" s="111"/>
      <c r="AD1240" s="111"/>
      <c r="AE1240" s="111"/>
      <c r="AG1240" s="7">
        <f>IF(Q1240&gt;0,RANK(Q1240,(N1240:P1240,Q1240:AE1240)),0)</f>
        <v>0</v>
      </c>
      <c r="AH1240" s="7">
        <f>IF(R1240&gt;0,RANK(R1240,(N1240:P1240,Q1240:AE1240)),0)</f>
        <v>0</v>
      </c>
      <c r="AI1240" s="7">
        <f>IF(T1240&gt;0,RANK(T1240,(N1240:P1240,Q1240:AE1240)),0)</f>
        <v>0</v>
      </c>
      <c r="AJ1240" s="7">
        <f>IF(S1240&gt;0,RANK(S1240,(N1240:P1240,Q1240:AE1240)),0)</f>
        <v>0</v>
      </c>
      <c r="AK1240" s="2">
        <f t="shared" si="463"/>
        <v>0</v>
      </c>
      <c r="AL1240" s="2">
        <f t="shared" si="464"/>
        <v>0</v>
      </c>
      <c r="AM1240" s="2">
        <f t="shared" si="465"/>
        <v>0</v>
      </c>
      <c r="AN1240" s="2">
        <f t="shared" si="466"/>
        <v>0</v>
      </c>
      <c r="AO1240" s="91"/>
      <c r="AP1240" t="s">
        <v>1586</v>
      </c>
      <c r="AQ1240" t="s">
        <v>1206</v>
      </c>
      <c r="AR1240">
        <v>1</v>
      </c>
      <c r="AT1240" s="95">
        <v>24</v>
      </c>
      <c r="AU1240" s="97">
        <v>41</v>
      </c>
      <c r="AV1240" s="101">
        <f t="shared" si="467"/>
        <v>24041</v>
      </c>
      <c r="AX1240" s="7" t="s">
        <v>1006</v>
      </c>
      <c r="BE1240" t="s">
        <v>640</v>
      </c>
    </row>
    <row r="1241" spans="1:57" hidden="1" outlineLevel="1">
      <c r="A1241" t="s">
        <v>404</v>
      </c>
      <c r="B1241" t="s">
        <v>1206</v>
      </c>
      <c r="C1241" s="1">
        <f t="shared" si="458"/>
        <v>34026</v>
      </c>
      <c r="D1241" s="7">
        <f>IF(N1241&gt;0, RANK(N1241,(N1241:P1241,Q1241:AE1241)),0)</f>
        <v>1</v>
      </c>
      <c r="E1241" s="7">
        <f>IF(O1241&gt;0,RANK(O1241,(N1241:P1241,Q1241:AE1241)),0)</f>
        <v>2</v>
      </c>
      <c r="F1241" s="7">
        <f>IF(P1241&gt;0,RANK(P1241,(N1241:P1241,Q1241:AE1241)),0)</f>
        <v>0</v>
      </c>
      <c r="G1241" s="1">
        <f t="shared" si="456"/>
        <v>4430</v>
      </c>
      <c r="H1241" s="2">
        <f t="shared" si="457"/>
        <v>0.13019455710339153</v>
      </c>
      <c r="I1241" s="2"/>
      <c r="J1241" s="2">
        <f t="shared" si="459"/>
        <v>0.56509727855169578</v>
      </c>
      <c r="K1241" s="2">
        <f t="shared" si="460"/>
        <v>0.43490272144830422</v>
      </c>
      <c r="L1241" s="2">
        <f t="shared" si="461"/>
        <v>0</v>
      </c>
      <c r="M1241" s="2">
        <f t="shared" si="462"/>
        <v>0</v>
      </c>
      <c r="N1241" s="111">
        <v>19228</v>
      </c>
      <c r="O1241" s="111">
        <v>14798</v>
      </c>
      <c r="P1241" s="111"/>
      <c r="Q1241" s="111"/>
      <c r="R1241" s="111"/>
      <c r="S1241" s="111"/>
      <c r="T1241" s="111"/>
      <c r="U1241" s="111"/>
      <c r="V1241" s="111"/>
      <c r="W1241" s="111"/>
      <c r="X1241" s="111"/>
      <c r="Y1241" s="111"/>
      <c r="Z1241" s="111"/>
      <c r="AA1241" s="111"/>
      <c r="AB1241" s="111"/>
      <c r="AC1241" s="111"/>
      <c r="AD1241" s="111"/>
      <c r="AE1241" s="111"/>
      <c r="AG1241" s="7">
        <f>IF(Q1241&gt;0,RANK(Q1241,(N1241:P1241,Q1241:AE1241)),0)</f>
        <v>0</v>
      </c>
      <c r="AH1241" s="7">
        <f>IF(R1241&gt;0,RANK(R1241,(N1241:P1241,Q1241:AE1241)),0)</f>
        <v>0</v>
      </c>
      <c r="AI1241" s="7">
        <f>IF(T1241&gt;0,RANK(T1241,(N1241:P1241,Q1241:AE1241)),0)</f>
        <v>0</v>
      </c>
      <c r="AJ1241" s="7">
        <f>IF(S1241&gt;0,RANK(S1241,(N1241:P1241,Q1241:AE1241)),0)</f>
        <v>0</v>
      </c>
      <c r="AK1241" s="2">
        <f t="shared" si="463"/>
        <v>0</v>
      </c>
      <c r="AL1241" s="2">
        <f t="shared" si="464"/>
        <v>0</v>
      </c>
      <c r="AM1241" s="2">
        <f t="shared" si="465"/>
        <v>0</v>
      </c>
      <c r="AN1241" s="2">
        <f t="shared" si="466"/>
        <v>0</v>
      </c>
      <c r="AO1241" s="91"/>
      <c r="AP1241" t="s">
        <v>404</v>
      </c>
      <c r="AQ1241" t="s">
        <v>1206</v>
      </c>
      <c r="AR1241">
        <v>6</v>
      </c>
      <c r="AT1241" s="95">
        <v>24</v>
      </c>
      <c r="AU1241" s="97">
        <v>43</v>
      </c>
      <c r="AV1241" s="101">
        <f t="shared" si="467"/>
        <v>24043</v>
      </c>
      <c r="AX1241" s="7" t="s">
        <v>1006</v>
      </c>
      <c r="BE1241" t="s">
        <v>786</v>
      </c>
    </row>
    <row r="1242" spans="1:57" hidden="1" outlineLevel="1">
      <c r="A1242" t="s">
        <v>1226</v>
      </c>
      <c r="B1242" t="s">
        <v>1206</v>
      </c>
      <c r="C1242" s="1">
        <f t="shared" si="458"/>
        <v>21546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>IF(P1242&gt;0,RANK(P1242,(N1242:P1242,Q1242:AE1242)),0)</f>
        <v>0</v>
      </c>
      <c r="G1242" s="1">
        <f t="shared" si="456"/>
        <v>5812</v>
      </c>
      <c r="H1242" s="2">
        <f t="shared" si="457"/>
        <v>0.26974844518704166</v>
      </c>
      <c r="I1242" s="2"/>
      <c r="J1242" s="2">
        <f t="shared" si="459"/>
        <v>0.63487422259352089</v>
      </c>
      <c r="K1242" s="2">
        <f t="shared" si="460"/>
        <v>0.36512577740647917</v>
      </c>
      <c r="L1242" s="2">
        <f t="shared" si="461"/>
        <v>0</v>
      </c>
      <c r="M1242" s="2">
        <f t="shared" si="462"/>
        <v>-5.5511151231257827E-17</v>
      </c>
      <c r="N1242" s="111">
        <v>13679</v>
      </c>
      <c r="O1242" s="111">
        <v>7867</v>
      </c>
      <c r="P1242" s="111"/>
      <c r="Q1242" s="111"/>
      <c r="R1242" s="111"/>
      <c r="S1242" s="111"/>
      <c r="T1242" s="111"/>
      <c r="U1242" s="111"/>
      <c r="V1242" s="111"/>
      <c r="W1242" s="111"/>
      <c r="X1242" s="111"/>
      <c r="Y1242" s="111"/>
      <c r="Z1242" s="111"/>
      <c r="AA1242" s="111"/>
      <c r="AB1242" s="111"/>
      <c r="AC1242" s="111"/>
      <c r="AD1242" s="111"/>
      <c r="AE1242" s="111"/>
      <c r="AG1242" s="7">
        <f>IF(Q1242&gt;0,RANK(Q1242,(N1242:P1242,Q1242:AE1242)),0)</f>
        <v>0</v>
      </c>
      <c r="AH1242" s="7">
        <f>IF(R1242&gt;0,RANK(R1242,(N1242:P1242,Q1242:AE1242)),0)</f>
        <v>0</v>
      </c>
      <c r="AI1242" s="7">
        <f>IF(T1242&gt;0,RANK(T1242,(N1242:P1242,Q1242:AE1242)),0)</f>
        <v>0</v>
      </c>
      <c r="AJ1242" s="7">
        <f>IF(S1242&gt;0,RANK(S1242,(N1242:P1242,Q1242:AE1242)),0)</f>
        <v>0</v>
      </c>
      <c r="AK1242" s="2">
        <f t="shared" si="463"/>
        <v>0</v>
      </c>
      <c r="AL1242" s="2">
        <f t="shared" si="464"/>
        <v>0</v>
      </c>
      <c r="AM1242" s="2">
        <f t="shared" si="465"/>
        <v>0</v>
      </c>
      <c r="AN1242" s="2">
        <f t="shared" si="466"/>
        <v>0</v>
      </c>
      <c r="AO1242" s="91"/>
      <c r="AP1242" t="s">
        <v>1226</v>
      </c>
      <c r="AQ1242" t="s">
        <v>1206</v>
      </c>
      <c r="AR1242">
        <v>1</v>
      </c>
      <c r="AT1242" s="95">
        <v>24</v>
      </c>
      <c r="AU1242" s="97">
        <v>45</v>
      </c>
      <c r="AV1242" s="101">
        <f t="shared" si="467"/>
        <v>24045</v>
      </c>
      <c r="AX1242" s="7" t="s">
        <v>1006</v>
      </c>
      <c r="BE1242" t="s">
        <v>787</v>
      </c>
    </row>
    <row r="1243" spans="1:57" hidden="1" outlineLevel="1">
      <c r="A1243" t="s">
        <v>729</v>
      </c>
      <c r="B1243" t="s">
        <v>1206</v>
      </c>
      <c r="C1243" s="1">
        <f t="shared" si="458"/>
        <v>15572</v>
      </c>
      <c r="D1243" s="7">
        <f>IF(N1243&gt;0, RANK(N1243,(N1243:P1243,Q1243:AE1243)),0)</f>
        <v>1</v>
      </c>
      <c r="E1243" s="7">
        <f>IF(O1243&gt;0,RANK(O1243,(N1243:P1243,Q1243:AE1243)),0)</f>
        <v>2</v>
      </c>
      <c r="F1243" s="7">
        <f>IF(P1243&gt;0,RANK(P1243,(N1243:P1243,Q1243:AE1243)),0)</f>
        <v>0</v>
      </c>
      <c r="G1243" s="1">
        <f t="shared" si="456"/>
        <v>5370</v>
      </c>
      <c r="H1243" s="2">
        <f t="shared" si="457"/>
        <v>0.34484973028512717</v>
      </c>
      <c r="I1243" s="2"/>
      <c r="J1243" s="2">
        <f t="shared" si="459"/>
        <v>0.67242486514256361</v>
      </c>
      <c r="K1243" s="2">
        <f t="shared" si="460"/>
        <v>0.32757513485743645</v>
      </c>
      <c r="L1243" s="2">
        <f t="shared" si="461"/>
        <v>0</v>
      </c>
      <c r="M1243" s="2">
        <f t="shared" si="462"/>
        <v>-5.5511151231257827E-17</v>
      </c>
      <c r="N1243" s="111">
        <v>10471</v>
      </c>
      <c r="O1243" s="111">
        <v>5101</v>
      </c>
      <c r="P1243" s="111"/>
      <c r="Q1243" s="111"/>
      <c r="R1243" s="111"/>
      <c r="S1243" s="111"/>
      <c r="T1243" s="111"/>
      <c r="U1243" s="111"/>
      <c r="V1243" s="111"/>
      <c r="W1243" s="111"/>
      <c r="X1243" s="111"/>
      <c r="Y1243" s="111"/>
      <c r="Z1243" s="111"/>
      <c r="AA1243" s="111"/>
      <c r="AB1243" s="111"/>
      <c r="AC1243" s="111"/>
      <c r="AD1243" s="111"/>
      <c r="AE1243" s="111"/>
      <c r="AG1243" s="7">
        <f>IF(Q1243&gt;0,RANK(Q1243,(N1243:P1243,Q1243:AE1243)),0)</f>
        <v>0</v>
      </c>
      <c r="AH1243" s="7">
        <f>IF(R1243&gt;0,RANK(R1243,(N1243:P1243,Q1243:AE1243)),0)</f>
        <v>0</v>
      </c>
      <c r="AI1243" s="7">
        <f>IF(T1243&gt;0,RANK(T1243,(N1243:P1243,Q1243:AE1243)),0)</f>
        <v>0</v>
      </c>
      <c r="AJ1243" s="7">
        <f>IF(S1243&gt;0,RANK(S1243,(N1243:P1243,Q1243:AE1243)),0)</f>
        <v>0</v>
      </c>
      <c r="AK1243" s="2">
        <f t="shared" si="463"/>
        <v>0</v>
      </c>
      <c r="AL1243" s="2">
        <f t="shared" si="464"/>
        <v>0</v>
      </c>
      <c r="AM1243" s="2">
        <f t="shared" si="465"/>
        <v>0</v>
      </c>
      <c r="AN1243" s="2">
        <f t="shared" si="466"/>
        <v>0</v>
      </c>
      <c r="AO1243" s="91"/>
      <c r="AP1243" t="s">
        <v>729</v>
      </c>
      <c r="AQ1243" t="s">
        <v>1206</v>
      </c>
      <c r="AR1243">
        <v>1</v>
      </c>
      <c r="AT1243" s="95">
        <v>24</v>
      </c>
      <c r="AU1243" s="97">
        <v>47</v>
      </c>
      <c r="AV1243" s="101">
        <f t="shared" si="467"/>
        <v>24047</v>
      </c>
      <c r="AX1243" s="7" t="s">
        <v>1006</v>
      </c>
      <c r="BE1243" t="s">
        <v>495</v>
      </c>
    </row>
    <row r="1244" spans="1:57" collapsed="1">
      <c r="A1244" t="s">
        <v>1205</v>
      </c>
      <c r="B1244" t="s">
        <v>323</v>
      </c>
      <c r="C1244" s="1">
        <f t="shared" si="458"/>
        <v>1507447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>IF(P1244&gt;0,RANK(P1244,(N1244:P1244,Q1244:AE1244)),0)</f>
        <v>0</v>
      </c>
      <c r="G1244" s="1">
        <f t="shared" si="456"/>
        <v>618173</v>
      </c>
      <c r="H1244" s="2">
        <f t="shared" si="457"/>
        <v>0.41007942567798406</v>
      </c>
      <c r="I1244" s="2"/>
      <c r="J1244" s="2">
        <f t="shared" si="459"/>
        <v>0.70503971283899203</v>
      </c>
      <c r="K1244" s="2">
        <f t="shared" si="460"/>
        <v>0.29496028716100797</v>
      </c>
      <c r="L1244" s="2">
        <f t="shared" si="461"/>
        <v>0</v>
      </c>
      <c r="M1244" s="2">
        <f t="shared" si="462"/>
        <v>0</v>
      </c>
      <c r="N1244" s="111">
        <f>SUM(N1220:N1243)</f>
        <v>1062810</v>
      </c>
      <c r="O1244" s="111">
        <f>SUM(O1220:O1243)</f>
        <v>444637</v>
      </c>
      <c r="P1244" s="111"/>
      <c r="Q1244" s="111"/>
      <c r="R1244" s="111"/>
      <c r="S1244" s="111"/>
      <c r="T1244" s="111"/>
      <c r="U1244" s="111"/>
      <c r="V1244" s="111"/>
      <c r="W1244" s="111"/>
      <c r="X1244" s="111">
        <f>SUM(X1220:X1243)</f>
        <v>0</v>
      </c>
      <c r="Y1244" s="111"/>
      <c r="Z1244" s="111"/>
      <c r="AA1244" s="111"/>
      <c r="AB1244" s="111"/>
      <c r="AC1244" s="111"/>
      <c r="AD1244" s="111"/>
      <c r="AE1244" s="111"/>
      <c r="AG1244" s="7">
        <f>IF(Q1244&gt;0,RANK(Q1244,(N1244:P1244,Q1244:AE1244)),0)</f>
        <v>0</v>
      </c>
      <c r="AH1244" s="7">
        <f>IF(R1244&gt;0,RANK(R1244,(N1244:P1244,Q1244:AE1244)),0)</f>
        <v>0</v>
      </c>
      <c r="AI1244" s="7">
        <f>IF(T1244&gt;0,RANK(T1244,(N1244:P1244,Q1244:AE1244)),0)</f>
        <v>0</v>
      </c>
      <c r="AJ1244" s="7">
        <f>IF(S1244&gt;0,RANK(S1244,(N1244:P1244,Q1244:AE1244)),0)</f>
        <v>0</v>
      </c>
      <c r="AK1244" s="2">
        <f t="shared" si="463"/>
        <v>0</v>
      </c>
      <c r="AL1244" s="2">
        <f t="shared" si="464"/>
        <v>0</v>
      </c>
      <c r="AM1244" s="2">
        <f t="shared" si="465"/>
        <v>0</v>
      </c>
      <c r="AN1244" s="2">
        <f t="shared" si="466"/>
        <v>0</v>
      </c>
      <c r="AO1244" s="91"/>
      <c r="AP1244" t="s">
        <v>1205</v>
      </c>
      <c r="AQ1244" t="s">
        <v>323</v>
      </c>
      <c r="AT1244" s="95">
        <v>24</v>
      </c>
      <c r="AU1244" s="97"/>
      <c r="AV1244" s="95">
        <v>24</v>
      </c>
      <c r="AX1244" s="7" t="s">
        <v>593</v>
      </c>
    </row>
    <row r="1245" spans="1:57">
      <c r="C1245" s="1"/>
      <c r="E1245" s="7"/>
      <c r="F1245" s="7"/>
      <c r="I1245" s="2"/>
      <c r="N1245" s="111"/>
      <c r="O1245" s="111"/>
      <c r="P1245" s="111"/>
      <c r="Q1245" s="111"/>
      <c r="R1245" s="111"/>
      <c r="S1245" s="111"/>
      <c r="T1245" s="111"/>
      <c r="U1245" s="111"/>
      <c r="V1245" s="111"/>
      <c r="W1245" s="111"/>
      <c r="X1245" s="111"/>
      <c r="Y1245" s="111"/>
      <c r="Z1245" s="111"/>
      <c r="AA1245" s="111"/>
      <c r="AB1245" s="111"/>
      <c r="AC1245" s="111"/>
      <c r="AD1245" s="111"/>
      <c r="AE1245" s="111"/>
      <c r="AG1245" s="7"/>
      <c r="AH1245" s="7"/>
      <c r="AI1245" s="7"/>
      <c r="AJ1245" s="7"/>
      <c r="AT1245" s="95"/>
      <c r="AU1245" s="97"/>
      <c r="AV1245" s="101"/>
    </row>
    <row r="1246" spans="1:57" hidden="1" outlineLevel="1">
      <c r="A1246" t="s">
        <v>490</v>
      </c>
      <c r="B1246" t="s">
        <v>1312</v>
      </c>
      <c r="C1246" s="1">
        <f t="shared" ref="C1246:C1277" si="468">SUM(N1246:AE1246)</f>
        <v>7055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ref="G1246:G1305" si="469">IF(C1246&gt;0,MAX(N1246:P1246)-LARGE(N1246:P1246,2),0)</f>
        <v>1044</v>
      </c>
      <c r="H1246" s="2">
        <f t="shared" ref="H1246:H1305" si="470">IF(C1246&gt;0,G1246/C1246,0)</f>
        <v>0.14798015591778879</v>
      </c>
      <c r="I1246" s="2"/>
      <c r="J1246" s="2">
        <f t="shared" ref="J1246:J1277" si="471">IF($C1246=0,"-",N1246/$C1246)</f>
        <v>0.4151665485471297</v>
      </c>
      <c r="K1246" s="2">
        <f t="shared" ref="K1246:K1277" si="472">IF($C1246=0,"-",O1246/$C1246)</f>
        <v>0.56314670446491855</v>
      </c>
      <c r="L1246" s="2">
        <f t="shared" ref="L1246:L1277" si="473">IF($C1246=0,"-",P1246/$C1246)</f>
        <v>0</v>
      </c>
      <c r="M1246" s="2">
        <f t="shared" ref="M1246:M1277" si="474">IF(C1246=0,"-",(1-J1246-K1246-L1246))</f>
        <v>2.168674698795181E-2</v>
      </c>
      <c r="N1246" s="111">
        <v>2929</v>
      </c>
      <c r="O1246" s="111">
        <v>3973</v>
      </c>
      <c r="P1246" s="111"/>
      <c r="Q1246" s="111">
        <v>81</v>
      </c>
      <c r="R1246" s="111">
        <v>22</v>
      </c>
      <c r="S1246" s="111">
        <v>50</v>
      </c>
      <c r="T1246" s="111"/>
      <c r="U1246" s="111"/>
      <c r="V1246" s="111"/>
      <c r="W1246" s="111"/>
      <c r="X1246" s="111"/>
      <c r="Y1246" s="111"/>
      <c r="Z1246" s="111"/>
      <c r="AA1246" s="111"/>
      <c r="AB1246" s="111"/>
      <c r="AC1246" s="111"/>
      <c r="AD1246" s="111"/>
      <c r="AE1246" s="111"/>
      <c r="AG1246" s="7">
        <f>IF(Q1246&gt;0,RANK(Q1246,(N1246:P1246,Q1246:AE1246)),0)</f>
        <v>3</v>
      </c>
      <c r="AH1246" s="7">
        <f>IF(R1246&gt;0,RANK(R1246,(N1246:P1246,Q1246:AE1246)),0)</f>
        <v>5</v>
      </c>
      <c r="AI1246" s="7">
        <f>IF(T1246&gt;0,RANK(T1246,(N1246:P1246,Q1246:AE1246)),0)</f>
        <v>0</v>
      </c>
      <c r="AJ1246" s="7">
        <f>IF(S1246&gt;0,RANK(S1246,(N1246:P1246,Q1246:AE1246)),0)</f>
        <v>4</v>
      </c>
      <c r="AK1246" s="2">
        <f t="shared" ref="AK1246:AK1277" si="475">IF($C1246=0,"-",Q1246/$C1246)</f>
        <v>1.1481218993621546E-2</v>
      </c>
      <c r="AL1246" s="2">
        <f t="shared" ref="AL1246:AL1277" si="476">IF($C1246=0,"-",R1246/$C1246)</f>
        <v>3.1183557760453579E-3</v>
      </c>
      <c r="AM1246" s="2">
        <f t="shared" ref="AM1246:AM1277" si="477">IF($C1246=0,"-",T1246/$C1246)</f>
        <v>0</v>
      </c>
      <c r="AN1246" s="2">
        <f t="shared" ref="AN1246:AN1277" si="478">IF($C1246=0,"-",S1246/$C1246)</f>
        <v>7.0871722182849041E-3</v>
      </c>
      <c r="AP1246" t="s">
        <v>490</v>
      </c>
      <c r="AQ1246" t="s">
        <v>1312</v>
      </c>
      <c r="AR1246">
        <v>9</v>
      </c>
      <c r="AT1246" s="95">
        <v>29</v>
      </c>
      <c r="AU1246" s="97">
        <v>1</v>
      </c>
      <c r="AV1246" s="101">
        <f t="shared" ref="AV1246:AV1274" si="479">1000*AT1246+AU1246</f>
        <v>29001</v>
      </c>
      <c r="AX1246" s="7" t="s">
        <v>1006</v>
      </c>
    </row>
    <row r="1247" spans="1:57" hidden="1" outlineLevel="1">
      <c r="A1247" t="s">
        <v>989</v>
      </c>
      <c r="B1247" t="s">
        <v>1312</v>
      </c>
      <c r="C1247" s="1">
        <f t="shared" si="468"/>
        <v>6241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69"/>
        <v>1261</v>
      </c>
      <c r="H1247" s="2">
        <f t="shared" si="470"/>
        <v>0.20205095337285692</v>
      </c>
      <c r="I1247" s="2"/>
      <c r="J1247" s="2">
        <f t="shared" si="471"/>
        <v>0.38375260374939912</v>
      </c>
      <c r="K1247" s="2">
        <f t="shared" si="472"/>
        <v>0.58580355712225607</v>
      </c>
      <c r="L1247" s="2">
        <f t="shared" si="473"/>
        <v>0</v>
      </c>
      <c r="M1247" s="2">
        <f t="shared" si="474"/>
        <v>3.0443839128344807E-2</v>
      </c>
      <c r="N1247" s="111">
        <v>2395</v>
      </c>
      <c r="O1247" s="111">
        <v>3656</v>
      </c>
      <c r="P1247" s="111"/>
      <c r="Q1247" s="111">
        <v>128</v>
      </c>
      <c r="R1247" s="111">
        <v>29</v>
      </c>
      <c r="S1247" s="111">
        <v>33</v>
      </c>
      <c r="T1247" s="111"/>
      <c r="U1247" s="111"/>
      <c r="V1247" s="111"/>
      <c r="W1247" s="111"/>
      <c r="X1247" s="111"/>
      <c r="Y1247" s="111"/>
      <c r="Z1247" s="111"/>
      <c r="AA1247" s="111"/>
      <c r="AB1247" s="111"/>
      <c r="AC1247" s="111"/>
      <c r="AD1247" s="111"/>
      <c r="AE1247" s="111"/>
      <c r="AG1247" s="7">
        <f>IF(Q1247&gt;0,RANK(Q1247,(N1247:P1247,Q1247:AE1247)),0)</f>
        <v>3</v>
      </c>
      <c r="AH1247" s="7">
        <f>IF(R1247&gt;0,RANK(R1247,(N1247:P1247,Q1247:AE1247)),0)</f>
        <v>5</v>
      </c>
      <c r="AI1247" s="7">
        <f>IF(T1247&gt;0,RANK(T1247,(N1247:P1247,Q1247:AE1247)),0)</f>
        <v>0</v>
      </c>
      <c r="AJ1247" s="7">
        <f>IF(S1247&gt;0,RANK(S1247,(N1247:P1247,Q1247:AE1247)),0)</f>
        <v>4</v>
      </c>
      <c r="AK1247" s="2">
        <f t="shared" si="475"/>
        <v>2.0509533728569139E-2</v>
      </c>
      <c r="AL1247" s="2">
        <f t="shared" si="476"/>
        <v>4.646691235378946E-3</v>
      </c>
      <c r="AM1247" s="2">
        <f t="shared" si="477"/>
        <v>0</v>
      </c>
      <c r="AN1247" s="2">
        <f t="shared" si="478"/>
        <v>5.287614164396731E-3</v>
      </c>
      <c r="AP1247" t="s">
        <v>989</v>
      </c>
      <c r="AQ1247" t="s">
        <v>1312</v>
      </c>
      <c r="AR1247">
        <v>6</v>
      </c>
      <c r="AT1247" s="95">
        <v>29</v>
      </c>
      <c r="AU1247" s="97">
        <v>3</v>
      </c>
      <c r="AV1247" s="101">
        <f t="shared" si="479"/>
        <v>29003</v>
      </c>
      <c r="AX1247" s="7" t="s">
        <v>1006</v>
      </c>
    </row>
    <row r="1248" spans="1:57" hidden="1" outlineLevel="1">
      <c r="A1248" t="s">
        <v>1311</v>
      </c>
      <c r="B1248" t="s">
        <v>1312</v>
      </c>
      <c r="C1248" s="1">
        <f t="shared" si="468"/>
        <v>2279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69"/>
        <v>648</v>
      </c>
      <c r="H1248" s="2">
        <f t="shared" si="470"/>
        <v>0.28433523475208422</v>
      </c>
      <c r="I1248" s="2"/>
      <c r="J1248" s="2">
        <f t="shared" si="471"/>
        <v>0.35015357612988152</v>
      </c>
      <c r="K1248" s="2">
        <f t="shared" si="472"/>
        <v>0.63448881088196574</v>
      </c>
      <c r="L1248" s="2">
        <f t="shared" si="473"/>
        <v>0</v>
      </c>
      <c r="M1248" s="2">
        <f t="shared" si="474"/>
        <v>1.5357612988152747E-2</v>
      </c>
      <c r="N1248" s="111">
        <v>798</v>
      </c>
      <c r="O1248" s="111">
        <v>1446</v>
      </c>
      <c r="P1248" s="111"/>
      <c r="Q1248" s="111">
        <v>19</v>
      </c>
      <c r="R1248" s="111">
        <v>7</v>
      </c>
      <c r="S1248" s="111">
        <v>9</v>
      </c>
      <c r="T1248" s="111"/>
      <c r="U1248" s="111"/>
      <c r="V1248" s="111"/>
      <c r="W1248" s="111"/>
      <c r="X1248" s="111"/>
      <c r="Y1248" s="111"/>
      <c r="Z1248" s="111"/>
      <c r="AA1248" s="111"/>
      <c r="AB1248" s="111"/>
      <c r="AC1248" s="111"/>
      <c r="AD1248" s="111"/>
      <c r="AE1248" s="111"/>
      <c r="AG1248" s="7">
        <f>IF(Q1248&gt;0,RANK(Q1248,(N1248:P1248,Q1248:AE1248)),0)</f>
        <v>3</v>
      </c>
      <c r="AH1248" s="7">
        <f>IF(R1248&gt;0,RANK(R1248,(N1248:P1248,Q1248:AE1248)),0)</f>
        <v>5</v>
      </c>
      <c r="AI1248" s="7">
        <f>IF(T1248&gt;0,RANK(T1248,(N1248:P1248,Q1248:AE1248)),0)</f>
        <v>0</v>
      </c>
      <c r="AJ1248" s="7">
        <f>IF(S1248&gt;0,RANK(S1248,(N1248:P1248,Q1248:AE1248)),0)</f>
        <v>4</v>
      </c>
      <c r="AK1248" s="2">
        <f t="shared" si="475"/>
        <v>8.3369899078543225E-3</v>
      </c>
      <c r="AL1248" s="2">
        <f t="shared" si="476"/>
        <v>3.0715225976305398E-3</v>
      </c>
      <c r="AM1248" s="2">
        <f t="shared" si="477"/>
        <v>0</v>
      </c>
      <c r="AN1248" s="2">
        <f t="shared" si="478"/>
        <v>3.9491004826678368E-3</v>
      </c>
      <c r="AP1248" t="s">
        <v>1311</v>
      </c>
      <c r="AQ1248" t="s">
        <v>1312</v>
      </c>
      <c r="AR1248">
        <v>6</v>
      </c>
      <c r="AT1248" s="95">
        <v>29</v>
      </c>
      <c r="AU1248" s="97">
        <v>5</v>
      </c>
      <c r="AV1248" s="101">
        <f t="shared" si="479"/>
        <v>29005</v>
      </c>
      <c r="AX1248" s="7" t="s">
        <v>1006</v>
      </c>
    </row>
    <row r="1249" spans="1:50" hidden="1" outlineLevel="1">
      <c r="A1249" t="s">
        <v>266</v>
      </c>
      <c r="B1249" t="s">
        <v>1312</v>
      </c>
      <c r="C1249" s="1">
        <f t="shared" si="468"/>
        <v>7629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69"/>
        <v>1943</v>
      </c>
      <c r="H1249" s="2">
        <f t="shared" si="470"/>
        <v>0.25468606632586183</v>
      </c>
      <c r="I1249" s="2"/>
      <c r="J1249" s="2">
        <f t="shared" si="471"/>
        <v>0.36164634945602309</v>
      </c>
      <c r="K1249" s="2">
        <f t="shared" si="472"/>
        <v>0.61633241578188491</v>
      </c>
      <c r="L1249" s="2">
        <f t="shared" si="473"/>
        <v>0</v>
      </c>
      <c r="M1249" s="2">
        <f t="shared" si="474"/>
        <v>2.2021234762091946E-2</v>
      </c>
      <c r="N1249" s="111">
        <v>2759</v>
      </c>
      <c r="O1249" s="111">
        <v>4702</v>
      </c>
      <c r="P1249" s="111"/>
      <c r="Q1249" s="111">
        <v>104</v>
      </c>
      <c r="R1249" s="111">
        <v>14</v>
      </c>
      <c r="S1249" s="111">
        <v>50</v>
      </c>
      <c r="T1249" s="111"/>
      <c r="U1249" s="111"/>
      <c r="V1249" s="111"/>
      <c r="W1249" s="111"/>
      <c r="X1249" s="111"/>
      <c r="Y1249" s="111"/>
      <c r="Z1249" s="111"/>
      <c r="AA1249" s="111"/>
      <c r="AB1249" s="111"/>
      <c r="AC1249" s="111"/>
      <c r="AD1249" s="111"/>
      <c r="AE1249" s="111"/>
      <c r="AG1249" s="7">
        <f>IF(Q1249&gt;0,RANK(Q1249,(N1249:P1249,Q1249:AE1249)),0)</f>
        <v>3</v>
      </c>
      <c r="AH1249" s="7">
        <f>IF(R1249&gt;0,RANK(R1249,(N1249:P1249,Q1249:AE1249)),0)</f>
        <v>5</v>
      </c>
      <c r="AI1249" s="7">
        <f>IF(T1249&gt;0,RANK(T1249,(N1249:P1249,Q1249:AE1249)),0)</f>
        <v>0</v>
      </c>
      <c r="AJ1249" s="7">
        <f>IF(S1249&gt;0,RANK(S1249,(N1249:P1249,Q1249:AE1249)),0)</f>
        <v>4</v>
      </c>
      <c r="AK1249" s="2">
        <f t="shared" si="475"/>
        <v>1.3632192947961724E-2</v>
      </c>
      <c r="AL1249" s="2">
        <f t="shared" si="476"/>
        <v>1.8351028968410013E-3</v>
      </c>
      <c r="AM1249" s="2">
        <f t="shared" si="477"/>
        <v>0</v>
      </c>
      <c r="AN1249" s="2">
        <f t="shared" si="478"/>
        <v>6.553938917289291E-3</v>
      </c>
      <c r="AP1249" t="s">
        <v>266</v>
      </c>
      <c r="AQ1249" t="s">
        <v>1312</v>
      </c>
      <c r="AR1249">
        <v>9</v>
      </c>
      <c r="AT1249" s="95">
        <v>29</v>
      </c>
      <c r="AU1249" s="97">
        <v>7</v>
      </c>
      <c r="AV1249" s="101">
        <f t="shared" si="479"/>
        <v>29007</v>
      </c>
      <c r="AX1249" s="7" t="s">
        <v>1006</v>
      </c>
    </row>
    <row r="1250" spans="1:50" hidden="1" outlineLevel="1">
      <c r="A1250" t="s">
        <v>708</v>
      </c>
      <c r="B1250" t="s">
        <v>1312</v>
      </c>
      <c r="C1250" s="1">
        <f t="shared" si="468"/>
        <v>7706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69"/>
        <v>1906</v>
      </c>
      <c r="H1250" s="2">
        <f t="shared" si="470"/>
        <v>0.24733973527121722</v>
      </c>
      <c r="I1250" s="2"/>
      <c r="J1250" s="2">
        <f t="shared" si="471"/>
        <v>0.35777316376849211</v>
      </c>
      <c r="K1250" s="2">
        <f t="shared" si="472"/>
        <v>0.60511289903970933</v>
      </c>
      <c r="L1250" s="2">
        <f t="shared" si="473"/>
        <v>0</v>
      </c>
      <c r="M1250" s="2">
        <f t="shared" si="474"/>
        <v>3.7113937191798563E-2</v>
      </c>
      <c r="N1250" s="111">
        <v>2757</v>
      </c>
      <c r="O1250" s="111">
        <v>4663</v>
      </c>
      <c r="P1250" s="111"/>
      <c r="Q1250" s="111">
        <v>154</v>
      </c>
      <c r="R1250" s="111">
        <v>38</v>
      </c>
      <c r="S1250" s="111">
        <v>94</v>
      </c>
      <c r="T1250" s="111"/>
      <c r="U1250" s="111"/>
      <c r="V1250" s="111"/>
      <c r="W1250" s="111"/>
      <c r="X1250" s="111"/>
      <c r="Y1250" s="111"/>
      <c r="Z1250" s="111"/>
      <c r="AA1250" s="111"/>
      <c r="AB1250" s="111"/>
      <c r="AC1250" s="111"/>
      <c r="AD1250" s="111"/>
      <c r="AE1250" s="111"/>
      <c r="AG1250" s="7">
        <f>IF(Q1250&gt;0,RANK(Q1250,(N1250:P1250,Q1250:AE1250)),0)</f>
        <v>3</v>
      </c>
      <c r="AH1250" s="7">
        <f>IF(R1250&gt;0,RANK(R1250,(N1250:P1250,Q1250:AE1250)),0)</f>
        <v>5</v>
      </c>
      <c r="AI1250" s="7">
        <f>IF(T1250&gt;0,RANK(T1250,(N1250:P1250,Q1250:AE1250)),0)</f>
        <v>0</v>
      </c>
      <c r="AJ1250" s="7">
        <f>IF(S1250&gt;0,RANK(S1250,(N1250:P1250,Q1250:AE1250)),0)</f>
        <v>4</v>
      </c>
      <c r="AK1250" s="2">
        <f t="shared" si="475"/>
        <v>1.9984427718660783E-2</v>
      </c>
      <c r="AL1250" s="2">
        <f t="shared" si="476"/>
        <v>4.9312224240851289E-3</v>
      </c>
      <c r="AM1250" s="2">
        <f t="shared" si="477"/>
        <v>0</v>
      </c>
      <c r="AN1250" s="2">
        <f t="shared" si="478"/>
        <v>1.2198287049052686E-2</v>
      </c>
      <c r="AP1250" t="s">
        <v>708</v>
      </c>
      <c r="AQ1250" t="s">
        <v>1312</v>
      </c>
      <c r="AR1250">
        <v>7</v>
      </c>
      <c r="AT1250" s="95">
        <v>29</v>
      </c>
      <c r="AU1250" s="97">
        <v>9</v>
      </c>
      <c r="AV1250" s="101">
        <f t="shared" si="479"/>
        <v>29009</v>
      </c>
      <c r="AX1250" s="7" t="s">
        <v>1006</v>
      </c>
    </row>
    <row r="1251" spans="1:50" hidden="1" outlineLevel="1">
      <c r="A1251" t="s">
        <v>1500</v>
      </c>
      <c r="B1251" t="s">
        <v>1312</v>
      </c>
      <c r="C1251" s="1">
        <f t="shared" si="468"/>
        <v>3945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69"/>
        <v>1857</v>
      </c>
      <c r="H1251" s="2">
        <f t="shared" si="470"/>
        <v>0.47072243346007603</v>
      </c>
      <c r="I1251" s="2"/>
      <c r="J1251" s="2">
        <f t="shared" si="471"/>
        <v>0.24740177439797212</v>
      </c>
      <c r="K1251" s="2">
        <f t="shared" si="472"/>
        <v>0.7181242078580482</v>
      </c>
      <c r="L1251" s="2">
        <f t="shared" si="473"/>
        <v>0</v>
      </c>
      <c r="M1251" s="2">
        <f t="shared" si="474"/>
        <v>3.4474017743979624E-2</v>
      </c>
      <c r="N1251" s="111">
        <v>976</v>
      </c>
      <c r="O1251" s="111">
        <v>2833</v>
      </c>
      <c r="P1251" s="111"/>
      <c r="Q1251" s="111">
        <v>65</v>
      </c>
      <c r="R1251" s="111">
        <v>25</v>
      </c>
      <c r="S1251" s="111">
        <v>46</v>
      </c>
      <c r="T1251" s="111"/>
      <c r="U1251" s="111"/>
      <c r="V1251" s="111"/>
      <c r="W1251" s="111"/>
      <c r="X1251" s="111"/>
      <c r="Y1251" s="111"/>
      <c r="Z1251" s="111"/>
      <c r="AA1251" s="111"/>
      <c r="AB1251" s="111"/>
      <c r="AC1251" s="111"/>
      <c r="AD1251" s="111"/>
      <c r="AE1251" s="111"/>
      <c r="AG1251" s="7">
        <f>IF(Q1251&gt;0,RANK(Q1251,(N1251:P1251,Q1251:AE1251)),0)</f>
        <v>3</v>
      </c>
      <c r="AH1251" s="7">
        <f>IF(R1251&gt;0,RANK(R1251,(N1251:P1251,Q1251:AE1251)),0)</f>
        <v>5</v>
      </c>
      <c r="AI1251" s="7">
        <f>IF(T1251&gt;0,RANK(T1251,(N1251:P1251,Q1251:AE1251)),0)</f>
        <v>0</v>
      </c>
      <c r="AJ1251" s="7">
        <f>IF(S1251&gt;0,RANK(S1251,(N1251:P1251,Q1251:AE1251)),0)</f>
        <v>4</v>
      </c>
      <c r="AK1251" s="2">
        <f t="shared" si="475"/>
        <v>1.6476552598225603E-2</v>
      </c>
      <c r="AL1251" s="2">
        <f t="shared" si="476"/>
        <v>6.3371356147021544E-3</v>
      </c>
      <c r="AM1251" s="2">
        <f t="shared" si="477"/>
        <v>0</v>
      </c>
      <c r="AN1251" s="2">
        <f t="shared" si="478"/>
        <v>1.1660329531051965E-2</v>
      </c>
      <c r="AP1251" t="s">
        <v>1500</v>
      </c>
      <c r="AQ1251" t="s">
        <v>1312</v>
      </c>
      <c r="AR1251">
        <v>4</v>
      </c>
      <c r="AT1251" s="95">
        <v>29</v>
      </c>
      <c r="AU1251" s="97">
        <v>11</v>
      </c>
      <c r="AV1251" s="101">
        <f t="shared" si="479"/>
        <v>29011</v>
      </c>
      <c r="AX1251" s="7" t="s">
        <v>1006</v>
      </c>
    </row>
    <row r="1252" spans="1:50" hidden="1" outlineLevel="1">
      <c r="A1252" t="s">
        <v>125</v>
      </c>
      <c r="B1252" t="s">
        <v>1312</v>
      </c>
      <c r="C1252" s="1">
        <f t="shared" si="468"/>
        <v>6074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69"/>
        <v>737</v>
      </c>
      <c r="H1252" s="2">
        <f t="shared" si="470"/>
        <v>0.12133684557128746</v>
      </c>
      <c r="I1252" s="2"/>
      <c r="J1252" s="2">
        <f t="shared" si="471"/>
        <v>0.42574909450115245</v>
      </c>
      <c r="K1252" s="2">
        <f t="shared" si="472"/>
        <v>0.54708594007243994</v>
      </c>
      <c r="L1252" s="2">
        <f t="shared" si="473"/>
        <v>0</v>
      </c>
      <c r="M1252" s="2">
        <f t="shared" si="474"/>
        <v>2.7164965426407672E-2</v>
      </c>
      <c r="N1252" s="111">
        <v>2586</v>
      </c>
      <c r="O1252" s="111">
        <v>3323</v>
      </c>
      <c r="P1252" s="111"/>
      <c r="Q1252" s="111">
        <v>100</v>
      </c>
      <c r="R1252" s="111">
        <v>30</v>
      </c>
      <c r="S1252" s="111">
        <v>35</v>
      </c>
      <c r="T1252" s="111"/>
      <c r="U1252" s="111"/>
      <c r="V1252" s="111"/>
      <c r="W1252" s="111"/>
      <c r="X1252" s="111"/>
      <c r="Y1252" s="111"/>
      <c r="Z1252" s="111"/>
      <c r="AA1252" s="111"/>
      <c r="AB1252" s="111"/>
      <c r="AC1252" s="111"/>
      <c r="AD1252" s="111"/>
      <c r="AE1252" s="111"/>
      <c r="AG1252" s="7">
        <f>IF(Q1252&gt;0,RANK(Q1252,(N1252:P1252,Q1252:AE1252)),0)</f>
        <v>3</v>
      </c>
      <c r="AH1252" s="7">
        <f>IF(R1252&gt;0,RANK(R1252,(N1252:P1252,Q1252:AE1252)),0)</f>
        <v>5</v>
      </c>
      <c r="AI1252" s="7">
        <f>IF(T1252&gt;0,RANK(T1252,(N1252:P1252,Q1252:AE1252)),0)</f>
        <v>0</v>
      </c>
      <c r="AJ1252" s="7">
        <f>IF(S1252&gt;0,RANK(S1252,(N1252:P1252,Q1252:AE1252)),0)</f>
        <v>4</v>
      </c>
      <c r="AK1252" s="2">
        <f t="shared" si="475"/>
        <v>1.6463615409944024E-2</v>
      </c>
      <c r="AL1252" s="2">
        <f t="shared" si="476"/>
        <v>4.9390846229832074E-3</v>
      </c>
      <c r="AM1252" s="2">
        <f t="shared" si="477"/>
        <v>0</v>
      </c>
      <c r="AN1252" s="2">
        <f t="shared" si="478"/>
        <v>5.7622653934804079E-3</v>
      </c>
      <c r="AP1252" t="s">
        <v>125</v>
      </c>
      <c r="AQ1252" t="s">
        <v>1312</v>
      </c>
      <c r="AR1252">
        <v>4</v>
      </c>
      <c r="AT1252" s="95">
        <v>29</v>
      </c>
      <c r="AU1252" s="97">
        <v>13</v>
      </c>
      <c r="AV1252" s="101">
        <f t="shared" si="479"/>
        <v>29013</v>
      </c>
      <c r="AX1252" s="7" t="s">
        <v>1006</v>
      </c>
    </row>
    <row r="1253" spans="1:50" hidden="1" outlineLevel="1">
      <c r="A1253" t="s">
        <v>2045</v>
      </c>
      <c r="B1253" t="s">
        <v>1312</v>
      </c>
      <c r="C1253" s="1">
        <f t="shared" si="468"/>
        <v>5220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69"/>
        <v>781</v>
      </c>
      <c r="H1253" s="2">
        <f t="shared" si="470"/>
        <v>0.14961685823754789</v>
      </c>
      <c r="I1253" s="2"/>
      <c r="J1253" s="2">
        <f t="shared" si="471"/>
        <v>0.40632183908045977</v>
      </c>
      <c r="K1253" s="2">
        <f t="shared" si="472"/>
        <v>0.55593869731800771</v>
      </c>
      <c r="L1253" s="2">
        <f t="shared" si="473"/>
        <v>0</v>
      </c>
      <c r="M1253" s="2">
        <f t="shared" si="474"/>
        <v>3.7739463601532575E-2</v>
      </c>
      <c r="N1253" s="111">
        <v>2121</v>
      </c>
      <c r="O1253" s="111">
        <v>2902</v>
      </c>
      <c r="P1253" s="111"/>
      <c r="Q1253" s="111">
        <v>106</v>
      </c>
      <c r="R1253" s="111">
        <v>33</v>
      </c>
      <c r="S1253" s="111">
        <v>58</v>
      </c>
      <c r="T1253" s="111"/>
      <c r="U1253" s="111"/>
      <c r="V1253" s="111"/>
      <c r="W1253" s="111"/>
      <c r="X1253" s="111"/>
      <c r="Y1253" s="111"/>
      <c r="Z1253" s="111"/>
      <c r="AA1253" s="111"/>
      <c r="AB1253" s="111"/>
      <c r="AC1253" s="111"/>
      <c r="AD1253" s="111"/>
      <c r="AE1253" s="111"/>
      <c r="AG1253" s="7">
        <f>IF(Q1253&gt;0,RANK(Q1253,(N1253:P1253,Q1253:AE1253)),0)</f>
        <v>3</v>
      </c>
      <c r="AH1253" s="7">
        <f>IF(R1253&gt;0,RANK(R1253,(N1253:P1253,Q1253:AE1253)),0)</f>
        <v>5</v>
      </c>
      <c r="AI1253" s="7">
        <f>IF(T1253&gt;0,RANK(T1253,(N1253:P1253,Q1253:AE1253)),0)</f>
        <v>0</v>
      </c>
      <c r="AJ1253" s="7">
        <f>IF(S1253&gt;0,RANK(S1253,(N1253:P1253,Q1253:AE1253)),0)</f>
        <v>4</v>
      </c>
      <c r="AK1253" s="2">
        <f t="shared" si="475"/>
        <v>2.0306513409961684E-2</v>
      </c>
      <c r="AL1253" s="2">
        <f t="shared" si="476"/>
        <v>6.32183908045977E-3</v>
      </c>
      <c r="AM1253" s="2">
        <f t="shared" si="477"/>
        <v>0</v>
      </c>
      <c r="AN1253" s="2">
        <f t="shared" si="478"/>
        <v>1.1111111111111112E-2</v>
      </c>
      <c r="AP1253" t="s">
        <v>2045</v>
      </c>
      <c r="AQ1253" t="s">
        <v>1312</v>
      </c>
      <c r="AR1253">
        <v>4</v>
      </c>
      <c r="AT1253" s="95">
        <v>29</v>
      </c>
      <c r="AU1253" s="97">
        <v>15</v>
      </c>
      <c r="AV1253" s="101">
        <f t="shared" si="479"/>
        <v>29015</v>
      </c>
      <c r="AX1253" s="7" t="s">
        <v>1006</v>
      </c>
    </row>
    <row r="1254" spans="1:50" hidden="1" outlineLevel="1">
      <c r="A1254" t="s">
        <v>1898</v>
      </c>
      <c r="B1254" t="s">
        <v>1312</v>
      </c>
      <c r="C1254" s="1">
        <f t="shared" si="468"/>
        <v>3850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69"/>
        <v>1011</v>
      </c>
      <c r="H1254" s="2">
        <f t="shared" si="470"/>
        <v>0.26259740259740261</v>
      </c>
      <c r="I1254" s="2"/>
      <c r="J1254" s="2">
        <f t="shared" si="471"/>
        <v>0.36181818181818182</v>
      </c>
      <c r="K1254" s="2">
        <f t="shared" si="472"/>
        <v>0.62441558441558442</v>
      </c>
      <c r="L1254" s="2">
        <f t="shared" si="473"/>
        <v>0</v>
      </c>
      <c r="M1254" s="2">
        <f t="shared" si="474"/>
        <v>1.376623376623376E-2</v>
      </c>
      <c r="N1254" s="111">
        <v>1393</v>
      </c>
      <c r="O1254" s="111">
        <v>2404</v>
      </c>
      <c r="P1254" s="111"/>
      <c r="Q1254" s="111">
        <v>37</v>
      </c>
      <c r="R1254" s="111">
        <v>6</v>
      </c>
      <c r="S1254" s="111">
        <v>10</v>
      </c>
      <c r="T1254" s="111"/>
      <c r="U1254" s="111"/>
      <c r="V1254" s="111"/>
      <c r="W1254" s="111"/>
      <c r="X1254" s="111"/>
      <c r="Y1254" s="111"/>
      <c r="Z1254" s="111"/>
      <c r="AA1254" s="111"/>
      <c r="AB1254" s="111"/>
      <c r="AC1254" s="111"/>
      <c r="AD1254" s="111"/>
      <c r="AE1254" s="111"/>
      <c r="AG1254" s="7">
        <f>IF(Q1254&gt;0,RANK(Q1254,(N1254:P1254,Q1254:AE1254)),0)</f>
        <v>3</v>
      </c>
      <c r="AH1254" s="7">
        <f>IF(R1254&gt;0,RANK(R1254,(N1254:P1254,Q1254:AE1254)),0)</f>
        <v>5</v>
      </c>
      <c r="AI1254" s="7">
        <f>IF(T1254&gt;0,RANK(T1254,(N1254:P1254,Q1254:AE1254)),0)</f>
        <v>0</v>
      </c>
      <c r="AJ1254" s="7">
        <f>IF(S1254&gt;0,RANK(S1254,(N1254:P1254,Q1254:AE1254)),0)</f>
        <v>4</v>
      </c>
      <c r="AK1254" s="2">
        <f t="shared" si="475"/>
        <v>9.6103896103896108E-3</v>
      </c>
      <c r="AL1254" s="2">
        <f t="shared" si="476"/>
        <v>1.5584415584415584E-3</v>
      </c>
      <c r="AM1254" s="2">
        <f t="shared" si="477"/>
        <v>0</v>
      </c>
      <c r="AN1254" s="2">
        <f t="shared" si="478"/>
        <v>2.5974025974025974E-3</v>
      </c>
      <c r="AP1254" t="s">
        <v>1898</v>
      </c>
      <c r="AQ1254" t="s">
        <v>1312</v>
      </c>
      <c r="AR1254">
        <v>8</v>
      </c>
      <c r="AT1254" s="95">
        <v>29</v>
      </c>
      <c r="AU1254" s="97">
        <v>17</v>
      </c>
      <c r="AV1254" s="101">
        <f t="shared" si="479"/>
        <v>29017</v>
      </c>
      <c r="AX1254" s="7" t="s">
        <v>1006</v>
      </c>
    </row>
    <row r="1255" spans="1:50" hidden="1" outlineLevel="1">
      <c r="A1255" t="s">
        <v>779</v>
      </c>
      <c r="B1255" t="s">
        <v>1312</v>
      </c>
      <c r="C1255" s="1">
        <f t="shared" si="468"/>
        <v>36199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69"/>
        <v>5759</v>
      </c>
      <c r="H1255" s="2">
        <f t="shared" si="470"/>
        <v>0.15909279261858061</v>
      </c>
      <c r="I1255" s="2"/>
      <c r="J1255" s="2">
        <f t="shared" si="471"/>
        <v>0.39230365479709384</v>
      </c>
      <c r="K1255" s="2">
        <f t="shared" si="472"/>
        <v>0.55139644741567451</v>
      </c>
      <c r="L1255" s="2">
        <f t="shared" si="473"/>
        <v>0</v>
      </c>
      <c r="M1255" s="2">
        <f t="shared" si="474"/>
        <v>5.6299897787231656E-2</v>
      </c>
      <c r="N1255" s="111">
        <v>14201</v>
      </c>
      <c r="O1255" s="111">
        <v>19960</v>
      </c>
      <c r="P1255" s="111"/>
      <c r="Q1255" s="111">
        <v>1578</v>
      </c>
      <c r="R1255" s="111">
        <v>212</v>
      </c>
      <c r="S1255" s="111">
        <v>248</v>
      </c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G1255" s="7">
        <f>IF(Q1255&gt;0,RANK(Q1255,(N1255:P1255,Q1255:AE1255)),0)</f>
        <v>3</v>
      </c>
      <c r="AH1255" s="7">
        <f>IF(R1255&gt;0,RANK(R1255,(N1255:P1255,Q1255:AE1255)),0)</f>
        <v>5</v>
      </c>
      <c r="AI1255" s="7">
        <f>IF(T1255&gt;0,RANK(T1255,(N1255:P1255,Q1255:AE1255)),0)</f>
        <v>0</v>
      </c>
      <c r="AJ1255" s="7">
        <f>IF(S1255&gt;0,RANK(S1255,(N1255:P1255,Q1255:AE1255)),0)</f>
        <v>4</v>
      </c>
      <c r="AK1255" s="2">
        <f t="shared" si="475"/>
        <v>4.3592364429956627E-2</v>
      </c>
      <c r="AL1255" s="2">
        <f t="shared" si="476"/>
        <v>5.8565153733528552E-3</v>
      </c>
      <c r="AM1255" s="2">
        <f t="shared" si="477"/>
        <v>0</v>
      </c>
      <c r="AN1255" s="2">
        <f t="shared" si="478"/>
        <v>6.8510179839222076E-3</v>
      </c>
      <c r="AP1255" t="s">
        <v>779</v>
      </c>
      <c r="AQ1255" t="s">
        <v>1312</v>
      </c>
      <c r="AR1255">
        <v>9</v>
      </c>
      <c r="AT1255" s="95">
        <v>29</v>
      </c>
      <c r="AU1255" s="97">
        <v>19</v>
      </c>
      <c r="AV1255" s="101">
        <f t="shared" si="479"/>
        <v>29019</v>
      </c>
      <c r="AX1255" s="7" t="s">
        <v>1006</v>
      </c>
    </row>
    <row r="1256" spans="1:50" hidden="1" outlineLevel="1">
      <c r="A1256" t="s">
        <v>1899</v>
      </c>
      <c r="B1256" t="s">
        <v>1312</v>
      </c>
      <c r="C1256" s="1">
        <f t="shared" si="468"/>
        <v>26273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69"/>
        <v>1927</v>
      </c>
      <c r="H1256" s="2">
        <f t="shared" si="470"/>
        <v>7.3345259391771014E-2</v>
      </c>
      <c r="I1256" s="2"/>
      <c r="J1256" s="2">
        <f t="shared" si="471"/>
        <v>0.44372549765919383</v>
      </c>
      <c r="K1256" s="2">
        <f t="shared" si="472"/>
        <v>0.51707075705096484</v>
      </c>
      <c r="L1256" s="2">
        <f t="shared" si="473"/>
        <v>0</v>
      </c>
      <c r="M1256" s="2">
        <f t="shared" si="474"/>
        <v>3.9203745289841385E-2</v>
      </c>
      <c r="N1256" s="111">
        <v>11658</v>
      </c>
      <c r="O1256" s="111">
        <v>13585</v>
      </c>
      <c r="P1256" s="111"/>
      <c r="Q1256" s="111">
        <v>639</v>
      </c>
      <c r="R1256" s="111">
        <v>168</v>
      </c>
      <c r="S1256" s="111">
        <v>223</v>
      </c>
      <c r="T1256" s="111"/>
      <c r="U1256" s="111"/>
      <c r="V1256" s="111"/>
      <c r="W1256" s="111"/>
      <c r="X1256" s="111"/>
      <c r="Y1256" s="111"/>
      <c r="Z1256" s="111"/>
      <c r="AA1256" s="111"/>
      <c r="AB1256" s="111"/>
      <c r="AC1256" s="111"/>
      <c r="AD1256" s="111"/>
      <c r="AE1256" s="111"/>
      <c r="AG1256" s="7">
        <f>IF(Q1256&gt;0,RANK(Q1256,(N1256:P1256,Q1256:AE1256)),0)</f>
        <v>3</v>
      </c>
      <c r="AH1256" s="7">
        <f>IF(R1256&gt;0,RANK(R1256,(N1256:P1256,Q1256:AE1256)),0)</f>
        <v>5</v>
      </c>
      <c r="AI1256" s="7">
        <f>IF(T1256&gt;0,RANK(T1256,(N1256:P1256,Q1256:AE1256)),0)</f>
        <v>0</v>
      </c>
      <c r="AJ1256" s="7">
        <f>IF(S1256&gt;0,RANK(S1256,(N1256:P1256,Q1256:AE1256)),0)</f>
        <v>4</v>
      </c>
      <c r="AK1256" s="2">
        <f t="shared" si="475"/>
        <v>2.4321546835153959E-2</v>
      </c>
      <c r="AL1256" s="2">
        <f t="shared" si="476"/>
        <v>6.3943972899935296E-3</v>
      </c>
      <c r="AM1256" s="2">
        <f t="shared" si="477"/>
        <v>0</v>
      </c>
      <c r="AN1256" s="2">
        <f t="shared" si="478"/>
        <v>8.4878011646937913E-3</v>
      </c>
      <c r="AP1256" t="s">
        <v>1899</v>
      </c>
      <c r="AQ1256" t="s">
        <v>1312</v>
      </c>
      <c r="AR1256">
        <v>6</v>
      </c>
      <c r="AT1256" s="95">
        <v>29</v>
      </c>
      <c r="AU1256" s="97">
        <v>21</v>
      </c>
      <c r="AV1256" s="101">
        <f t="shared" si="479"/>
        <v>29021</v>
      </c>
      <c r="AX1256" s="7" t="s">
        <v>1006</v>
      </c>
    </row>
    <row r="1257" spans="1:50" hidden="1" outlineLevel="1">
      <c r="A1257" t="s">
        <v>1486</v>
      </c>
      <c r="B1257" t="s">
        <v>1312</v>
      </c>
      <c r="C1257" s="1">
        <f t="shared" si="468"/>
        <v>11216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69"/>
        <v>3247</v>
      </c>
      <c r="H1257" s="2">
        <f t="shared" si="470"/>
        <v>0.28949714693295292</v>
      </c>
      <c r="I1257" s="2"/>
      <c r="J1257" s="2">
        <f t="shared" si="471"/>
        <v>0.34691512125534951</v>
      </c>
      <c r="K1257" s="2">
        <f t="shared" si="472"/>
        <v>0.63641226818830243</v>
      </c>
      <c r="L1257" s="2">
        <f t="shared" si="473"/>
        <v>0</v>
      </c>
      <c r="M1257" s="2">
        <f t="shared" si="474"/>
        <v>1.6672610556348055E-2</v>
      </c>
      <c r="N1257" s="111">
        <v>3891</v>
      </c>
      <c r="O1257" s="111">
        <v>7138</v>
      </c>
      <c r="P1257" s="111"/>
      <c r="Q1257" s="111">
        <v>106</v>
      </c>
      <c r="R1257" s="111">
        <v>21</v>
      </c>
      <c r="S1257" s="111">
        <v>60</v>
      </c>
      <c r="T1257" s="111"/>
      <c r="U1257" s="111"/>
      <c r="V1257" s="111"/>
      <c r="W1257" s="111"/>
      <c r="X1257" s="111"/>
      <c r="Y1257" s="111"/>
      <c r="Z1257" s="111"/>
      <c r="AA1257" s="111"/>
      <c r="AB1257" s="111"/>
      <c r="AC1257" s="111"/>
      <c r="AD1257" s="111"/>
      <c r="AE1257" s="111"/>
      <c r="AG1257" s="7">
        <f>IF(Q1257&gt;0,RANK(Q1257,(N1257:P1257,Q1257:AE1257)),0)</f>
        <v>3</v>
      </c>
      <c r="AH1257" s="7">
        <f>IF(R1257&gt;0,RANK(R1257,(N1257:P1257,Q1257:AE1257)),0)</f>
        <v>5</v>
      </c>
      <c r="AI1257" s="7">
        <f>IF(T1257&gt;0,RANK(T1257,(N1257:P1257,Q1257:AE1257)),0)</f>
        <v>0</v>
      </c>
      <c r="AJ1257" s="7">
        <f>IF(S1257&gt;0,RANK(S1257,(N1257:P1257,Q1257:AE1257)),0)</f>
        <v>4</v>
      </c>
      <c r="AK1257" s="2">
        <f t="shared" si="475"/>
        <v>9.4507845934379466E-3</v>
      </c>
      <c r="AL1257" s="2">
        <f t="shared" si="476"/>
        <v>1.8723252496433665E-3</v>
      </c>
      <c r="AM1257" s="2">
        <f t="shared" si="477"/>
        <v>0</v>
      </c>
      <c r="AN1257" s="2">
        <f t="shared" si="478"/>
        <v>5.3495007132667617E-3</v>
      </c>
      <c r="AP1257" t="s">
        <v>1486</v>
      </c>
      <c r="AQ1257" t="s">
        <v>1312</v>
      </c>
      <c r="AR1257">
        <v>8</v>
      </c>
      <c r="AT1257" s="95">
        <v>29</v>
      </c>
      <c r="AU1257" s="97">
        <v>23</v>
      </c>
      <c r="AV1257" s="101">
        <f t="shared" si="479"/>
        <v>29023</v>
      </c>
      <c r="AX1257" s="7" t="s">
        <v>1006</v>
      </c>
    </row>
    <row r="1258" spans="1:50" hidden="1" outlineLevel="1">
      <c r="A1258" t="s">
        <v>371</v>
      </c>
      <c r="B1258" t="s">
        <v>1312</v>
      </c>
      <c r="C1258" s="1">
        <f t="shared" si="468"/>
        <v>2786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69"/>
        <v>614</v>
      </c>
      <c r="H1258" s="2">
        <f t="shared" si="470"/>
        <v>0.22038765254845658</v>
      </c>
      <c r="I1258" s="2"/>
      <c r="J1258" s="2">
        <f t="shared" si="471"/>
        <v>0.36288585786073224</v>
      </c>
      <c r="K1258" s="2">
        <f t="shared" si="472"/>
        <v>0.58327351040918884</v>
      </c>
      <c r="L1258" s="2">
        <f t="shared" si="473"/>
        <v>0</v>
      </c>
      <c r="M1258" s="2">
        <f t="shared" si="474"/>
        <v>5.3840631730078914E-2</v>
      </c>
      <c r="N1258" s="111">
        <v>1011</v>
      </c>
      <c r="O1258" s="111">
        <v>1625</v>
      </c>
      <c r="P1258" s="111"/>
      <c r="Q1258" s="111">
        <v>75</v>
      </c>
      <c r="R1258" s="111">
        <v>22</v>
      </c>
      <c r="S1258" s="111">
        <v>53</v>
      </c>
      <c r="T1258" s="111"/>
      <c r="U1258" s="111"/>
      <c r="V1258" s="111"/>
      <c r="W1258" s="111"/>
      <c r="X1258" s="111"/>
      <c r="Y1258" s="111"/>
      <c r="Z1258" s="111"/>
      <c r="AA1258" s="111"/>
      <c r="AB1258" s="111"/>
      <c r="AC1258" s="111"/>
      <c r="AD1258" s="111"/>
      <c r="AE1258" s="111"/>
      <c r="AG1258" s="7">
        <f>IF(Q1258&gt;0,RANK(Q1258,(N1258:P1258,Q1258:AE1258)),0)</f>
        <v>3</v>
      </c>
      <c r="AH1258" s="7">
        <f>IF(R1258&gt;0,RANK(R1258,(N1258:P1258,Q1258:AE1258)),0)</f>
        <v>5</v>
      </c>
      <c r="AI1258" s="7">
        <f>IF(T1258&gt;0,RANK(T1258,(N1258:P1258,Q1258:AE1258)),0)</f>
        <v>0</v>
      </c>
      <c r="AJ1258" s="7">
        <f>IF(S1258&gt;0,RANK(S1258,(N1258:P1258,Q1258:AE1258)),0)</f>
        <v>4</v>
      </c>
      <c r="AK1258" s="2">
        <f t="shared" si="475"/>
        <v>2.6920315865039485E-2</v>
      </c>
      <c r="AL1258" s="2">
        <f t="shared" si="476"/>
        <v>7.8966259870782481E-3</v>
      </c>
      <c r="AM1258" s="2">
        <f t="shared" si="477"/>
        <v>0</v>
      </c>
      <c r="AN1258" s="2">
        <f t="shared" si="478"/>
        <v>1.9023689877961235E-2</v>
      </c>
      <c r="AP1258" t="s">
        <v>371</v>
      </c>
      <c r="AQ1258" t="s">
        <v>1312</v>
      </c>
      <c r="AR1258">
        <v>6</v>
      </c>
      <c r="AT1258" s="95">
        <v>29</v>
      </c>
      <c r="AU1258" s="97">
        <v>25</v>
      </c>
      <c r="AV1258" s="101">
        <f t="shared" si="479"/>
        <v>29025</v>
      </c>
      <c r="AX1258" s="7" t="s">
        <v>1006</v>
      </c>
    </row>
    <row r="1259" spans="1:50" hidden="1" outlineLevel="1">
      <c r="A1259" t="s">
        <v>2017</v>
      </c>
      <c r="B1259" t="s">
        <v>1312</v>
      </c>
      <c r="C1259" s="1">
        <f t="shared" si="468"/>
        <v>10498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69"/>
        <v>1034</v>
      </c>
      <c r="H1259" s="2">
        <f t="shared" si="470"/>
        <v>9.8494951419317966E-2</v>
      </c>
      <c r="I1259" s="2"/>
      <c r="J1259" s="2">
        <f t="shared" si="471"/>
        <v>0.43189178891217372</v>
      </c>
      <c r="K1259" s="2">
        <f t="shared" si="472"/>
        <v>0.53038674033149169</v>
      </c>
      <c r="L1259" s="2">
        <f t="shared" si="473"/>
        <v>0</v>
      </c>
      <c r="M1259" s="2">
        <f t="shared" si="474"/>
        <v>3.7721470756334585E-2</v>
      </c>
      <c r="N1259" s="111">
        <v>4534</v>
      </c>
      <c r="O1259" s="111">
        <v>5568</v>
      </c>
      <c r="P1259" s="111"/>
      <c r="Q1259" s="111">
        <v>264</v>
      </c>
      <c r="R1259" s="111">
        <v>56</v>
      </c>
      <c r="S1259" s="111">
        <v>76</v>
      </c>
      <c r="T1259" s="111"/>
      <c r="U1259" s="111"/>
      <c r="V1259" s="111"/>
      <c r="W1259" s="111"/>
      <c r="X1259" s="111"/>
      <c r="Y1259" s="111"/>
      <c r="Z1259" s="111"/>
      <c r="AA1259" s="111"/>
      <c r="AB1259" s="111"/>
      <c r="AC1259" s="111"/>
      <c r="AD1259" s="111"/>
      <c r="AE1259" s="111"/>
      <c r="AG1259" s="7">
        <f>IF(Q1259&gt;0,RANK(Q1259,(N1259:P1259,Q1259:AE1259)),0)</f>
        <v>3</v>
      </c>
      <c r="AH1259" s="7">
        <f>IF(R1259&gt;0,RANK(R1259,(N1259:P1259,Q1259:AE1259)),0)</f>
        <v>5</v>
      </c>
      <c r="AI1259" s="7">
        <f>IF(T1259&gt;0,RANK(T1259,(N1259:P1259,Q1259:AE1259)),0)</f>
        <v>0</v>
      </c>
      <c r="AJ1259" s="7">
        <f>IF(S1259&gt;0,RANK(S1259,(N1259:P1259,Q1259:AE1259)),0)</f>
        <v>4</v>
      </c>
      <c r="AK1259" s="2">
        <f t="shared" si="475"/>
        <v>2.5147647170889693E-2</v>
      </c>
      <c r="AL1259" s="2">
        <f t="shared" si="476"/>
        <v>5.3343493998856926E-3</v>
      </c>
      <c r="AM1259" s="2">
        <f t="shared" si="477"/>
        <v>0</v>
      </c>
      <c r="AN1259" s="2">
        <f t="shared" si="478"/>
        <v>7.2394741855591541E-3</v>
      </c>
      <c r="AP1259" t="s">
        <v>2017</v>
      </c>
      <c r="AQ1259" t="s">
        <v>1312</v>
      </c>
      <c r="AR1259">
        <v>9</v>
      </c>
      <c r="AT1259" s="95">
        <v>29</v>
      </c>
      <c r="AU1259" s="97">
        <v>27</v>
      </c>
      <c r="AV1259" s="101">
        <f t="shared" si="479"/>
        <v>29027</v>
      </c>
      <c r="AX1259" s="7" t="s">
        <v>1006</v>
      </c>
    </row>
    <row r="1260" spans="1:50" hidden="1" outlineLevel="1">
      <c r="A1260" t="s">
        <v>1253</v>
      </c>
      <c r="B1260" t="s">
        <v>1312</v>
      </c>
      <c r="C1260" s="1">
        <f t="shared" si="468"/>
        <v>11742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69"/>
        <v>2283</v>
      </c>
      <c r="H1260" s="2">
        <f t="shared" si="470"/>
        <v>0.19443025038323966</v>
      </c>
      <c r="I1260" s="2"/>
      <c r="J1260" s="2">
        <f t="shared" si="471"/>
        <v>0.38349514563106796</v>
      </c>
      <c r="K1260" s="2">
        <f t="shared" si="472"/>
        <v>0.57792539601430759</v>
      </c>
      <c r="L1260" s="2">
        <f t="shared" si="473"/>
        <v>0</v>
      </c>
      <c r="M1260" s="2">
        <f t="shared" si="474"/>
        <v>3.8579458354624396E-2</v>
      </c>
      <c r="N1260" s="111">
        <v>4503</v>
      </c>
      <c r="O1260" s="111">
        <v>6786</v>
      </c>
      <c r="P1260" s="111"/>
      <c r="Q1260" s="111">
        <v>240</v>
      </c>
      <c r="R1260" s="111">
        <v>60</v>
      </c>
      <c r="S1260" s="111">
        <v>153</v>
      </c>
      <c r="T1260" s="111"/>
      <c r="U1260" s="111"/>
      <c r="V1260" s="111"/>
      <c r="W1260" s="111"/>
      <c r="X1260" s="111"/>
      <c r="Y1260" s="111"/>
      <c r="Z1260" s="111"/>
      <c r="AA1260" s="111"/>
      <c r="AB1260" s="111"/>
      <c r="AC1260" s="111"/>
      <c r="AD1260" s="111"/>
      <c r="AE1260" s="111"/>
      <c r="AG1260" s="7">
        <f>IF(Q1260&gt;0,RANK(Q1260,(N1260:P1260,Q1260:AE1260)),0)</f>
        <v>3</v>
      </c>
      <c r="AH1260" s="7">
        <f>IF(R1260&gt;0,RANK(R1260,(N1260:P1260,Q1260:AE1260)),0)</f>
        <v>5</v>
      </c>
      <c r="AI1260" s="7">
        <f>IF(T1260&gt;0,RANK(T1260,(N1260:P1260,Q1260:AE1260)),0)</f>
        <v>0</v>
      </c>
      <c r="AJ1260" s="7">
        <f>IF(S1260&gt;0,RANK(S1260,(N1260:P1260,Q1260:AE1260)),0)</f>
        <v>4</v>
      </c>
      <c r="AK1260" s="2">
        <f t="shared" si="475"/>
        <v>2.0439448134900357E-2</v>
      </c>
      <c r="AL1260" s="2">
        <f t="shared" si="476"/>
        <v>5.1098620337250893E-3</v>
      </c>
      <c r="AM1260" s="2">
        <f t="shared" si="477"/>
        <v>0</v>
      </c>
      <c r="AN1260" s="2">
        <f t="shared" si="478"/>
        <v>1.3030148185998978E-2</v>
      </c>
      <c r="AP1260" t="s">
        <v>1253</v>
      </c>
      <c r="AQ1260" t="s">
        <v>1312</v>
      </c>
      <c r="AR1260">
        <v>0</v>
      </c>
      <c r="AT1260" s="95">
        <v>29</v>
      </c>
      <c r="AU1260" s="97">
        <v>29</v>
      </c>
      <c r="AV1260" s="101">
        <f t="shared" si="479"/>
        <v>29029</v>
      </c>
      <c r="AX1260" s="7" t="s">
        <v>1006</v>
      </c>
    </row>
    <row r="1261" spans="1:50" hidden="1" outlineLevel="1">
      <c r="A1261" t="s">
        <v>750</v>
      </c>
      <c r="B1261" t="s">
        <v>1312</v>
      </c>
      <c r="C1261" s="1">
        <f t="shared" si="468"/>
        <v>19439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si="469"/>
        <v>6565</v>
      </c>
      <c r="H1261" s="2">
        <f t="shared" si="470"/>
        <v>0.33772313390606512</v>
      </c>
      <c r="I1261" s="2"/>
      <c r="J1261" s="2">
        <f t="shared" si="471"/>
        <v>0.3192036627398529</v>
      </c>
      <c r="K1261" s="2">
        <f t="shared" si="472"/>
        <v>0.65692679664591802</v>
      </c>
      <c r="L1261" s="2">
        <f t="shared" si="473"/>
        <v>0</v>
      </c>
      <c r="M1261" s="2">
        <f t="shared" si="474"/>
        <v>2.3869540614229079E-2</v>
      </c>
      <c r="N1261" s="111">
        <v>6205</v>
      </c>
      <c r="O1261" s="111">
        <v>12770</v>
      </c>
      <c r="P1261" s="111"/>
      <c r="Q1261" s="111">
        <v>308</v>
      </c>
      <c r="R1261" s="111">
        <v>45</v>
      </c>
      <c r="S1261" s="111">
        <v>111</v>
      </c>
      <c r="T1261" s="111"/>
      <c r="U1261" s="111"/>
      <c r="V1261" s="111"/>
      <c r="W1261" s="111"/>
      <c r="X1261" s="111"/>
      <c r="Y1261" s="111"/>
      <c r="Z1261" s="111"/>
      <c r="AA1261" s="111"/>
      <c r="AB1261" s="111"/>
      <c r="AC1261" s="111"/>
      <c r="AD1261" s="111"/>
      <c r="AE1261" s="111"/>
      <c r="AG1261" s="7">
        <f>IF(Q1261&gt;0,RANK(Q1261,(N1261:P1261,Q1261:AE1261)),0)</f>
        <v>3</v>
      </c>
      <c r="AH1261" s="7">
        <f>IF(R1261&gt;0,RANK(R1261,(N1261:P1261,Q1261:AE1261)),0)</f>
        <v>5</v>
      </c>
      <c r="AI1261" s="7">
        <f>IF(T1261&gt;0,RANK(T1261,(N1261:P1261,Q1261:AE1261)),0)</f>
        <v>0</v>
      </c>
      <c r="AJ1261" s="7">
        <f>IF(S1261&gt;0,RANK(S1261,(N1261:P1261,Q1261:AE1261)),0)</f>
        <v>4</v>
      </c>
      <c r="AK1261" s="2">
        <f t="shared" si="475"/>
        <v>1.5844436442203819E-2</v>
      </c>
      <c r="AL1261" s="2">
        <f t="shared" si="476"/>
        <v>2.3149338957765319E-3</v>
      </c>
      <c r="AM1261" s="2">
        <f t="shared" si="477"/>
        <v>0</v>
      </c>
      <c r="AN1261" s="2">
        <f t="shared" si="478"/>
        <v>5.7101702762487778E-3</v>
      </c>
      <c r="AP1261" t="s">
        <v>750</v>
      </c>
      <c r="AQ1261" t="s">
        <v>1312</v>
      </c>
      <c r="AR1261">
        <v>8</v>
      </c>
      <c r="AT1261" s="95">
        <v>29</v>
      </c>
      <c r="AU1261" s="97">
        <v>31</v>
      </c>
      <c r="AV1261" s="101">
        <f t="shared" si="479"/>
        <v>29031</v>
      </c>
      <c r="AX1261" s="7" t="s">
        <v>1006</v>
      </c>
    </row>
    <row r="1262" spans="1:50" hidden="1" outlineLevel="1">
      <c r="A1262" t="s">
        <v>1265</v>
      </c>
      <c r="B1262" t="s">
        <v>1312</v>
      </c>
      <c r="C1262" s="1">
        <f t="shared" si="468"/>
        <v>3117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1">
        <f t="shared" si="469"/>
        <v>780</v>
      </c>
      <c r="H1262" s="2">
        <f t="shared" si="470"/>
        <v>0.25024061597690089</v>
      </c>
      <c r="I1262" s="2"/>
      <c r="J1262" s="2">
        <f t="shared" si="471"/>
        <v>0.36445299967917871</v>
      </c>
      <c r="K1262" s="2">
        <f t="shared" si="472"/>
        <v>0.61469361565607961</v>
      </c>
      <c r="L1262" s="2">
        <f t="shared" si="473"/>
        <v>0</v>
      </c>
      <c r="M1262" s="2">
        <f t="shared" si="474"/>
        <v>2.0853384664741625E-2</v>
      </c>
      <c r="N1262" s="111">
        <v>1136</v>
      </c>
      <c r="O1262" s="111">
        <v>1916</v>
      </c>
      <c r="P1262" s="111"/>
      <c r="Q1262" s="111">
        <v>29</v>
      </c>
      <c r="R1262" s="111">
        <v>15</v>
      </c>
      <c r="S1262" s="111">
        <v>21</v>
      </c>
      <c r="T1262" s="111"/>
      <c r="U1262" s="111"/>
      <c r="V1262" s="111"/>
      <c r="W1262" s="111"/>
      <c r="X1262" s="111"/>
      <c r="Y1262" s="111"/>
      <c r="Z1262" s="111"/>
      <c r="AA1262" s="111"/>
      <c r="AB1262" s="111"/>
      <c r="AC1262" s="111"/>
      <c r="AD1262" s="111"/>
      <c r="AE1262" s="111"/>
      <c r="AG1262" s="7">
        <f>IF(Q1262&gt;0,RANK(Q1262,(N1262:P1262,Q1262:AE1262)),0)</f>
        <v>3</v>
      </c>
      <c r="AH1262" s="7">
        <f>IF(R1262&gt;0,RANK(R1262,(N1262:P1262,Q1262:AE1262)),0)</f>
        <v>5</v>
      </c>
      <c r="AI1262" s="7">
        <f>IF(T1262&gt;0,RANK(T1262,(N1262:P1262,Q1262:AE1262)),0)</f>
        <v>0</v>
      </c>
      <c r="AJ1262" s="7">
        <f>IF(S1262&gt;0,RANK(S1262,(N1262:P1262,Q1262:AE1262)),0)</f>
        <v>4</v>
      </c>
      <c r="AK1262" s="2">
        <f t="shared" si="475"/>
        <v>9.3038177735001604E-3</v>
      </c>
      <c r="AL1262" s="2">
        <f t="shared" si="476"/>
        <v>4.8123195380173241E-3</v>
      </c>
      <c r="AM1262" s="2">
        <f t="shared" si="477"/>
        <v>0</v>
      </c>
      <c r="AN1262" s="2">
        <f t="shared" si="478"/>
        <v>6.7372473532242537E-3</v>
      </c>
      <c r="AP1262" t="s">
        <v>1265</v>
      </c>
      <c r="AQ1262" t="s">
        <v>1312</v>
      </c>
      <c r="AR1262">
        <v>6</v>
      </c>
      <c r="AT1262" s="95">
        <v>29</v>
      </c>
      <c r="AU1262" s="97">
        <v>33</v>
      </c>
      <c r="AV1262" s="101">
        <f t="shared" si="479"/>
        <v>29033</v>
      </c>
      <c r="AX1262" s="7" t="s">
        <v>1006</v>
      </c>
    </row>
    <row r="1263" spans="1:50" hidden="1" outlineLevel="1">
      <c r="A1263" t="s">
        <v>16</v>
      </c>
      <c r="B1263" t="s">
        <v>1312</v>
      </c>
      <c r="C1263" s="1">
        <f t="shared" si="468"/>
        <v>2066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1">
        <f t="shared" si="469"/>
        <v>529</v>
      </c>
      <c r="H1263" s="2">
        <f t="shared" si="470"/>
        <v>0.25605033881897388</v>
      </c>
      <c r="I1263" s="2"/>
      <c r="J1263" s="2">
        <f t="shared" si="471"/>
        <v>0.35866408518877058</v>
      </c>
      <c r="K1263" s="2">
        <f t="shared" si="472"/>
        <v>0.61471442400774445</v>
      </c>
      <c r="L1263" s="2">
        <f t="shared" si="473"/>
        <v>0</v>
      </c>
      <c r="M1263" s="2">
        <f t="shared" si="474"/>
        <v>2.6621490803484971E-2</v>
      </c>
      <c r="N1263" s="111">
        <v>741</v>
      </c>
      <c r="O1263" s="111">
        <v>1270</v>
      </c>
      <c r="P1263" s="111"/>
      <c r="Q1263" s="111">
        <v>20</v>
      </c>
      <c r="R1263" s="111">
        <v>13</v>
      </c>
      <c r="S1263" s="111">
        <v>22</v>
      </c>
      <c r="T1263" s="111"/>
      <c r="U1263" s="111"/>
      <c r="V1263" s="111"/>
      <c r="W1263" s="111"/>
      <c r="X1263" s="111"/>
      <c r="Y1263" s="111"/>
      <c r="Z1263" s="111"/>
      <c r="AA1263" s="111"/>
      <c r="AB1263" s="111"/>
      <c r="AC1263" s="111"/>
      <c r="AD1263" s="111"/>
      <c r="AE1263" s="111"/>
      <c r="AG1263" s="7">
        <f>IF(Q1263&gt;0,RANK(Q1263,(N1263:P1263,Q1263:AE1263)),0)</f>
        <v>4</v>
      </c>
      <c r="AH1263" s="7">
        <f>IF(R1263&gt;0,RANK(R1263,(N1263:P1263,Q1263:AE1263)),0)</f>
        <v>5</v>
      </c>
      <c r="AI1263" s="7">
        <f>IF(T1263&gt;0,RANK(T1263,(N1263:P1263,Q1263:AE1263)),0)</f>
        <v>0</v>
      </c>
      <c r="AJ1263" s="7">
        <f>IF(S1263&gt;0,RANK(S1263,(N1263:P1263,Q1263:AE1263)),0)</f>
        <v>3</v>
      </c>
      <c r="AK1263" s="2">
        <f t="shared" si="475"/>
        <v>9.6805421103581795E-3</v>
      </c>
      <c r="AL1263" s="2">
        <f t="shared" si="476"/>
        <v>6.2923523717328175E-3</v>
      </c>
      <c r="AM1263" s="2">
        <f t="shared" si="477"/>
        <v>0</v>
      </c>
      <c r="AN1263" s="2">
        <f t="shared" si="478"/>
        <v>1.0648596321393998E-2</v>
      </c>
      <c r="AP1263" t="s">
        <v>16</v>
      </c>
      <c r="AQ1263" t="s">
        <v>1312</v>
      </c>
      <c r="AR1263">
        <v>8</v>
      </c>
      <c r="AT1263" s="95">
        <v>29</v>
      </c>
      <c r="AU1263" s="97">
        <v>35</v>
      </c>
      <c r="AV1263" s="101">
        <f t="shared" si="479"/>
        <v>29035</v>
      </c>
      <c r="AX1263" s="7" t="s">
        <v>1006</v>
      </c>
    </row>
    <row r="1264" spans="1:50" hidden="1" outlineLevel="1">
      <c r="A1264" t="s">
        <v>937</v>
      </c>
      <c r="B1264" t="s">
        <v>1312</v>
      </c>
      <c r="C1264" s="1">
        <f t="shared" si="468"/>
        <v>22075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69"/>
        <v>4324</v>
      </c>
      <c r="H1264" s="2">
        <f t="shared" si="470"/>
        <v>0.19587768969422423</v>
      </c>
      <c r="I1264" s="2"/>
      <c r="J1264" s="2">
        <f t="shared" si="471"/>
        <v>0.38446206115515291</v>
      </c>
      <c r="K1264" s="2">
        <f t="shared" si="472"/>
        <v>0.58033975084937717</v>
      </c>
      <c r="L1264" s="2">
        <f t="shared" si="473"/>
        <v>0</v>
      </c>
      <c r="M1264" s="2">
        <f t="shared" si="474"/>
        <v>3.5198187995469921E-2</v>
      </c>
      <c r="N1264" s="111">
        <v>8487</v>
      </c>
      <c r="O1264" s="111">
        <v>12811</v>
      </c>
      <c r="P1264" s="111"/>
      <c r="Q1264" s="111">
        <v>459</v>
      </c>
      <c r="R1264" s="111">
        <v>140</v>
      </c>
      <c r="S1264" s="111">
        <v>178</v>
      </c>
      <c r="T1264" s="111"/>
      <c r="U1264" s="111"/>
      <c r="V1264" s="111"/>
      <c r="W1264" s="111"/>
      <c r="X1264" s="111"/>
      <c r="Y1264" s="111"/>
      <c r="Z1264" s="111"/>
      <c r="AA1264" s="111"/>
      <c r="AB1264" s="111"/>
      <c r="AC1264" s="111"/>
      <c r="AD1264" s="111"/>
      <c r="AE1264" s="111"/>
      <c r="AG1264" s="7">
        <f>IF(Q1264&gt;0,RANK(Q1264,(N1264:P1264,Q1264:AE1264)),0)</f>
        <v>3</v>
      </c>
      <c r="AH1264" s="7">
        <f>IF(R1264&gt;0,RANK(R1264,(N1264:P1264,Q1264:AE1264)),0)</f>
        <v>5</v>
      </c>
      <c r="AI1264" s="7">
        <f>IF(T1264&gt;0,RANK(T1264,(N1264:P1264,Q1264:AE1264)),0)</f>
        <v>0</v>
      </c>
      <c r="AJ1264" s="7">
        <f>IF(S1264&gt;0,RANK(S1264,(N1264:P1264,Q1264:AE1264)),0)</f>
        <v>4</v>
      </c>
      <c r="AK1264" s="2">
        <f t="shared" si="475"/>
        <v>2.0792751981879954E-2</v>
      </c>
      <c r="AL1264" s="2">
        <f t="shared" si="476"/>
        <v>6.3420158550396375E-3</v>
      </c>
      <c r="AM1264" s="2">
        <f t="shared" si="477"/>
        <v>0</v>
      </c>
      <c r="AN1264" s="2">
        <f t="shared" si="478"/>
        <v>8.0634201585503967E-3</v>
      </c>
      <c r="AP1264" t="s">
        <v>937</v>
      </c>
      <c r="AQ1264" t="s">
        <v>1312</v>
      </c>
      <c r="AR1264">
        <v>0</v>
      </c>
      <c r="AT1264" s="95">
        <v>29</v>
      </c>
      <c r="AU1264" s="97">
        <v>37</v>
      </c>
      <c r="AV1264" s="101">
        <f t="shared" si="479"/>
        <v>29037</v>
      </c>
      <c r="AX1264" s="7" t="s">
        <v>1006</v>
      </c>
    </row>
    <row r="1265" spans="1:50" hidden="1" outlineLevel="1">
      <c r="A1265" t="s">
        <v>279</v>
      </c>
      <c r="B1265" t="s">
        <v>1312</v>
      </c>
      <c r="C1265" s="1">
        <f t="shared" si="468"/>
        <v>4934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69"/>
        <v>1052</v>
      </c>
      <c r="H1265" s="2">
        <f t="shared" si="470"/>
        <v>0.21321443048236724</v>
      </c>
      <c r="I1265" s="2"/>
      <c r="J1265" s="2">
        <f t="shared" si="471"/>
        <v>0.3672476692338873</v>
      </c>
      <c r="K1265" s="2">
        <f t="shared" si="472"/>
        <v>0.58046209971625451</v>
      </c>
      <c r="L1265" s="2">
        <f t="shared" si="473"/>
        <v>0</v>
      </c>
      <c r="M1265" s="2">
        <f t="shared" si="474"/>
        <v>5.2290231049858193E-2</v>
      </c>
      <c r="N1265" s="111">
        <v>1812</v>
      </c>
      <c r="O1265" s="111">
        <v>2864</v>
      </c>
      <c r="P1265" s="111"/>
      <c r="Q1265" s="111">
        <v>127</v>
      </c>
      <c r="R1265" s="111">
        <v>28</v>
      </c>
      <c r="S1265" s="111">
        <v>103</v>
      </c>
      <c r="T1265" s="111"/>
      <c r="U1265" s="111"/>
      <c r="V1265" s="111"/>
      <c r="W1265" s="111"/>
      <c r="X1265" s="111"/>
      <c r="Y1265" s="111"/>
      <c r="Z1265" s="111"/>
      <c r="AA1265" s="111"/>
      <c r="AB1265" s="111"/>
      <c r="AC1265" s="111"/>
      <c r="AD1265" s="111"/>
      <c r="AE1265" s="111"/>
      <c r="AG1265" s="7">
        <f>IF(Q1265&gt;0,RANK(Q1265,(N1265:P1265,Q1265:AE1265)),0)</f>
        <v>3</v>
      </c>
      <c r="AH1265" s="7">
        <f>IF(R1265&gt;0,RANK(R1265,(N1265:P1265,Q1265:AE1265)),0)</f>
        <v>5</v>
      </c>
      <c r="AI1265" s="7">
        <f>IF(T1265&gt;0,RANK(T1265,(N1265:P1265,Q1265:AE1265)),0)</f>
        <v>0</v>
      </c>
      <c r="AJ1265" s="7">
        <f>IF(S1265&gt;0,RANK(S1265,(N1265:P1265,Q1265:AE1265)),0)</f>
        <v>4</v>
      </c>
      <c r="AK1265" s="2">
        <f t="shared" si="475"/>
        <v>2.573976489663559E-2</v>
      </c>
      <c r="AL1265" s="2">
        <f t="shared" si="476"/>
        <v>5.6749087961086341E-3</v>
      </c>
      <c r="AM1265" s="2">
        <f t="shared" si="477"/>
        <v>0</v>
      </c>
      <c r="AN1265" s="2">
        <f t="shared" si="478"/>
        <v>2.0875557357113904E-2</v>
      </c>
      <c r="AP1265" t="s">
        <v>279</v>
      </c>
      <c r="AQ1265" t="s">
        <v>1312</v>
      </c>
      <c r="AR1265">
        <v>4</v>
      </c>
      <c r="AT1265" s="95">
        <v>29</v>
      </c>
      <c r="AU1265" s="97">
        <v>39</v>
      </c>
      <c r="AV1265" s="101">
        <f t="shared" si="479"/>
        <v>29039</v>
      </c>
      <c r="AX1265" s="7" t="s">
        <v>1006</v>
      </c>
    </row>
    <row r="1266" spans="1:50" hidden="1" outlineLevel="1">
      <c r="A1266" t="s">
        <v>1159</v>
      </c>
      <c r="B1266" t="s">
        <v>1312</v>
      </c>
      <c r="C1266" s="1">
        <f t="shared" si="468"/>
        <v>2935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69"/>
        <v>231</v>
      </c>
      <c r="H1266" s="2">
        <f t="shared" si="470"/>
        <v>7.8705281090289611E-2</v>
      </c>
      <c r="I1266" s="2"/>
      <c r="J1266" s="2">
        <f t="shared" si="471"/>
        <v>0.44872231686541736</v>
      </c>
      <c r="K1266" s="2">
        <f t="shared" si="472"/>
        <v>0.52742759795570704</v>
      </c>
      <c r="L1266" s="2">
        <f t="shared" si="473"/>
        <v>0</v>
      </c>
      <c r="M1266" s="2">
        <f t="shared" si="474"/>
        <v>2.3850085178875657E-2</v>
      </c>
      <c r="N1266" s="111">
        <v>1317</v>
      </c>
      <c r="O1266" s="111">
        <v>1548</v>
      </c>
      <c r="P1266" s="111"/>
      <c r="Q1266" s="111">
        <v>46</v>
      </c>
      <c r="R1266" s="111">
        <v>11</v>
      </c>
      <c r="S1266" s="111">
        <v>13</v>
      </c>
      <c r="T1266" s="111"/>
      <c r="U1266" s="111"/>
      <c r="V1266" s="111"/>
      <c r="W1266" s="111"/>
      <c r="X1266" s="111"/>
      <c r="Y1266" s="111"/>
      <c r="Z1266" s="111"/>
      <c r="AA1266" s="111"/>
      <c r="AB1266" s="111"/>
      <c r="AC1266" s="111"/>
      <c r="AD1266" s="111"/>
      <c r="AE1266" s="111"/>
      <c r="AG1266" s="7">
        <f>IF(Q1266&gt;0,RANK(Q1266,(N1266:P1266,Q1266:AE1266)),0)</f>
        <v>3</v>
      </c>
      <c r="AH1266" s="7">
        <f>IF(R1266&gt;0,RANK(R1266,(N1266:P1266,Q1266:AE1266)),0)</f>
        <v>5</v>
      </c>
      <c r="AI1266" s="7">
        <f>IF(T1266&gt;0,RANK(T1266,(N1266:P1266,Q1266:AE1266)),0)</f>
        <v>0</v>
      </c>
      <c r="AJ1266" s="7">
        <f>IF(S1266&gt;0,RANK(S1266,(N1266:P1266,Q1266:AE1266)),0)</f>
        <v>4</v>
      </c>
      <c r="AK1266" s="2">
        <f t="shared" si="475"/>
        <v>1.5672913117546847E-2</v>
      </c>
      <c r="AL1266" s="2">
        <f t="shared" si="476"/>
        <v>3.7478705281090291E-3</v>
      </c>
      <c r="AM1266" s="2">
        <f t="shared" si="477"/>
        <v>0</v>
      </c>
      <c r="AN1266" s="2">
        <f t="shared" si="478"/>
        <v>4.4293015332197618E-3</v>
      </c>
      <c r="AP1266" t="s">
        <v>1159</v>
      </c>
      <c r="AQ1266" t="s">
        <v>1312</v>
      </c>
      <c r="AR1266">
        <v>6</v>
      </c>
      <c r="AT1266" s="95">
        <v>29</v>
      </c>
      <c r="AU1266" s="97">
        <v>41</v>
      </c>
      <c r="AV1266" s="101">
        <f t="shared" si="479"/>
        <v>29041</v>
      </c>
      <c r="AX1266" s="7" t="s">
        <v>1006</v>
      </c>
    </row>
    <row r="1267" spans="1:50" hidden="1" outlineLevel="1">
      <c r="A1267" t="s">
        <v>629</v>
      </c>
      <c r="B1267" t="s">
        <v>1312</v>
      </c>
      <c r="C1267" s="1">
        <f t="shared" si="468"/>
        <v>14528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1">
        <f t="shared" si="469"/>
        <v>3479</v>
      </c>
      <c r="H1267" s="2">
        <f t="shared" si="470"/>
        <v>0.23946861233480177</v>
      </c>
      <c r="I1267" s="2"/>
      <c r="J1267" s="2">
        <f t="shared" si="471"/>
        <v>0.35799834801762115</v>
      </c>
      <c r="K1267" s="2">
        <f t="shared" si="472"/>
        <v>0.59746696035242286</v>
      </c>
      <c r="L1267" s="2">
        <f t="shared" si="473"/>
        <v>0</v>
      </c>
      <c r="M1267" s="2">
        <f t="shared" si="474"/>
        <v>4.4534691629955936E-2</v>
      </c>
      <c r="N1267" s="111">
        <v>5201</v>
      </c>
      <c r="O1267" s="111">
        <v>8680</v>
      </c>
      <c r="P1267" s="111"/>
      <c r="Q1267" s="111">
        <v>409</v>
      </c>
      <c r="R1267" s="111">
        <v>64</v>
      </c>
      <c r="S1267" s="111">
        <v>174</v>
      </c>
      <c r="T1267" s="111"/>
      <c r="U1267" s="111"/>
      <c r="V1267" s="111"/>
      <c r="W1267" s="111"/>
      <c r="X1267" s="111"/>
      <c r="Y1267" s="111"/>
      <c r="Z1267" s="111"/>
      <c r="AA1267" s="111"/>
      <c r="AB1267" s="111"/>
      <c r="AC1267" s="111"/>
      <c r="AD1267" s="111"/>
      <c r="AE1267" s="111"/>
      <c r="AG1267" s="7">
        <f>IF(Q1267&gt;0,RANK(Q1267,(N1267:P1267,Q1267:AE1267)),0)</f>
        <v>3</v>
      </c>
      <c r="AH1267" s="7">
        <f>IF(R1267&gt;0,RANK(R1267,(N1267:P1267,Q1267:AE1267)),0)</f>
        <v>5</v>
      </c>
      <c r="AI1267" s="7">
        <f>IF(T1267&gt;0,RANK(T1267,(N1267:P1267,Q1267:AE1267)),0)</f>
        <v>0</v>
      </c>
      <c r="AJ1267" s="7">
        <f>IF(S1267&gt;0,RANK(S1267,(N1267:P1267,Q1267:AE1267)),0)</f>
        <v>4</v>
      </c>
      <c r="AK1267" s="2">
        <f t="shared" si="475"/>
        <v>2.8152533039647577E-2</v>
      </c>
      <c r="AL1267" s="2">
        <f t="shared" si="476"/>
        <v>4.4052863436123352E-3</v>
      </c>
      <c r="AM1267" s="2">
        <f t="shared" si="477"/>
        <v>0</v>
      </c>
      <c r="AN1267" s="2">
        <f t="shared" si="478"/>
        <v>1.1976872246696035E-2</v>
      </c>
      <c r="AP1267" t="s">
        <v>629</v>
      </c>
      <c r="AQ1267" t="s">
        <v>1312</v>
      </c>
      <c r="AR1267">
        <v>7</v>
      </c>
      <c r="AT1267" s="95">
        <v>29</v>
      </c>
      <c r="AU1267" s="97">
        <v>43</v>
      </c>
      <c r="AV1267" s="101">
        <f t="shared" si="479"/>
        <v>29043</v>
      </c>
      <c r="AX1267" s="7" t="s">
        <v>1006</v>
      </c>
    </row>
    <row r="1268" spans="1:50" hidden="1" outlineLevel="1">
      <c r="A1268" t="s">
        <v>1842</v>
      </c>
      <c r="B1268" t="s">
        <v>1312</v>
      </c>
      <c r="C1268" s="1">
        <f t="shared" si="468"/>
        <v>2882</v>
      </c>
      <c r="D1268" s="7">
        <f>IF(N1268&gt;0, RANK(N1268,(N1268:P1268,Q1268:AE1268)),0)</f>
        <v>1</v>
      </c>
      <c r="E1268" s="7">
        <f>IF(O1268&gt;0,RANK(O1268,(N1268:P1268,Q1268:AE1268)),0)</f>
        <v>2</v>
      </c>
      <c r="F1268" s="7">
        <f>IF(P1268&gt;0,RANK(P1268,(N1268:P1268,Q1268:AE1268)),0)</f>
        <v>0</v>
      </c>
      <c r="G1268" s="1">
        <f t="shared" si="469"/>
        <v>50</v>
      </c>
      <c r="H1268" s="2">
        <f t="shared" si="470"/>
        <v>1.7349063150589868E-2</v>
      </c>
      <c r="I1268" s="2"/>
      <c r="J1268" s="2">
        <f t="shared" si="471"/>
        <v>0.49479528105482307</v>
      </c>
      <c r="K1268" s="2">
        <f t="shared" si="472"/>
        <v>0.47744621790423319</v>
      </c>
      <c r="L1268" s="2">
        <f t="shared" si="473"/>
        <v>0</v>
      </c>
      <c r="M1268" s="2">
        <f t="shared" si="474"/>
        <v>2.7758501040943739E-2</v>
      </c>
      <c r="N1268" s="111">
        <v>1426</v>
      </c>
      <c r="O1268" s="111">
        <v>1376</v>
      </c>
      <c r="P1268" s="111"/>
      <c r="Q1268" s="111">
        <v>43</v>
      </c>
      <c r="R1268" s="111">
        <v>14</v>
      </c>
      <c r="S1268" s="111">
        <v>23</v>
      </c>
      <c r="T1268" s="111"/>
      <c r="U1268" s="111"/>
      <c r="V1268" s="111"/>
      <c r="W1268" s="111"/>
      <c r="X1268" s="111"/>
      <c r="Y1268" s="111"/>
      <c r="Z1268" s="111"/>
      <c r="AA1268" s="111"/>
      <c r="AB1268" s="111"/>
      <c r="AC1268" s="111"/>
      <c r="AD1268" s="111"/>
      <c r="AE1268" s="111"/>
      <c r="AG1268" s="7">
        <f>IF(Q1268&gt;0,RANK(Q1268,(N1268:P1268,Q1268:AE1268)),0)</f>
        <v>3</v>
      </c>
      <c r="AH1268" s="7">
        <f>IF(R1268&gt;0,RANK(R1268,(N1268:P1268,Q1268:AE1268)),0)</f>
        <v>5</v>
      </c>
      <c r="AI1268" s="7">
        <f>IF(T1268&gt;0,RANK(T1268,(N1268:P1268,Q1268:AE1268)),0)</f>
        <v>0</v>
      </c>
      <c r="AJ1268" s="7">
        <f>IF(S1268&gt;0,RANK(S1268,(N1268:P1268,Q1268:AE1268)),0)</f>
        <v>4</v>
      </c>
      <c r="AK1268" s="2">
        <f t="shared" si="475"/>
        <v>1.4920194309507287E-2</v>
      </c>
      <c r="AL1268" s="2">
        <f t="shared" si="476"/>
        <v>4.8577376821651629E-3</v>
      </c>
      <c r="AM1268" s="2">
        <f t="shared" si="477"/>
        <v>0</v>
      </c>
      <c r="AN1268" s="2">
        <f t="shared" si="478"/>
        <v>7.9805690492713386E-3</v>
      </c>
      <c r="AP1268" t="s">
        <v>1842</v>
      </c>
      <c r="AQ1268" t="s">
        <v>1312</v>
      </c>
      <c r="AR1268">
        <v>9</v>
      </c>
      <c r="AT1268" s="95">
        <v>29</v>
      </c>
      <c r="AU1268" s="97">
        <v>45</v>
      </c>
      <c r="AV1268" s="101">
        <f t="shared" si="479"/>
        <v>29045</v>
      </c>
      <c r="AX1268" s="7" t="s">
        <v>1006</v>
      </c>
    </row>
    <row r="1269" spans="1:50" hidden="1" outlineLevel="1">
      <c r="A1269" t="s">
        <v>1911</v>
      </c>
      <c r="B1269" t="s">
        <v>1312</v>
      </c>
      <c r="C1269" s="1">
        <f t="shared" si="468"/>
        <v>51805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69"/>
        <v>6158</v>
      </c>
      <c r="H1269" s="2">
        <f t="shared" si="470"/>
        <v>0.11886883505453141</v>
      </c>
      <c r="I1269" s="2"/>
      <c r="J1269" s="2">
        <f t="shared" si="471"/>
        <v>0.42090531801949621</v>
      </c>
      <c r="K1269" s="2">
        <f t="shared" si="472"/>
        <v>0.53977415307402765</v>
      </c>
      <c r="L1269" s="2">
        <f t="shared" si="473"/>
        <v>0</v>
      </c>
      <c r="M1269" s="2">
        <f t="shared" si="474"/>
        <v>3.9320528906476193E-2</v>
      </c>
      <c r="N1269" s="111">
        <v>21805</v>
      </c>
      <c r="O1269" s="111">
        <v>27963</v>
      </c>
      <c r="P1269" s="111"/>
      <c r="Q1269" s="111">
        <v>1312</v>
      </c>
      <c r="R1269" s="111">
        <v>341</v>
      </c>
      <c r="S1269" s="111">
        <v>384</v>
      </c>
      <c r="T1269" s="111"/>
      <c r="U1269" s="111"/>
      <c r="V1269" s="111"/>
      <c r="W1269" s="111"/>
      <c r="X1269" s="111"/>
      <c r="Y1269" s="111"/>
      <c r="Z1269" s="111"/>
      <c r="AA1269" s="111"/>
      <c r="AB1269" s="111"/>
      <c r="AC1269" s="111"/>
      <c r="AD1269" s="111"/>
      <c r="AE1269" s="111"/>
      <c r="AG1269" s="7">
        <f>IF(Q1269&gt;0,RANK(Q1269,(N1269:P1269,Q1269:AE1269)),0)</f>
        <v>3</v>
      </c>
      <c r="AH1269" s="7">
        <f>IF(R1269&gt;0,RANK(R1269,(N1269:P1269,Q1269:AE1269)),0)</f>
        <v>5</v>
      </c>
      <c r="AI1269" s="7">
        <f>IF(T1269&gt;0,RANK(T1269,(N1269:P1269,Q1269:AE1269)),0)</f>
        <v>0</v>
      </c>
      <c r="AJ1269" s="7">
        <f>IF(S1269&gt;0,RANK(S1269,(N1269:P1269,Q1269:AE1269)),0)</f>
        <v>4</v>
      </c>
      <c r="AK1269" s="2">
        <f t="shared" si="475"/>
        <v>2.5325740758614032E-2</v>
      </c>
      <c r="AL1269" s="2">
        <f t="shared" si="476"/>
        <v>6.582376218511727E-3</v>
      </c>
      <c r="AM1269" s="2">
        <f t="shared" si="477"/>
        <v>0</v>
      </c>
      <c r="AN1269" s="2">
        <f t="shared" si="478"/>
        <v>7.4124119293504489E-3</v>
      </c>
      <c r="AP1269" t="s">
        <v>1911</v>
      </c>
      <c r="AQ1269" t="s">
        <v>1312</v>
      </c>
      <c r="AR1269">
        <v>6</v>
      </c>
      <c r="AT1269" s="95">
        <v>29</v>
      </c>
      <c r="AU1269" s="97">
        <v>47</v>
      </c>
      <c r="AV1269" s="101">
        <f t="shared" si="479"/>
        <v>29047</v>
      </c>
      <c r="AX1269" s="7" t="s">
        <v>1006</v>
      </c>
    </row>
    <row r="1270" spans="1:50" hidden="1" outlineLevel="1">
      <c r="A1270" t="s">
        <v>1688</v>
      </c>
      <c r="B1270" t="s">
        <v>1312</v>
      </c>
      <c r="C1270" s="1">
        <f t="shared" si="468"/>
        <v>5768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69"/>
        <v>304</v>
      </c>
      <c r="H1270" s="2">
        <f t="shared" si="470"/>
        <v>5.2704576976421634E-2</v>
      </c>
      <c r="I1270" s="2"/>
      <c r="J1270" s="2">
        <f t="shared" si="471"/>
        <v>0.45301664355062415</v>
      </c>
      <c r="K1270" s="2">
        <f t="shared" si="472"/>
        <v>0.50572122052704582</v>
      </c>
      <c r="L1270" s="2">
        <f t="shared" si="473"/>
        <v>0</v>
      </c>
      <c r="M1270" s="2">
        <f t="shared" si="474"/>
        <v>4.1262135922329968E-2</v>
      </c>
      <c r="N1270" s="111">
        <v>2613</v>
      </c>
      <c r="O1270" s="111">
        <v>2917</v>
      </c>
      <c r="P1270" s="111"/>
      <c r="Q1270" s="111">
        <v>154</v>
      </c>
      <c r="R1270" s="111">
        <v>37</v>
      </c>
      <c r="S1270" s="111">
        <v>47</v>
      </c>
      <c r="T1270" s="111"/>
      <c r="U1270" s="111"/>
      <c r="V1270" s="111"/>
      <c r="W1270" s="111"/>
      <c r="X1270" s="111"/>
      <c r="Y1270" s="111"/>
      <c r="Z1270" s="111"/>
      <c r="AA1270" s="111"/>
      <c r="AB1270" s="111"/>
      <c r="AC1270" s="111"/>
      <c r="AD1270" s="111"/>
      <c r="AE1270" s="111"/>
      <c r="AG1270" s="7">
        <f>IF(Q1270&gt;0,RANK(Q1270,(N1270:P1270,Q1270:AE1270)),0)</f>
        <v>3</v>
      </c>
      <c r="AH1270" s="7">
        <f>IF(R1270&gt;0,RANK(R1270,(N1270:P1270,Q1270:AE1270)),0)</f>
        <v>5</v>
      </c>
      <c r="AI1270" s="7">
        <f>IF(T1270&gt;0,RANK(T1270,(N1270:P1270,Q1270:AE1270)),0)</f>
        <v>0</v>
      </c>
      <c r="AJ1270" s="7">
        <f>IF(S1270&gt;0,RANK(S1270,(N1270:P1270,Q1270:AE1270)),0)</f>
        <v>4</v>
      </c>
      <c r="AK1270" s="2">
        <f t="shared" si="475"/>
        <v>2.6699029126213591E-2</v>
      </c>
      <c r="AL1270" s="2">
        <f t="shared" si="476"/>
        <v>6.4147018030513174E-3</v>
      </c>
      <c r="AM1270" s="2">
        <f t="shared" si="477"/>
        <v>0</v>
      </c>
      <c r="AN1270" s="2">
        <f t="shared" si="478"/>
        <v>8.1484049930651871E-3</v>
      </c>
      <c r="AP1270" t="s">
        <v>1688</v>
      </c>
      <c r="AQ1270" t="s">
        <v>1312</v>
      </c>
      <c r="AR1270">
        <v>6</v>
      </c>
      <c r="AT1270" s="95">
        <v>29</v>
      </c>
      <c r="AU1270" s="97">
        <v>49</v>
      </c>
      <c r="AV1270" s="101">
        <f t="shared" si="479"/>
        <v>29049</v>
      </c>
      <c r="AX1270" s="7" t="s">
        <v>1006</v>
      </c>
    </row>
    <row r="1271" spans="1:50" hidden="1" outlineLevel="1">
      <c r="A1271" t="s">
        <v>1160</v>
      </c>
      <c r="B1271" t="s">
        <v>1312</v>
      </c>
      <c r="C1271" s="1">
        <f t="shared" si="468"/>
        <v>22404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si="469"/>
        <v>6502</v>
      </c>
      <c r="H1271" s="2">
        <f t="shared" si="470"/>
        <v>0.29021603285127656</v>
      </c>
      <c r="I1271" s="2"/>
      <c r="J1271" s="2">
        <f t="shared" si="471"/>
        <v>0.34136761292626316</v>
      </c>
      <c r="K1271" s="2">
        <f t="shared" si="472"/>
        <v>0.63158364577753967</v>
      </c>
      <c r="L1271" s="2">
        <f t="shared" si="473"/>
        <v>0</v>
      </c>
      <c r="M1271" s="2">
        <f t="shared" si="474"/>
        <v>2.7048741296197165E-2</v>
      </c>
      <c r="N1271" s="111">
        <v>7648</v>
      </c>
      <c r="O1271" s="111">
        <v>14150</v>
      </c>
      <c r="P1271" s="111"/>
      <c r="Q1271" s="111">
        <v>409</v>
      </c>
      <c r="R1271" s="111">
        <v>75</v>
      </c>
      <c r="S1271" s="111">
        <v>122</v>
      </c>
      <c r="T1271" s="111"/>
      <c r="U1271" s="111"/>
      <c r="V1271" s="111"/>
      <c r="W1271" s="111"/>
      <c r="X1271" s="111"/>
      <c r="Y1271" s="111"/>
      <c r="Z1271" s="111"/>
      <c r="AA1271" s="111"/>
      <c r="AB1271" s="111"/>
      <c r="AC1271" s="111"/>
      <c r="AD1271" s="111"/>
      <c r="AE1271" s="111"/>
      <c r="AG1271" s="7">
        <f>IF(Q1271&gt;0,RANK(Q1271,(N1271:P1271,Q1271:AE1271)),0)</f>
        <v>3</v>
      </c>
      <c r="AH1271" s="7">
        <f>IF(R1271&gt;0,RANK(R1271,(N1271:P1271,Q1271:AE1271)),0)</f>
        <v>5</v>
      </c>
      <c r="AI1271" s="7">
        <f>IF(T1271&gt;0,RANK(T1271,(N1271:P1271,Q1271:AE1271)),0)</f>
        <v>0</v>
      </c>
      <c r="AJ1271" s="7">
        <f>IF(S1271&gt;0,RANK(S1271,(N1271:P1271,Q1271:AE1271)),0)</f>
        <v>4</v>
      </c>
      <c r="AK1271" s="2">
        <f t="shared" si="475"/>
        <v>1.8255668630601678E-2</v>
      </c>
      <c r="AL1271" s="2">
        <f t="shared" si="476"/>
        <v>3.3476164970540974E-3</v>
      </c>
      <c r="AM1271" s="2">
        <f t="shared" si="477"/>
        <v>0</v>
      </c>
      <c r="AN1271" s="2">
        <f t="shared" si="478"/>
        <v>5.4454561685413315E-3</v>
      </c>
      <c r="AP1271" t="s">
        <v>1160</v>
      </c>
      <c r="AQ1271" t="s">
        <v>1312</v>
      </c>
      <c r="AR1271">
        <v>4</v>
      </c>
      <c r="AT1271" s="95">
        <v>29</v>
      </c>
      <c r="AU1271" s="97">
        <v>51</v>
      </c>
      <c r="AV1271" s="101">
        <f t="shared" si="479"/>
        <v>29051</v>
      </c>
      <c r="AX1271" s="7" t="s">
        <v>1006</v>
      </c>
    </row>
    <row r="1272" spans="1:50" hidden="1" outlineLevel="1">
      <c r="A1272" t="s">
        <v>2034</v>
      </c>
      <c r="B1272" t="s">
        <v>1312</v>
      </c>
      <c r="C1272" s="1">
        <f t="shared" si="468"/>
        <v>5361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69"/>
        <v>1363</v>
      </c>
      <c r="H1272" s="2">
        <f t="shared" si="470"/>
        <v>0.25424361126655476</v>
      </c>
      <c r="I1272" s="2"/>
      <c r="J1272" s="2">
        <f t="shared" si="471"/>
        <v>0.35385189330348815</v>
      </c>
      <c r="K1272" s="2">
        <f t="shared" si="472"/>
        <v>0.60809550457004291</v>
      </c>
      <c r="L1272" s="2">
        <f t="shared" si="473"/>
        <v>0</v>
      </c>
      <c r="M1272" s="2">
        <f t="shared" si="474"/>
        <v>3.8052602126468882E-2</v>
      </c>
      <c r="N1272" s="111">
        <v>1897</v>
      </c>
      <c r="O1272" s="111">
        <v>3260</v>
      </c>
      <c r="P1272" s="111"/>
      <c r="Q1272" s="111">
        <v>134</v>
      </c>
      <c r="R1272" s="111">
        <v>30</v>
      </c>
      <c r="S1272" s="111">
        <v>40</v>
      </c>
      <c r="T1272" s="111"/>
      <c r="U1272" s="111"/>
      <c r="V1272" s="111"/>
      <c r="W1272" s="111"/>
      <c r="X1272" s="111"/>
      <c r="Y1272" s="111"/>
      <c r="Z1272" s="111"/>
      <c r="AA1272" s="111"/>
      <c r="AB1272" s="111"/>
      <c r="AC1272" s="111"/>
      <c r="AD1272" s="111"/>
      <c r="AE1272" s="111"/>
      <c r="AG1272" s="7">
        <f>IF(Q1272&gt;0,RANK(Q1272,(N1272:P1272,Q1272:AE1272)),0)</f>
        <v>3</v>
      </c>
      <c r="AH1272" s="7">
        <f>IF(R1272&gt;0,RANK(R1272,(N1272:P1272,Q1272:AE1272)),0)</f>
        <v>5</v>
      </c>
      <c r="AI1272" s="7">
        <f>IF(T1272&gt;0,RANK(T1272,(N1272:P1272,Q1272:AE1272)),0)</f>
        <v>0</v>
      </c>
      <c r="AJ1272" s="7">
        <f>IF(S1272&gt;0,RANK(S1272,(N1272:P1272,Q1272:AE1272)),0)</f>
        <v>4</v>
      </c>
      <c r="AK1272" s="2">
        <f t="shared" si="475"/>
        <v>2.4995336690915873E-2</v>
      </c>
      <c r="AL1272" s="2">
        <f t="shared" si="476"/>
        <v>5.5959709009513149E-3</v>
      </c>
      <c r="AM1272" s="2">
        <f t="shared" si="477"/>
        <v>0</v>
      </c>
      <c r="AN1272" s="2">
        <f t="shared" si="478"/>
        <v>7.4612945346017538E-3</v>
      </c>
      <c r="AP1272" t="s">
        <v>2034</v>
      </c>
      <c r="AQ1272" t="s">
        <v>1312</v>
      </c>
      <c r="AR1272">
        <v>6</v>
      </c>
      <c r="AT1272" s="95">
        <v>29</v>
      </c>
      <c r="AU1272" s="97">
        <v>53</v>
      </c>
      <c r="AV1272" s="101">
        <f t="shared" si="479"/>
        <v>29053</v>
      </c>
      <c r="AX1272" s="7" t="s">
        <v>1006</v>
      </c>
    </row>
    <row r="1273" spans="1:50" hidden="1" outlineLevel="1">
      <c r="A1273" t="s">
        <v>1925</v>
      </c>
      <c r="B1273" t="s">
        <v>1312</v>
      </c>
      <c r="C1273" s="1">
        <f t="shared" si="468"/>
        <v>6255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69"/>
        <v>397</v>
      </c>
      <c r="H1273" s="2">
        <f t="shared" si="470"/>
        <v>6.3469224620303757E-2</v>
      </c>
      <c r="I1273" s="2"/>
      <c r="J1273" s="2">
        <f t="shared" si="471"/>
        <v>0.45179856115107914</v>
      </c>
      <c r="K1273" s="2">
        <f t="shared" si="472"/>
        <v>0.51526778577138288</v>
      </c>
      <c r="L1273" s="2">
        <f t="shared" si="473"/>
        <v>0</v>
      </c>
      <c r="M1273" s="2">
        <f t="shared" si="474"/>
        <v>3.2933653077538039E-2</v>
      </c>
      <c r="N1273" s="111">
        <v>2826</v>
      </c>
      <c r="O1273" s="111">
        <v>3223</v>
      </c>
      <c r="P1273" s="111"/>
      <c r="Q1273" s="111">
        <v>113</v>
      </c>
      <c r="R1273" s="111">
        <v>38</v>
      </c>
      <c r="S1273" s="111">
        <v>55</v>
      </c>
      <c r="T1273" s="111"/>
      <c r="U1273" s="111"/>
      <c r="V1273" s="111"/>
      <c r="W1273" s="111"/>
      <c r="X1273" s="111"/>
      <c r="Y1273" s="111"/>
      <c r="Z1273" s="111"/>
      <c r="AA1273" s="111"/>
      <c r="AB1273" s="111"/>
      <c r="AC1273" s="111"/>
      <c r="AD1273" s="111"/>
      <c r="AE1273" s="111"/>
      <c r="AG1273" s="7">
        <f>IF(Q1273&gt;0,RANK(Q1273,(N1273:P1273,Q1273:AE1273)),0)</f>
        <v>3</v>
      </c>
      <c r="AH1273" s="7">
        <f>IF(R1273&gt;0,RANK(R1273,(N1273:P1273,Q1273:AE1273)),0)</f>
        <v>5</v>
      </c>
      <c r="AI1273" s="7">
        <f>IF(T1273&gt;0,RANK(T1273,(N1273:P1273,Q1273:AE1273)),0)</f>
        <v>0</v>
      </c>
      <c r="AJ1273" s="7">
        <f>IF(S1273&gt;0,RANK(S1273,(N1273:P1273,Q1273:AE1273)),0)</f>
        <v>4</v>
      </c>
      <c r="AK1273" s="2">
        <f t="shared" si="475"/>
        <v>1.8065547561950439E-2</v>
      </c>
      <c r="AL1273" s="2">
        <f t="shared" si="476"/>
        <v>6.0751398880895284E-3</v>
      </c>
      <c r="AM1273" s="2">
        <f t="shared" si="477"/>
        <v>0</v>
      </c>
      <c r="AN1273" s="2">
        <f t="shared" si="478"/>
        <v>8.7929656274980013E-3</v>
      </c>
      <c r="AP1273" t="s">
        <v>1925</v>
      </c>
      <c r="AQ1273" t="s">
        <v>1312</v>
      </c>
      <c r="AR1273">
        <v>9</v>
      </c>
      <c r="AT1273" s="95">
        <v>29</v>
      </c>
      <c r="AU1273" s="97">
        <v>55</v>
      </c>
      <c r="AV1273" s="101">
        <f t="shared" si="479"/>
        <v>29055</v>
      </c>
      <c r="AX1273" s="7" t="s">
        <v>1006</v>
      </c>
    </row>
    <row r="1274" spans="1:50" hidden="1" outlineLevel="1">
      <c r="A1274" t="s">
        <v>1627</v>
      </c>
      <c r="B1274" t="s">
        <v>1312</v>
      </c>
      <c r="C1274" s="1">
        <f t="shared" si="468"/>
        <v>2826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69"/>
        <v>865</v>
      </c>
      <c r="H1274" s="2">
        <f t="shared" si="470"/>
        <v>0.30608634111818828</v>
      </c>
      <c r="I1274" s="2"/>
      <c r="J1274" s="2">
        <f t="shared" si="471"/>
        <v>0.32696390658174096</v>
      </c>
      <c r="K1274" s="2">
        <f t="shared" si="472"/>
        <v>0.63305024769992924</v>
      </c>
      <c r="L1274" s="2">
        <f t="shared" si="473"/>
        <v>0</v>
      </c>
      <c r="M1274" s="2">
        <f t="shared" si="474"/>
        <v>3.998584571832986E-2</v>
      </c>
      <c r="N1274" s="111">
        <v>924</v>
      </c>
      <c r="O1274" s="111">
        <v>1789</v>
      </c>
      <c r="P1274" s="111"/>
      <c r="Q1274" s="111">
        <v>63</v>
      </c>
      <c r="R1274" s="111">
        <v>17</v>
      </c>
      <c r="S1274" s="111">
        <v>33</v>
      </c>
      <c r="T1274" s="111"/>
      <c r="U1274" s="111"/>
      <c r="V1274" s="111"/>
      <c r="W1274" s="111"/>
      <c r="X1274" s="111"/>
      <c r="Y1274" s="111"/>
      <c r="Z1274" s="111"/>
      <c r="AA1274" s="111"/>
      <c r="AB1274" s="111"/>
      <c r="AC1274" s="111"/>
      <c r="AD1274" s="111"/>
      <c r="AE1274" s="111"/>
      <c r="AG1274" s="7">
        <f>IF(Q1274&gt;0,RANK(Q1274,(N1274:P1274,Q1274:AE1274)),0)</f>
        <v>3</v>
      </c>
      <c r="AH1274" s="7">
        <f>IF(R1274&gt;0,RANK(R1274,(N1274:P1274,Q1274:AE1274)),0)</f>
        <v>5</v>
      </c>
      <c r="AI1274" s="7">
        <f>IF(T1274&gt;0,RANK(T1274,(N1274:P1274,Q1274:AE1274)),0)</f>
        <v>0</v>
      </c>
      <c r="AJ1274" s="7">
        <f>IF(S1274&gt;0,RANK(S1274,(N1274:P1274,Q1274:AE1274)),0)</f>
        <v>4</v>
      </c>
      <c r="AK1274" s="2">
        <f t="shared" si="475"/>
        <v>2.2292993630573247E-2</v>
      </c>
      <c r="AL1274" s="2">
        <f t="shared" si="476"/>
        <v>6.0155697098372256E-3</v>
      </c>
      <c r="AM1274" s="2">
        <f t="shared" si="477"/>
        <v>0</v>
      </c>
      <c r="AN1274" s="2">
        <f t="shared" si="478"/>
        <v>1.167728237791932E-2</v>
      </c>
      <c r="AP1274" t="s">
        <v>1627</v>
      </c>
      <c r="AQ1274" t="s">
        <v>1312</v>
      </c>
      <c r="AR1274">
        <v>4</v>
      </c>
      <c r="AT1274" s="95">
        <v>29</v>
      </c>
      <c r="AU1274" s="97">
        <v>57</v>
      </c>
      <c r="AV1274" s="101">
        <f t="shared" si="479"/>
        <v>29057</v>
      </c>
      <c r="AX1274" s="7" t="s">
        <v>1006</v>
      </c>
    </row>
    <row r="1275" spans="1:50" hidden="1" outlineLevel="1">
      <c r="A1275" t="s">
        <v>203</v>
      </c>
      <c r="B1275" t="s">
        <v>1312</v>
      </c>
      <c r="C1275" s="1">
        <f t="shared" si="468"/>
        <v>4243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69"/>
        <v>800</v>
      </c>
      <c r="H1275" s="2">
        <f t="shared" si="470"/>
        <v>0.18854584020740042</v>
      </c>
      <c r="I1275" s="2"/>
      <c r="J1275" s="2">
        <f t="shared" si="471"/>
        <v>0.38086259721894888</v>
      </c>
      <c r="K1275" s="2">
        <f t="shared" si="472"/>
        <v>0.56940843742634928</v>
      </c>
      <c r="L1275" s="2">
        <f t="shared" si="473"/>
        <v>0</v>
      </c>
      <c r="M1275" s="2">
        <f t="shared" si="474"/>
        <v>4.9728965354701837E-2</v>
      </c>
      <c r="N1275" s="111">
        <v>1616</v>
      </c>
      <c r="O1275" s="111">
        <v>2416</v>
      </c>
      <c r="P1275" s="111"/>
      <c r="Q1275" s="111">
        <v>131</v>
      </c>
      <c r="R1275" s="111">
        <v>25</v>
      </c>
      <c r="S1275" s="111">
        <v>55</v>
      </c>
      <c r="T1275" s="111"/>
      <c r="U1275" s="111"/>
      <c r="V1275" s="111"/>
      <c r="W1275" s="111"/>
      <c r="X1275" s="111"/>
      <c r="Y1275" s="111"/>
      <c r="Z1275" s="111"/>
      <c r="AA1275" s="111"/>
      <c r="AB1275" s="111"/>
      <c r="AC1275" s="111"/>
      <c r="AD1275" s="111"/>
      <c r="AE1275" s="111"/>
      <c r="AG1275" s="7">
        <f>IF(Q1275&gt;0,RANK(Q1275,(N1275:P1275,Q1275:AE1275)),0)</f>
        <v>3</v>
      </c>
      <c r="AH1275" s="7">
        <f>IF(R1275&gt;0,RANK(R1275,(N1275:P1275,Q1275:AE1275)),0)</f>
        <v>5</v>
      </c>
      <c r="AI1275" s="7">
        <f>IF(T1275&gt;0,RANK(T1275,(N1275:P1275,Q1275:AE1275)),0)</f>
        <v>0</v>
      </c>
      <c r="AJ1275" s="7">
        <f>IF(S1275&gt;0,RANK(S1275,(N1275:P1275,Q1275:AE1275)),0)</f>
        <v>4</v>
      </c>
      <c r="AK1275" s="2">
        <f t="shared" si="475"/>
        <v>3.0874381333961819E-2</v>
      </c>
      <c r="AL1275" s="2">
        <f t="shared" si="476"/>
        <v>5.8920575064812632E-3</v>
      </c>
      <c r="AM1275" s="2">
        <f t="shared" si="477"/>
        <v>0</v>
      </c>
      <c r="AN1275" s="2">
        <f t="shared" si="478"/>
        <v>1.296252651425878E-2</v>
      </c>
      <c r="AP1275" t="s">
        <v>203</v>
      </c>
      <c r="AQ1275" t="s">
        <v>1312</v>
      </c>
      <c r="AR1275">
        <v>4</v>
      </c>
      <c r="AT1275" s="95">
        <v>29</v>
      </c>
      <c r="AU1275" s="97">
        <v>59</v>
      </c>
      <c r="AV1275" s="101">
        <f t="shared" ref="AV1275:AV1338" si="480">1000*AT1275+AU1275</f>
        <v>29059</v>
      </c>
      <c r="AX1275" s="7" t="s">
        <v>1006</v>
      </c>
    </row>
    <row r="1276" spans="1:50" hidden="1" outlineLevel="1">
      <c r="A1276" t="s">
        <v>2120</v>
      </c>
      <c r="B1276" t="s">
        <v>1312</v>
      </c>
      <c r="C1276" s="1">
        <f t="shared" si="468"/>
        <v>2491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69"/>
        <v>413</v>
      </c>
      <c r="H1276" s="2">
        <f t="shared" si="470"/>
        <v>0.16579686872741869</v>
      </c>
      <c r="I1276" s="2"/>
      <c r="J1276" s="2">
        <f t="shared" si="471"/>
        <v>0.4018466479325572</v>
      </c>
      <c r="K1276" s="2">
        <f t="shared" si="472"/>
        <v>0.56764351665997592</v>
      </c>
      <c r="L1276" s="2">
        <f t="shared" si="473"/>
        <v>0</v>
      </c>
      <c r="M1276" s="2">
        <f t="shared" si="474"/>
        <v>3.0509835407466879E-2</v>
      </c>
      <c r="N1276" s="111">
        <v>1001</v>
      </c>
      <c r="O1276" s="111">
        <v>1414</v>
      </c>
      <c r="P1276" s="111"/>
      <c r="Q1276" s="111">
        <v>49</v>
      </c>
      <c r="R1276" s="111">
        <v>10</v>
      </c>
      <c r="S1276" s="111">
        <v>17</v>
      </c>
      <c r="T1276" s="111"/>
      <c r="U1276" s="111"/>
      <c r="V1276" s="111"/>
      <c r="W1276" s="111"/>
      <c r="X1276" s="111"/>
      <c r="Y1276" s="111"/>
      <c r="Z1276" s="111"/>
      <c r="AA1276" s="111"/>
      <c r="AB1276" s="111"/>
      <c r="AC1276" s="111"/>
      <c r="AD1276" s="111"/>
      <c r="AE1276" s="111"/>
      <c r="AG1276" s="7">
        <f>IF(Q1276&gt;0,RANK(Q1276,(N1276:P1276,Q1276:AE1276)),0)</f>
        <v>3</v>
      </c>
      <c r="AH1276" s="7">
        <f>IF(R1276&gt;0,RANK(R1276,(N1276:P1276,Q1276:AE1276)),0)</f>
        <v>5</v>
      </c>
      <c r="AI1276" s="7">
        <f>IF(T1276&gt;0,RANK(T1276,(N1276:P1276,Q1276:AE1276)),0)</f>
        <v>0</v>
      </c>
      <c r="AJ1276" s="7">
        <f>IF(S1276&gt;0,RANK(S1276,(N1276:P1276,Q1276:AE1276)),0)</f>
        <v>4</v>
      </c>
      <c r="AK1276" s="2">
        <f t="shared" si="475"/>
        <v>1.9670814933761542E-2</v>
      </c>
      <c r="AL1276" s="2">
        <f t="shared" si="476"/>
        <v>4.0144520272982738E-3</v>
      </c>
      <c r="AM1276" s="2">
        <f t="shared" si="477"/>
        <v>0</v>
      </c>
      <c r="AN1276" s="2">
        <f t="shared" si="478"/>
        <v>6.8245684464070654E-3</v>
      </c>
      <c r="AP1276" t="s">
        <v>2120</v>
      </c>
      <c r="AQ1276" t="s">
        <v>1312</v>
      </c>
      <c r="AR1276">
        <v>6</v>
      </c>
      <c r="AT1276" s="95">
        <v>29</v>
      </c>
      <c r="AU1276" s="97">
        <v>61</v>
      </c>
      <c r="AV1276" s="101">
        <f t="shared" si="480"/>
        <v>29061</v>
      </c>
      <c r="AX1276" s="7" t="s">
        <v>1006</v>
      </c>
    </row>
    <row r="1277" spans="1:50" hidden="1" outlineLevel="1">
      <c r="A1277" t="s">
        <v>204</v>
      </c>
      <c r="B1277" t="s">
        <v>1312</v>
      </c>
      <c r="C1277" s="1">
        <f t="shared" si="468"/>
        <v>3175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69"/>
        <v>576</v>
      </c>
      <c r="H1277" s="2">
        <f t="shared" si="470"/>
        <v>0.18141732283464568</v>
      </c>
      <c r="I1277" s="2"/>
      <c r="J1277" s="2">
        <f t="shared" si="471"/>
        <v>0.38992125984251969</v>
      </c>
      <c r="K1277" s="2">
        <f t="shared" si="472"/>
        <v>0.57133858267716531</v>
      </c>
      <c r="L1277" s="2">
        <f t="shared" si="473"/>
        <v>0</v>
      </c>
      <c r="M1277" s="2">
        <f t="shared" si="474"/>
        <v>3.8740157480315007E-2</v>
      </c>
      <c r="N1277" s="111">
        <v>1238</v>
      </c>
      <c r="O1277" s="111">
        <v>1814</v>
      </c>
      <c r="P1277" s="111"/>
      <c r="Q1277" s="111">
        <v>79</v>
      </c>
      <c r="R1277" s="111">
        <v>20</v>
      </c>
      <c r="S1277" s="111">
        <v>24</v>
      </c>
      <c r="T1277" s="111"/>
      <c r="U1277" s="111"/>
      <c r="V1277" s="111"/>
      <c r="W1277" s="111"/>
      <c r="X1277" s="111"/>
      <c r="Y1277" s="111"/>
      <c r="Z1277" s="111"/>
      <c r="AA1277" s="111"/>
      <c r="AB1277" s="111"/>
      <c r="AC1277" s="111"/>
      <c r="AD1277" s="111"/>
      <c r="AE1277" s="111"/>
      <c r="AG1277" s="7">
        <f>IF(Q1277&gt;0,RANK(Q1277,(N1277:P1277,Q1277:AE1277)),0)</f>
        <v>3</v>
      </c>
      <c r="AH1277" s="7">
        <f>IF(R1277&gt;0,RANK(R1277,(N1277:P1277,Q1277:AE1277)),0)</f>
        <v>5</v>
      </c>
      <c r="AI1277" s="7">
        <f>IF(T1277&gt;0,RANK(T1277,(N1277:P1277,Q1277:AE1277)),0)</f>
        <v>0</v>
      </c>
      <c r="AJ1277" s="7">
        <f>IF(S1277&gt;0,RANK(S1277,(N1277:P1277,Q1277:AE1277)),0)</f>
        <v>4</v>
      </c>
      <c r="AK1277" s="2">
        <f t="shared" si="475"/>
        <v>2.4881889763779527E-2</v>
      </c>
      <c r="AL1277" s="2">
        <f t="shared" si="476"/>
        <v>6.2992125984251968E-3</v>
      </c>
      <c r="AM1277" s="2">
        <f t="shared" si="477"/>
        <v>0</v>
      </c>
      <c r="AN1277" s="2">
        <f t="shared" si="478"/>
        <v>7.5590551181102363E-3</v>
      </c>
      <c r="AP1277" t="s">
        <v>204</v>
      </c>
      <c r="AQ1277" t="s">
        <v>1312</v>
      </c>
      <c r="AR1277">
        <v>6</v>
      </c>
      <c r="AT1277" s="95">
        <v>29</v>
      </c>
      <c r="AU1277" s="97">
        <v>63</v>
      </c>
      <c r="AV1277" s="101">
        <f t="shared" si="480"/>
        <v>29063</v>
      </c>
      <c r="AX1277" s="7" t="s">
        <v>1006</v>
      </c>
    </row>
    <row r="1278" spans="1:50" hidden="1" outlineLevel="1">
      <c r="A1278" t="s">
        <v>1247</v>
      </c>
      <c r="B1278" t="s">
        <v>1312</v>
      </c>
      <c r="C1278" s="1">
        <f t="shared" ref="C1278:C1309" si="481">SUM(N1278:AE1278)</f>
        <v>4730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69"/>
        <v>784</v>
      </c>
      <c r="H1278" s="2">
        <f t="shared" si="470"/>
        <v>0.16575052854122621</v>
      </c>
      <c r="I1278" s="2"/>
      <c r="J1278" s="2">
        <f t="shared" ref="J1278:J1309" si="482">IF($C1278=0,"-",N1278/$C1278)</f>
        <v>0.39788583509513742</v>
      </c>
      <c r="K1278" s="2">
        <f t="shared" ref="K1278:K1309" si="483">IF($C1278=0,"-",O1278/$C1278)</f>
        <v>0.5636363636363636</v>
      </c>
      <c r="L1278" s="2">
        <f t="shared" ref="L1278:L1309" si="484">IF($C1278=0,"-",P1278/$C1278)</f>
        <v>0</v>
      </c>
      <c r="M1278" s="2">
        <f t="shared" ref="M1278:M1309" si="485">IF(C1278=0,"-",(1-J1278-K1278-L1278))</f>
        <v>3.8477801268498979E-2</v>
      </c>
      <c r="N1278" s="111">
        <v>1882</v>
      </c>
      <c r="O1278" s="111">
        <v>2666</v>
      </c>
      <c r="P1278" s="111"/>
      <c r="Q1278" s="111">
        <v>84</v>
      </c>
      <c r="R1278" s="111">
        <v>14</v>
      </c>
      <c r="S1278" s="111">
        <v>84</v>
      </c>
      <c r="T1278" s="111"/>
      <c r="U1278" s="111"/>
      <c r="V1278" s="111"/>
      <c r="W1278" s="111"/>
      <c r="X1278" s="111"/>
      <c r="Y1278" s="111"/>
      <c r="Z1278" s="111"/>
      <c r="AA1278" s="111"/>
      <c r="AB1278" s="111"/>
      <c r="AC1278" s="111"/>
      <c r="AD1278" s="111"/>
      <c r="AE1278" s="111"/>
      <c r="AG1278" s="7">
        <f>IF(Q1278&gt;0,RANK(Q1278,(N1278:P1278,Q1278:AE1278)),0)</f>
        <v>3</v>
      </c>
      <c r="AH1278" s="7">
        <f>IF(R1278&gt;0,RANK(R1278,(N1278:P1278,Q1278:AE1278)),0)</f>
        <v>5</v>
      </c>
      <c r="AI1278" s="7">
        <f>IF(T1278&gt;0,RANK(T1278,(N1278:P1278,Q1278:AE1278)),0)</f>
        <v>0</v>
      </c>
      <c r="AJ1278" s="7">
        <f>IF(S1278&gt;0,RANK(S1278,(N1278:P1278,Q1278:AE1278)),0)</f>
        <v>3</v>
      </c>
      <c r="AK1278" s="2">
        <f t="shared" ref="AK1278:AK1309" si="486">IF($C1278=0,"-",Q1278/$C1278)</f>
        <v>1.7758985200845664E-2</v>
      </c>
      <c r="AL1278" s="2">
        <f t="shared" ref="AL1278:AL1309" si="487">IF($C1278=0,"-",R1278/$C1278)</f>
        <v>2.959830866807611E-3</v>
      </c>
      <c r="AM1278" s="2">
        <f t="shared" ref="AM1278:AM1309" si="488">IF($C1278=0,"-",T1278/$C1278)</f>
        <v>0</v>
      </c>
      <c r="AN1278" s="2">
        <f t="shared" ref="AN1278:AN1309" si="489">IF($C1278=0,"-",S1278/$C1278)</f>
        <v>1.7758985200845664E-2</v>
      </c>
      <c r="AP1278" t="s">
        <v>1247</v>
      </c>
      <c r="AQ1278" t="s">
        <v>1312</v>
      </c>
      <c r="AR1278">
        <v>8</v>
      </c>
      <c r="AT1278" s="95">
        <v>29</v>
      </c>
      <c r="AU1278" s="97">
        <v>65</v>
      </c>
      <c r="AV1278" s="101">
        <f t="shared" si="480"/>
        <v>29065</v>
      </c>
      <c r="AX1278" s="7" t="s">
        <v>1006</v>
      </c>
    </row>
    <row r="1279" spans="1:50" hidden="1" outlineLevel="1">
      <c r="A1279" t="s">
        <v>740</v>
      </c>
      <c r="B1279" t="s">
        <v>1312</v>
      </c>
      <c r="C1279" s="1">
        <f t="shared" si="481"/>
        <v>3833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69"/>
        <v>1085</v>
      </c>
      <c r="H1279" s="2">
        <f t="shared" si="470"/>
        <v>0.28306809287764151</v>
      </c>
      <c r="I1279" s="2"/>
      <c r="J1279" s="2">
        <f t="shared" si="482"/>
        <v>0.33289851291416644</v>
      </c>
      <c r="K1279" s="2">
        <f t="shared" si="483"/>
        <v>0.61596660579180795</v>
      </c>
      <c r="L1279" s="2">
        <f t="shared" si="484"/>
        <v>0</v>
      </c>
      <c r="M1279" s="2">
        <f t="shared" si="485"/>
        <v>5.1134881294025658E-2</v>
      </c>
      <c r="N1279" s="111">
        <v>1276</v>
      </c>
      <c r="O1279" s="111">
        <v>2361</v>
      </c>
      <c r="P1279" s="111"/>
      <c r="Q1279" s="111">
        <v>109</v>
      </c>
      <c r="R1279" s="111">
        <v>26</v>
      </c>
      <c r="S1279" s="111">
        <v>61</v>
      </c>
      <c r="T1279" s="111"/>
      <c r="U1279" s="111"/>
      <c r="V1279" s="111"/>
      <c r="W1279" s="111"/>
      <c r="X1279" s="111"/>
      <c r="Y1279" s="111"/>
      <c r="Z1279" s="111"/>
      <c r="AA1279" s="111"/>
      <c r="AB1279" s="111"/>
      <c r="AC1279" s="111"/>
      <c r="AD1279" s="111"/>
      <c r="AE1279" s="111"/>
      <c r="AG1279" s="7">
        <f>IF(Q1279&gt;0,RANK(Q1279,(N1279:P1279,Q1279:AE1279)),0)</f>
        <v>3</v>
      </c>
      <c r="AH1279" s="7">
        <f>IF(R1279&gt;0,RANK(R1279,(N1279:P1279,Q1279:AE1279)),0)</f>
        <v>5</v>
      </c>
      <c r="AI1279" s="7">
        <f>IF(T1279&gt;0,RANK(T1279,(N1279:P1279,Q1279:AE1279)),0)</f>
        <v>0</v>
      </c>
      <c r="AJ1279" s="7">
        <f>IF(S1279&gt;0,RANK(S1279,(N1279:P1279,Q1279:AE1279)),0)</f>
        <v>4</v>
      </c>
      <c r="AK1279" s="2">
        <f t="shared" si="486"/>
        <v>2.8437255413514217E-2</v>
      </c>
      <c r="AL1279" s="2">
        <f t="shared" si="487"/>
        <v>6.7831985390033912E-3</v>
      </c>
      <c r="AM1279" s="2">
        <f t="shared" si="488"/>
        <v>0</v>
      </c>
      <c r="AN1279" s="2">
        <f t="shared" si="489"/>
        <v>1.5914427341507956E-2</v>
      </c>
      <c r="AP1279" t="s">
        <v>740</v>
      </c>
      <c r="AQ1279" t="s">
        <v>1312</v>
      </c>
      <c r="AR1279">
        <v>8</v>
      </c>
      <c r="AT1279" s="95">
        <v>29</v>
      </c>
      <c r="AU1279" s="97">
        <v>67</v>
      </c>
      <c r="AV1279" s="101">
        <f t="shared" si="480"/>
        <v>29067</v>
      </c>
      <c r="AX1279" s="7" t="s">
        <v>1006</v>
      </c>
    </row>
    <row r="1280" spans="1:50" hidden="1" outlineLevel="1">
      <c r="A1280" t="s">
        <v>1524</v>
      </c>
      <c r="B1280" t="s">
        <v>1312</v>
      </c>
      <c r="C1280" s="1">
        <f t="shared" si="481"/>
        <v>7270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69"/>
        <v>568</v>
      </c>
      <c r="H1280" s="2">
        <f t="shared" si="470"/>
        <v>7.8129298486932605E-2</v>
      </c>
      <c r="I1280" s="2"/>
      <c r="J1280" s="2">
        <f t="shared" si="482"/>
        <v>0.45323246217331498</v>
      </c>
      <c r="K1280" s="2">
        <f t="shared" si="483"/>
        <v>0.53136176066024754</v>
      </c>
      <c r="L1280" s="2">
        <f t="shared" si="484"/>
        <v>0</v>
      </c>
      <c r="M1280" s="2">
        <f t="shared" si="485"/>
        <v>1.5405777166437429E-2</v>
      </c>
      <c r="N1280" s="111">
        <v>3295</v>
      </c>
      <c r="O1280" s="111">
        <v>3863</v>
      </c>
      <c r="P1280" s="111"/>
      <c r="Q1280" s="111">
        <v>57</v>
      </c>
      <c r="R1280" s="111">
        <v>28</v>
      </c>
      <c r="S1280" s="111">
        <v>27</v>
      </c>
      <c r="T1280" s="111"/>
      <c r="U1280" s="111"/>
      <c r="V1280" s="111"/>
      <c r="W1280" s="111"/>
      <c r="X1280" s="111"/>
      <c r="Y1280" s="111"/>
      <c r="Z1280" s="111"/>
      <c r="AA1280" s="111"/>
      <c r="AB1280" s="111"/>
      <c r="AC1280" s="111"/>
      <c r="AD1280" s="111"/>
      <c r="AE1280" s="111"/>
      <c r="AG1280" s="7">
        <f>IF(Q1280&gt;0,RANK(Q1280,(N1280:P1280,Q1280:AE1280)),0)</f>
        <v>3</v>
      </c>
      <c r="AH1280" s="7">
        <f>IF(R1280&gt;0,RANK(R1280,(N1280:P1280,Q1280:AE1280)),0)</f>
        <v>4</v>
      </c>
      <c r="AI1280" s="7">
        <f>IF(T1280&gt;0,RANK(T1280,(N1280:P1280,Q1280:AE1280)),0)</f>
        <v>0</v>
      </c>
      <c r="AJ1280" s="7">
        <f>IF(S1280&gt;0,RANK(S1280,(N1280:P1280,Q1280:AE1280)),0)</f>
        <v>5</v>
      </c>
      <c r="AK1280" s="2">
        <f t="shared" si="486"/>
        <v>7.8404401650618988E-3</v>
      </c>
      <c r="AL1280" s="2">
        <f t="shared" si="487"/>
        <v>3.8514442916093533E-3</v>
      </c>
      <c r="AM1280" s="2">
        <f t="shared" si="488"/>
        <v>0</v>
      </c>
      <c r="AN1280" s="2">
        <f t="shared" si="489"/>
        <v>3.7138927097661624E-3</v>
      </c>
      <c r="AP1280" t="s">
        <v>1524</v>
      </c>
      <c r="AQ1280" t="s">
        <v>1312</v>
      </c>
      <c r="AR1280">
        <v>8</v>
      </c>
      <c r="AT1280" s="95">
        <v>29</v>
      </c>
      <c r="AU1280" s="97">
        <v>69</v>
      </c>
      <c r="AV1280" s="101">
        <f t="shared" si="480"/>
        <v>29069</v>
      </c>
      <c r="AX1280" s="7" t="s">
        <v>1006</v>
      </c>
    </row>
    <row r="1281" spans="1:50" hidden="1" outlineLevel="1">
      <c r="A1281" t="s">
        <v>522</v>
      </c>
      <c r="B1281" t="s">
        <v>1312</v>
      </c>
      <c r="C1281" s="1">
        <f t="shared" si="481"/>
        <v>24944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69"/>
        <v>2199</v>
      </c>
      <c r="H1281" s="2">
        <f t="shared" si="470"/>
        <v>8.8157472738935219E-2</v>
      </c>
      <c r="I1281" s="2"/>
      <c r="J1281" s="2">
        <f t="shared" si="482"/>
        <v>0.43637748556767159</v>
      </c>
      <c r="K1281" s="2">
        <f t="shared" si="483"/>
        <v>0.52453495830660679</v>
      </c>
      <c r="L1281" s="2">
        <f t="shared" si="484"/>
        <v>0</v>
      </c>
      <c r="M1281" s="2">
        <f t="shared" si="485"/>
        <v>3.9087556125721568E-2</v>
      </c>
      <c r="N1281" s="111">
        <v>10885</v>
      </c>
      <c r="O1281" s="111">
        <v>13084</v>
      </c>
      <c r="P1281" s="111"/>
      <c r="Q1281" s="111">
        <v>458</v>
      </c>
      <c r="R1281" s="111">
        <v>152</v>
      </c>
      <c r="S1281" s="111">
        <v>365</v>
      </c>
      <c r="T1281" s="111"/>
      <c r="U1281" s="111"/>
      <c r="V1281" s="111"/>
      <c r="W1281" s="111"/>
      <c r="X1281" s="111"/>
      <c r="Y1281" s="111"/>
      <c r="Z1281" s="111"/>
      <c r="AA1281" s="111"/>
      <c r="AB1281" s="111"/>
      <c r="AC1281" s="111"/>
      <c r="AD1281" s="111"/>
      <c r="AE1281" s="111"/>
      <c r="AG1281" s="7">
        <f>IF(Q1281&gt;0,RANK(Q1281,(N1281:P1281,Q1281:AE1281)),0)</f>
        <v>3</v>
      </c>
      <c r="AH1281" s="7">
        <f>IF(R1281&gt;0,RANK(R1281,(N1281:P1281,Q1281:AE1281)),0)</f>
        <v>5</v>
      </c>
      <c r="AI1281" s="7">
        <f>IF(T1281&gt;0,RANK(T1281,(N1281:P1281,Q1281:AE1281)),0)</f>
        <v>0</v>
      </c>
      <c r="AJ1281" s="7">
        <f>IF(S1281&gt;0,RANK(S1281,(N1281:P1281,Q1281:AE1281)),0)</f>
        <v>4</v>
      </c>
      <c r="AK1281" s="2">
        <f t="shared" si="486"/>
        <v>1.8361128928800513E-2</v>
      </c>
      <c r="AL1281" s="2">
        <f t="shared" si="487"/>
        <v>6.0936497754971132E-3</v>
      </c>
      <c r="AM1281" s="2">
        <f t="shared" si="488"/>
        <v>0</v>
      </c>
      <c r="AN1281" s="2">
        <f t="shared" si="489"/>
        <v>1.4632777421423989E-2</v>
      </c>
      <c r="AP1281" t="s">
        <v>522</v>
      </c>
      <c r="AQ1281" t="s">
        <v>1312</v>
      </c>
      <c r="AR1281">
        <v>9</v>
      </c>
      <c r="AT1281" s="95">
        <v>29</v>
      </c>
      <c r="AU1281" s="97">
        <v>71</v>
      </c>
      <c r="AV1281" s="101">
        <f t="shared" si="480"/>
        <v>29071</v>
      </c>
      <c r="AX1281" s="7" t="s">
        <v>1006</v>
      </c>
    </row>
    <row r="1282" spans="1:50" hidden="1" outlineLevel="1">
      <c r="A1282" t="s">
        <v>1434</v>
      </c>
      <c r="B1282" t="s">
        <v>1312</v>
      </c>
      <c r="C1282" s="1">
        <f t="shared" si="481"/>
        <v>4457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69"/>
        <v>1342</v>
      </c>
      <c r="H1282" s="2">
        <f t="shared" si="470"/>
        <v>0.30109939421135296</v>
      </c>
      <c r="I1282" s="2"/>
      <c r="J1282" s="2">
        <f t="shared" si="482"/>
        <v>0.33610051604218083</v>
      </c>
      <c r="K1282" s="2">
        <f t="shared" si="483"/>
        <v>0.63719991025353373</v>
      </c>
      <c r="L1282" s="2">
        <f t="shared" si="484"/>
        <v>0</v>
      </c>
      <c r="M1282" s="2">
        <f t="shared" si="485"/>
        <v>2.669957370428544E-2</v>
      </c>
      <c r="N1282" s="111">
        <v>1498</v>
      </c>
      <c r="O1282" s="111">
        <v>2840</v>
      </c>
      <c r="P1282" s="111"/>
      <c r="Q1282" s="111">
        <v>70</v>
      </c>
      <c r="R1282" s="111">
        <v>20</v>
      </c>
      <c r="S1282" s="111">
        <v>29</v>
      </c>
      <c r="T1282" s="111"/>
      <c r="U1282" s="111"/>
      <c r="V1282" s="111"/>
      <c r="W1282" s="111"/>
      <c r="X1282" s="111"/>
      <c r="Y1282" s="111"/>
      <c r="Z1282" s="111"/>
      <c r="AA1282" s="111"/>
      <c r="AB1282" s="111"/>
      <c r="AC1282" s="111"/>
      <c r="AD1282" s="111"/>
      <c r="AE1282" s="111"/>
      <c r="AG1282" s="7">
        <f>IF(Q1282&gt;0,RANK(Q1282,(N1282:P1282,Q1282:AE1282)),0)</f>
        <v>3</v>
      </c>
      <c r="AH1282" s="7">
        <f>IF(R1282&gt;0,RANK(R1282,(N1282:P1282,Q1282:AE1282)),0)</f>
        <v>5</v>
      </c>
      <c r="AI1282" s="7">
        <f>IF(T1282&gt;0,RANK(T1282,(N1282:P1282,Q1282:AE1282)),0)</f>
        <v>0</v>
      </c>
      <c r="AJ1282" s="7">
        <f>IF(S1282&gt;0,RANK(S1282,(N1282:P1282,Q1282:AE1282)),0)</f>
        <v>4</v>
      </c>
      <c r="AK1282" s="2">
        <f t="shared" si="486"/>
        <v>1.5705631590756115E-2</v>
      </c>
      <c r="AL1282" s="2">
        <f t="shared" si="487"/>
        <v>4.4873233116446039E-3</v>
      </c>
      <c r="AM1282" s="2">
        <f t="shared" si="488"/>
        <v>0</v>
      </c>
      <c r="AN1282" s="2">
        <f t="shared" si="489"/>
        <v>6.5066188018846755E-3</v>
      </c>
      <c r="AP1282" t="s">
        <v>1434</v>
      </c>
      <c r="AQ1282" t="s">
        <v>1312</v>
      </c>
      <c r="AR1282">
        <v>9</v>
      </c>
      <c r="AT1282" s="95">
        <v>29</v>
      </c>
      <c r="AU1282" s="97">
        <v>73</v>
      </c>
      <c r="AV1282" s="101">
        <f t="shared" si="480"/>
        <v>29073</v>
      </c>
      <c r="AX1282" s="7" t="s">
        <v>1006</v>
      </c>
    </row>
    <row r="1283" spans="1:50" hidden="1" outlineLevel="1">
      <c r="A1283" t="s">
        <v>216</v>
      </c>
      <c r="B1283" t="s">
        <v>1312</v>
      </c>
      <c r="C1283" s="1">
        <f t="shared" si="481"/>
        <v>2201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69"/>
        <v>254</v>
      </c>
      <c r="H1283" s="2">
        <f t="shared" si="470"/>
        <v>0.1154020899591095</v>
      </c>
      <c r="I1283" s="2"/>
      <c r="J1283" s="2">
        <f t="shared" si="482"/>
        <v>0.43071331213084962</v>
      </c>
      <c r="K1283" s="2">
        <f t="shared" si="483"/>
        <v>0.54611540208995912</v>
      </c>
      <c r="L1283" s="2">
        <f t="shared" si="484"/>
        <v>0</v>
      </c>
      <c r="M1283" s="2">
        <f t="shared" si="485"/>
        <v>2.3171285779191253E-2</v>
      </c>
      <c r="N1283" s="111">
        <v>948</v>
      </c>
      <c r="O1283" s="111">
        <v>1202</v>
      </c>
      <c r="P1283" s="111"/>
      <c r="Q1283" s="111">
        <v>31</v>
      </c>
      <c r="R1283" s="111">
        <v>6</v>
      </c>
      <c r="S1283" s="111">
        <v>14</v>
      </c>
      <c r="T1283" s="111"/>
      <c r="U1283" s="111"/>
      <c r="V1283" s="111"/>
      <c r="W1283" s="111"/>
      <c r="X1283" s="111"/>
      <c r="Y1283" s="111"/>
      <c r="Z1283" s="111"/>
      <c r="AA1283" s="111"/>
      <c r="AB1283" s="111"/>
      <c r="AC1283" s="111"/>
      <c r="AD1283" s="111"/>
      <c r="AE1283" s="111"/>
      <c r="AG1283" s="7">
        <f>IF(Q1283&gt;0,RANK(Q1283,(N1283:P1283,Q1283:AE1283)),0)</f>
        <v>3</v>
      </c>
      <c r="AH1283" s="7">
        <f>IF(R1283&gt;0,RANK(R1283,(N1283:P1283,Q1283:AE1283)),0)</f>
        <v>5</v>
      </c>
      <c r="AI1283" s="7">
        <f>IF(T1283&gt;0,RANK(T1283,(N1283:P1283,Q1283:AE1283)),0)</f>
        <v>0</v>
      </c>
      <c r="AJ1283" s="7">
        <f>IF(S1283&gt;0,RANK(S1283,(N1283:P1283,Q1283:AE1283)),0)</f>
        <v>4</v>
      </c>
      <c r="AK1283" s="2">
        <f t="shared" si="486"/>
        <v>1.4084507042253521E-2</v>
      </c>
      <c r="AL1283" s="2">
        <f t="shared" si="487"/>
        <v>2.7260336210813267E-3</v>
      </c>
      <c r="AM1283" s="2">
        <f t="shared" si="488"/>
        <v>0</v>
      </c>
      <c r="AN1283" s="2">
        <f t="shared" si="489"/>
        <v>6.3607451158564287E-3</v>
      </c>
      <c r="AP1283" t="s">
        <v>216</v>
      </c>
      <c r="AQ1283" t="s">
        <v>1312</v>
      </c>
      <c r="AR1283">
        <v>6</v>
      </c>
      <c r="AT1283" s="95">
        <v>29</v>
      </c>
      <c r="AU1283" s="97">
        <v>75</v>
      </c>
      <c r="AV1283" s="101">
        <f t="shared" si="480"/>
        <v>29075</v>
      </c>
      <c r="AX1283" s="7" t="s">
        <v>1006</v>
      </c>
    </row>
    <row r="1284" spans="1:50" hidden="1" outlineLevel="1">
      <c r="A1284" t="s">
        <v>1047</v>
      </c>
      <c r="B1284" t="s">
        <v>1312</v>
      </c>
      <c r="C1284" s="1">
        <f t="shared" si="481"/>
        <v>66215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69"/>
        <v>12584</v>
      </c>
      <c r="H1284" s="2">
        <f t="shared" si="470"/>
        <v>0.19004757230234842</v>
      </c>
      <c r="I1284" s="2"/>
      <c r="J1284" s="2">
        <f t="shared" si="482"/>
        <v>0.38237559465377935</v>
      </c>
      <c r="K1284" s="2">
        <f t="shared" si="483"/>
        <v>0.57242316695612772</v>
      </c>
      <c r="L1284" s="2">
        <f t="shared" si="484"/>
        <v>0</v>
      </c>
      <c r="M1284" s="2">
        <f t="shared" si="485"/>
        <v>4.5201238390092935E-2</v>
      </c>
      <c r="N1284" s="111">
        <v>25319</v>
      </c>
      <c r="O1284" s="111">
        <v>37903</v>
      </c>
      <c r="P1284" s="111"/>
      <c r="Q1284" s="111">
        <v>1698</v>
      </c>
      <c r="R1284" s="111">
        <v>376</v>
      </c>
      <c r="S1284" s="111">
        <v>919</v>
      </c>
      <c r="T1284" s="111"/>
      <c r="U1284" s="111"/>
      <c r="V1284" s="111"/>
      <c r="W1284" s="111"/>
      <c r="X1284" s="111"/>
      <c r="Y1284" s="111"/>
      <c r="Z1284" s="111"/>
      <c r="AA1284" s="111"/>
      <c r="AB1284" s="111"/>
      <c r="AC1284" s="111"/>
      <c r="AD1284" s="111"/>
      <c r="AE1284" s="111"/>
      <c r="AG1284" s="7">
        <f>IF(Q1284&gt;0,RANK(Q1284,(N1284:P1284,Q1284:AE1284)),0)</f>
        <v>3</v>
      </c>
      <c r="AH1284" s="7">
        <f>IF(R1284&gt;0,RANK(R1284,(N1284:P1284,Q1284:AE1284)),0)</f>
        <v>5</v>
      </c>
      <c r="AI1284" s="7">
        <f>IF(T1284&gt;0,RANK(T1284,(N1284:P1284,Q1284:AE1284)),0)</f>
        <v>0</v>
      </c>
      <c r="AJ1284" s="7">
        <f>IF(S1284&gt;0,RANK(S1284,(N1284:P1284,Q1284:AE1284)),0)</f>
        <v>4</v>
      </c>
      <c r="AK1284" s="2">
        <f t="shared" si="486"/>
        <v>2.5643736313524127E-2</v>
      </c>
      <c r="AL1284" s="2">
        <f t="shared" si="487"/>
        <v>5.6784716453975688E-3</v>
      </c>
      <c r="AM1284" s="2">
        <f t="shared" si="488"/>
        <v>0</v>
      </c>
      <c r="AN1284" s="2">
        <f t="shared" si="489"/>
        <v>1.3879030431171184E-2</v>
      </c>
      <c r="AP1284" t="s">
        <v>1047</v>
      </c>
      <c r="AQ1284" t="s">
        <v>1312</v>
      </c>
      <c r="AR1284">
        <v>7</v>
      </c>
      <c r="AT1284" s="95">
        <v>29</v>
      </c>
      <c r="AU1284" s="97">
        <v>77</v>
      </c>
      <c r="AV1284" s="101">
        <f t="shared" si="480"/>
        <v>29077</v>
      </c>
      <c r="AX1284" s="7" t="s">
        <v>1006</v>
      </c>
    </row>
    <row r="1285" spans="1:50" hidden="1" outlineLevel="1">
      <c r="A1285" t="s">
        <v>976</v>
      </c>
      <c r="B1285" t="s">
        <v>1312</v>
      </c>
      <c r="C1285" s="1">
        <f t="shared" si="481"/>
        <v>3680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1">
        <f t="shared" si="469"/>
        <v>1222</v>
      </c>
      <c r="H1285" s="2">
        <f t="shared" si="470"/>
        <v>0.33206521739130435</v>
      </c>
      <c r="I1285" s="2"/>
      <c r="J1285" s="2">
        <f t="shared" si="482"/>
        <v>0.31956521739130433</v>
      </c>
      <c r="K1285" s="2">
        <f t="shared" si="483"/>
        <v>0.65163043478260874</v>
      </c>
      <c r="L1285" s="2">
        <f t="shared" si="484"/>
        <v>0</v>
      </c>
      <c r="M1285" s="2">
        <f t="shared" si="485"/>
        <v>2.8804347826086873E-2</v>
      </c>
      <c r="N1285" s="111">
        <v>1176</v>
      </c>
      <c r="O1285" s="111">
        <v>2398</v>
      </c>
      <c r="P1285" s="111"/>
      <c r="Q1285" s="111">
        <v>44</v>
      </c>
      <c r="R1285" s="111">
        <v>22</v>
      </c>
      <c r="S1285" s="111">
        <v>40</v>
      </c>
      <c r="T1285" s="111"/>
      <c r="U1285" s="111"/>
      <c r="V1285" s="111"/>
      <c r="W1285" s="111"/>
      <c r="X1285" s="111"/>
      <c r="Y1285" s="111"/>
      <c r="Z1285" s="111"/>
      <c r="AA1285" s="111"/>
      <c r="AB1285" s="111"/>
      <c r="AC1285" s="111"/>
      <c r="AD1285" s="111"/>
      <c r="AE1285" s="111"/>
      <c r="AG1285" s="7">
        <f>IF(Q1285&gt;0,RANK(Q1285,(N1285:P1285,Q1285:AE1285)),0)</f>
        <v>3</v>
      </c>
      <c r="AH1285" s="7">
        <f>IF(R1285&gt;0,RANK(R1285,(N1285:P1285,Q1285:AE1285)),0)</f>
        <v>5</v>
      </c>
      <c r="AI1285" s="7">
        <f>IF(T1285&gt;0,RANK(T1285,(N1285:P1285,Q1285:AE1285)),0)</f>
        <v>0</v>
      </c>
      <c r="AJ1285" s="7">
        <f>IF(S1285&gt;0,RANK(S1285,(N1285:P1285,Q1285:AE1285)),0)</f>
        <v>4</v>
      </c>
      <c r="AK1285" s="2">
        <f t="shared" si="486"/>
        <v>1.1956521739130435E-2</v>
      </c>
      <c r="AL1285" s="2">
        <f t="shared" si="487"/>
        <v>5.9782608695652176E-3</v>
      </c>
      <c r="AM1285" s="2">
        <f t="shared" si="488"/>
        <v>0</v>
      </c>
      <c r="AN1285" s="2">
        <f t="shared" si="489"/>
        <v>1.0869565217391304E-2</v>
      </c>
      <c r="AP1285" t="s">
        <v>976</v>
      </c>
      <c r="AQ1285" t="s">
        <v>1312</v>
      </c>
      <c r="AR1285">
        <v>6</v>
      </c>
      <c r="AT1285" s="95">
        <v>29</v>
      </c>
      <c r="AU1285" s="97">
        <v>79</v>
      </c>
      <c r="AV1285" s="101">
        <f t="shared" si="480"/>
        <v>29079</v>
      </c>
      <c r="AX1285" s="7" t="s">
        <v>1006</v>
      </c>
    </row>
    <row r="1286" spans="1:50" hidden="1" outlineLevel="1">
      <c r="A1286" t="s">
        <v>1603</v>
      </c>
      <c r="B1286" t="s">
        <v>1312</v>
      </c>
      <c r="C1286" s="1">
        <f t="shared" si="481"/>
        <v>3241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1">
        <f t="shared" si="469"/>
        <v>1119</v>
      </c>
      <c r="H1286" s="2">
        <f t="shared" si="470"/>
        <v>0.34526380746683122</v>
      </c>
      <c r="I1286" s="2"/>
      <c r="J1286" s="2">
        <f t="shared" si="482"/>
        <v>0.31626041345263806</v>
      </c>
      <c r="K1286" s="2">
        <f t="shared" si="483"/>
        <v>0.66152422091946927</v>
      </c>
      <c r="L1286" s="2">
        <f t="shared" si="484"/>
        <v>0</v>
      </c>
      <c r="M1286" s="2">
        <f t="shared" si="485"/>
        <v>2.2215365627892614E-2</v>
      </c>
      <c r="N1286" s="111">
        <v>1025</v>
      </c>
      <c r="O1286" s="111">
        <v>2144</v>
      </c>
      <c r="P1286" s="111"/>
      <c r="Q1286" s="111">
        <v>42</v>
      </c>
      <c r="R1286" s="111">
        <v>12</v>
      </c>
      <c r="S1286" s="111">
        <v>18</v>
      </c>
      <c r="T1286" s="111"/>
      <c r="U1286" s="111"/>
      <c r="V1286" s="111"/>
      <c r="W1286" s="111"/>
      <c r="X1286" s="111"/>
      <c r="Y1286" s="111"/>
      <c r="Z1286" s="111"/>
      <c r="AA1286" s="111"/>
      <c r="AB1286" s="111"/>
      <c r="AC1286" s="111"/>
      <c r="AD1286" s="111"/>
      <c r="AE1286" s="111"/>
      <c r="AG1286" s="7">
        <f>IF(Q1286&gt;0,RANK(Q1286,(N1286:P1286,Q1286:AE1286)),0)</f>
        <v>3</v>
      </c>
      <c r="AH1286" s="7">
        <f>IF(R1286&gt;0,RANK(R1286,(N1286:P1286,Q1286:AE1286)),0)</f>
        <v>5</v>
      </c>
      <c r="AI1286" s="7">
        <f>IF(T1286&gt;0,RANK(T1286,(N1286:P1286,Q1286:AE1286)),0)</f>
        <v>0</v>
      </c>
      <c r="AJ1286" s="7">
        <f>IF(S1286&gt;0,RANK(S1286,(N1286:P1286,Q1286:AE1286)),0)</f>
        <v>4</v>
      </c>
      <c r="AK1286" s="2">
        <f t="shared" si="486"/>
        <v>1.2958963282937365E-2</v>
      </c>
      <c r="AL1286" s="2">
        <f t="shared" si="487"/>
        <v>3.7025609379821045E-3</v>
      </c>
      <c r="AM1286" s="2">
        <f t="shared" si="488"/>
        <v>0</v>
      </c>
      <c r="AN1286" s="2">
        <f t="shared" si="489"/>
        <v>5.553841406973156E-3</v>
      </c>
      <c r="AP1286" t="s">
        <v>1603</v>
      </c>
      <c r="AQ1286" t="s">
        <v>1312</v>
      </c>
      <c r="AR1286">
        <v>6</v>
      </c>
      <c r="AT1286" s="95">
        <v>29</v>
      </c>
      <c r="AU1286" s="97">
        <v>81</v>
      </c>
      <c r="AV1286" s="101">
        <f t="shared" si="480"/>
        <v>29081</v>
      </c>
      <c r="AX1286" s="7" t="s">
        <v>1006</v>
      </c>
    </row>
    <row r="1287" spans="1:50" hidden="1" outlineLevel="1">
      <c r="A1287" t="s">
        <v>1433</v>
      </c>
      <c r="B1287" t="s">
        <v>1312</v>
      </c>
      <c r="C1287" s="1">
        <f t="shared" si="481"/>
        <v>7335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469"/>
        <v>477</v>
      </c>
      <c r="H1287" s="2">
        <f t="shared" si="470"/>
        <v>6.5030674846625766E-2</v>
      </c>
      <c r="I1287" s="2"/>
      <c r="J1287" s="2">
        <f t="shared" si="482"/>
        <v>0.44798909338786641</v>
      </c>
      <c r="K1287" s="2">
        <f t="shared" si="483"/>
        <v>0.51301976823449214</v>
      </c>
      <c r="L1287" s="2">
        <f t="shared" si="484"/>
        <v>0</v>
      </c>
      <c r="M1287" s="2">
        <f t="shared" si="485"/>
        <v>3.8991138377641454E-2</v>
      </c>
      <c r="N1287" s="111">
        <v>3286</v>
      </c>
      <c r="O1287" s="111">
        <v>3763</v>
      </c>
      <c r="P1287" s="111"/>
      <c r="Q1287" s="111">
        <v>156</v>
      </c>
      <c r="R1287" s="111">
        <v>52</v>
      </c>
      <c r="S1287" s="111">
        <v>78</v>
      </c>
      <c r="T1287" s="111"/>
      <c r="U1287" s="111"/>
      <c r="V1287" s="111"/>
      <c r="W1287" s="111"/>
      <c r="X1287" s="111"/>
      <c r="Y1287" s="111"/>
      <c r="Z1287" s="111"/>
      <c r="AA1287" s="111"/>
      <c r="AB1287" s="111"/>
      <c r="AC1287" s="111"/>
      <c r="AD1287" s="111"/>
      <c r="AE1287" s="111"/>
      <c r="AG1287" s="7">
        <f>IF(Q1287&gt;0,RANK(Q1287,(N1287:P1287,Q1287:AE1287)),0)</f>
        <v>3</v>
      </c>
      <c r="AH1287" s="7">
        <f>IF(R1287&gt;0,RANK(R1287,(N1287:P1287,Q1287:AE1287)),0)</f>
        <v>5</v>
      </c>
      <c r="AI1287" s="7">
        <f>IF(T1287&gt;0,RANK(T1287,(N1287:P1287,Q1287:AE1287)),0)</f>
        <v>0</v>
      </c>
      <c r="AJ1287" s="7">
        <f>IF(S1287&gt;0,RANK(S1287,(N1287:P1287,Q1287:AE1287)),0)</f>
        <v>4</v>
      </c>
      <c r="AK1287" s="2">
        <f t="shared" si="486"/>
        <v>2.1267893660531698E-2</v>
      </c>
      <c r="AL1287" s="2">
        <f t="shared" si="487"/>
        <v>7.0892978868438991E-3</v>
      </c>
      <c r="AM1287" s="2">
        <f t="shared" si="488"/>
        <v>0</v>
      </c>
      <c r="AN1287" s="2">
        <f t="shared" si="489"/>
        <v>1.0633946830265849E-2</v>
      </c>
      <c r="AP1287" t="s">
        <v>1433</v>
      </c>
      <c r="AQ1287" t="s">
        <v>1312</v>
      </c>
      <c r="AR1287">
        <v>4</v>
      </c>
      <c r="AT1287" s="95">
        <v>29</v>
      </c>
      <c r="AU1287" s="97">
        <v>83</v>
      </c>
      <c r="AV1287" s="101">
        <f t="shared" si="480"/>
        <v>29083</v>
      </c>
      <c r="AX1287" s="7" t="s">
        <v>1006</v>
      </c>
    </row>
    <row r="1288" spans="1:50" hidden="1" outlineLevel="1">
      <c r="A1288" t="s">
        <v>242</v>
      </c>
      <c r="B1288" t="s">
        <v>1312</v>
      </c>
      <c r="C1288" s="1">
        <f t="shared" si="481"/>
        <v>3095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469"/>
        <v>32</v>
      </c>
      <c r="H1288" s="2">
        <f t="shared" si="470"/>
        <v>1.0339256865912763E-2</v>
      </c>
      <c r="I1288" s="2"/>
      <c r="J1288" s="2">
        <f t="shared" si="482"/>
        <v>0.47592891760904688</v>
      </c>
      <c r="K1288" s="2">
        <f t="shared" si="483"/>
        <v>0.48626817447495962</v>
      </c>
      <c r="L1288" s="2">
        <f t="shared" si="484"/>
        <v>0</v>
      </c>
      <c r="M1288" s="2">
        <f t="shared" si="485"/>
        <v>3.78029079159935E-2</v>
      </c>
      <c r="N1288" s="111">
        <v>1473</v>
      </c>
      <c r="O1288" s="111">
        <v>1505</v>
      </c>
      <c r="P1288" s="111"/>
      <c r="Q1288" s="111">
        <v>65</v>
      </c>
      <c r="R1288" s="111">
        <v>22</v>
      </c>
      <c r="S1288" s="111">
        <v>30</v>
      </c>
      <c r="T1288" s="111"/>
      <c r="U1288" s="111"/>
      <c r="V1288" s="111"/>
      <c r="W1288" s="111"/>
      <c r="X1288" s="111"/>
      <c r="Y1288" s="111"/>
      <c r="Z1288" s="111"/>
      <c r="AA1288" s="111"/>
      <c r="AB1288" s="111"/>
      <c r="AC1288" s="111"/>
      <c r="AD1288" s="111"/>
      <c r="AE1288" s="111"/>
      <c r="AG1288" s="7">
        <f>IF(Q1288&gt;0,RANK(Q1288,(N1288:P1288,Q1288:AE1288)),0)</f>
        <v>3</v>
      </c>
      <c r="AH1288" s="7">
        <f>IF(R1288&gt;0,RANK(R1288,(N1288:P1288,Q1288:AE1288)),0)</f>
        <v>5</v>
      </c>
      <c r="AI1288" s="7">
        <f>IF(T1288&gt;0,RANK(T1288,(N1288:P1288,Q1288:AE1288)),0)</f>
        <v>0</v>
      </c>
      <c r="AJ1288" s="7">
        <f>IF(S1288&gt;0,RANK(S1288,(N1288:P1288,Q1288:AE1288)),0)</f>
        <v>4</v>
      </c>
      <c r="AK1288" s="2">
        <f t="shared" si="486"/>
        <v>2.10016155088853E-2</v>
      </c>
      <c r="AL1288" s="2">
        <f t="shared" si="487"/>
        <v>7.1082390953150238E-3</v>
      </c>
      <c r="AM1288" s="2">
        <f t="shared" si="488"/>
        <v>0</v>
      </c>
      <c r="AN1288" s="2">
        <f t="shared" si="489"/>
        <v>9.6930533117932146E-3</v>
      </c>
      <c r="AP1288" t="s">
        <v>242</v>
      </c>
      <c r="AQ1288" t="s">
        <v>1312</v>
      </c>
      <c r="AR1288">
        <v>4</v>
      </c>
      <c r="AT1288" s="95">
        <v>29</v>
      </c>
      <c r="AU1288" s="97">
        <v>85</v>
      </c>
      <c r="AV1288" s="101">
        <f t="shared" si="480"/>
        <v>29085</v>
      </c>
      <c r="AX1288" s="7" t="s">
        <v>1006</v>
      </c>
    </row>
    <row r="1289" spans="1:50" hidden="1" outlineLevel="1">
      <c r="A1289" t="s">
        <v>243</v>
      </c>
      <c r="B1289" t="s">
        <v>1312</v>
      </c>
      <c r="C1289" s="1">
        <f t="shared" si="481"/>
        <v>2088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1">
        <f t="shared" si="469"/>
        <v>577</v>
      </c>
      <c r="H1289" s="2">
        <f t="shared" si="470"/>
        <v>0.27634099616858238</v>
      </c>
      <c r="I1289" s="2"/>
      <c r="J1289" s="2">
        <f t="shared" si="482"/>
        <v>0.3496168582375479</v>
      </c>
      <c r="K1289" s="2">
        <f t="shared" si="483"/>
        <v>0.62595785440613028</v>
      </c>
      <c r="L1289" s="2">
        <f t="shared" si="484"/>
        <v>0</v>
      </c>
      <c r="M1289" s="2">
        <f t="shared" si="485"/>
        <v>2.4425287356321879E-2</v>
      </c>
      <c r="N1289" s="111">
        <v>730</v>
      </c>
      <c r="O1289" s="111">
        <v>1307</v>
      </c>
      <c r="P1289" s="111"/>
      <c r="Q1289" s="111">
        <v>31</v>
      </c>
      <c r="R1289" s="111">
        <v>6</v>
      </c>
      <c r="S1289" s="111">
        <v>14</v>
      </c>
      <c r="T1289" s="111"/>
      <c r="U1289" s="111"/>
      <c r="V1289" s="111"/>
      <c r="W1289" s="111"/>
      <c r="X1289" s="111"/>
      <c r="Y1289" s="111"/>
      <c r="Z1289" s="111"/>
      <c r="AA1289" s="111"/>
      <c r="AB1289" s="111"/>
      <c r="AC1289" s="111"/>
      <c r="AD1289" s="111"/>
      <c r="AE1289" s="111"/>
      <c r="AG1289" s="7">
        <f>IF(Q1289&gt;0,RANK(Q1289,(N1289:P1289,Q1289:AE1289)),0)</f>
        <v>3</v>
      </c>
      <c r="AH1289" s="7">
        <f>IF(R1289&gt;0,RANK(R1289,(N1289:P1289,Q1289:AE1289)),0)</f>
        <v>5</v>
      </c>
      <c r="AI1289" s="7">
        <f>IF(T1289&gt;0,RANK(T1289,(N1289:P1289,Q1289:AE1289)),0)</f>
        <v>0</v>
      </c>
      <c r="AJ1289" s="7">
        <f>IF(S1289&gt;0,RANK(S1289,(N1289:P1289,Q1289:AE1289)),0)</f>
        <v>4</v>
      </c>
      <c r="AK1289" s="2">
        <f t="shared" si="486"/>
        <v>1.4846743295019157E-2</v>
      </c>
      <c r="AL1289" s="2">
        <f t="shared" si="487"/>
        <v>2.8735632183908046E-3</v>
      </c>
      <c r="AM1289" s="2">
        <f t="shared" si="488"/>
        <v>0</v>
      </c>
      <c r="AN1289" s="2">
        <f t="shared" si="489"/>
        <v>6.7049808429118776E-3</v>
      </c>
      <c r="AP1289" t="s">
        <v>243</v>
      </c>
      <c r="AQ1289" t="s">
        <v>1312</v>
      </c>
      <c r="AR1289">
        <v>6</v>
      </c>
      <c r="AT1289" s="95">
        <v>29</v>
      </c>
      <c r="AU1289" s="97">
        <v>87</v>
      </c>
      <c r="AV1289" s="101">
        <f t="shared" si="480"/>
        <v>29087</v>
      </c>
      <c r="AX1289" s="7" t="s">
        <v>1006</v>
      </c>
    </row>
    <row r="1290" spans="1:50" hidden="1" outlineLevel="1">
      <c r="A1290" t="s">
        <v>789</v>
      </c>
      <c r="B1290" t="s">
        <v>1312</v>
      </c>
      <c r="C1290" s="1">
        <f t="shared" si="481"/>
        <v>3976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469"/>
        <v>442</v>
      </c>
      <c r="H1290" s="2">
        <f t="shared" si="470"/>
        <v>0.11116700201207244</v>
      </c>
      <c r="I1290" s="2"/>
      <c r="J1290" s="2">
        <f t="shared" si="482"/>
        <v>0.4273138832997988</v>
      </c>
      <c r="K1290" s="2">
        <f t="shared" si="483"/>
        <v>0.53848088531187122</v>
      </c>
      <c r="L1290" s="2">
        <f t="shared" si="484"/>
        <v>0</v>
      </c>
      <c r="M1290" s="2">
        <f t="shared" si="485"/>
        <v>3.4205231388329982E-2</v>
      </c>
      <c r="N1290" s="111">
        <v>1699</v>
      </c>
      <c r="O1290" s="111">
        <v>2141</v>
      </c>
      <c r="P1290" s="111"/>
      <c r="Q1290" s="111">
        <v>102</v>
      </c>
      <c r="R1290" s="111">
        <v>21</v>
      </c>
      <c r="S1290" s="111">
        <v>13</v>
      </c>
      <c r="T1290" s="111"/>
      <c r="U1290" s="111"/>
      <c r="V1290" s="111"/>
      <c r="W1290" s="111"/>
      <c r="X1290" s="111"/>
      <c r="Y1290" s="111"/>
      <c r="Z1290" s="111"/>
      <c r="AA1290" s="111"/>
      <c r="AB1290" s="111"/>
      <c r="AC1290" s="111"/>
      <c r="AD1290" s="111"/>
      <c r="AE1290" s="111"/>
      <c r="AG1290" s="7">
        <f>IF(Q1290&gt;0,RANK(Q1290,(N1290:P1290,Q1290:AE1290)),0)</f>
        <v>3</v>
      </c>
      <c r="AH1290" s="7">
        <f>IF(R1290&gt;0,RANK(R1290,(N1290:P1290,Q1290:AE1290)),0)</f>
        <v>4</v>
      </c>
      <c r="AI1290" s="7">
        <f>IF(T1290&gt;0,RANK(T1290,(N1290:P1290,Q1290:AE1290)),0)</f>
        <v>0</v>
      </c>
      <c r="AJ1290" s="7">
        <f>IF(S1290&gt;0,RANK(S1290,(N1290:P1290,Q1290:AE1290)),0)</f>
        <v>5</v>
      </c>
      <c r="AK1290" s="2">
        <f t="shared" si="486"/>
        <v>2.5653923541247486E-2</v>
      </c>
      <c r="AL1290" s="2">
        <f t="shared" si="487"/>
        <v>5.2816901408450703E-3</v>
      </c>
      <c r="AM1290" s="2">
        <f t="shared" si="488"/>
        <v>0</v>
      </c>
      <c r="AN1290" s="2">
        <f t="shared" si="489"/>
        <v>3.2696177062374247E-3</v>
      </c>
      <c r="AP1290" t="s">
        <v>789</v>
      </c>
      <c r="AQ1290" t="s">
        <v>1312</v>
      </c>
      <c r="AR1290">
        <v>6</v>
      </c>
      <c r="AT1290" s="95">
        <v>29</v>
      </c>
      <c r="AU1290" s="97">
        <v>89</v>
      </c>
      <c r="AV1290" s="101">
        <f t="shared" si="480"/>
        <v>29089</v>
      </c>
      <c r="AX1290" s="7" t="s">
        <v>1006</v>
      </c>
    </row>
    <row r="1291" spans="1:50" hidden="1" outlineLevel="1">
      <c r="A1291" t="s">
        <v>1821</v>
      </c>
      <c r="B1291" t="s">
        <v>1312</v>
      </c>
      <c r="C1291" s="1">
        <f t="shared" si="481"/>
        <v>8894</v>
      </c>
      <c r="D1291" s="7">
        <f>IF(N1291&gt;0, RANK(N1291,(N1291:P1291,Q1291:AE1291)),0)</f>
        <v>2</v>
      </c>
      <c r="E1291" s="7">
        <f>IF(O1291&gt;0,RANK(O1291,(N1291:P1291,Q1291:AE1291)),0)</f>
        <v>1</v>
      </c>
      <c r="F1291" s="7">
        <f>IF(P1291&gt;0,RANK(P1291,(N1291:P1291,Q1291:AE1291)),0)</f>
        <v>0</v>
      </c>
      <c r="G1291" s="1">
        <f t="shared" si="469"/>
        <v>2025</v>
      </c>
      <c r="H1291" s="2">
        <f t="shared" si="470"/>
        <v>0.22768158308972342</v>
      </c>
      <c r="I1291" s="2"/>
      <c r="J1291" s="2">
        <f t="shared" si="482"/>
        <v>0.36451540364290536</v>
      </c>
      <c r="K1291" s="2">
        <f t="shared" si="483"/>
        <v>0.59219698673262877</v>
      </c>
      <c r="L1291" s="2">
        <f t="shared" si="484"/>
        <v>0</v>
      </c>
      <c r="M1291" s="2">
        <f t="shared" si="485"/>
        <v>4.3287609624465873E-2</v>
      </c>
      <c r="N1291" s="111">
        <v>3242</v>
      </c>
      <c r="O1291" s="111">
        <v>5267</v>
      </c>
      <c r="P1291" s="111"/>
      <c r="Q1291" s="111">
        <v>224</v>
      </c>
      <c r="R1291" s="111">
        <v>60</v>
      </c>
      <c r="S1291" s="111">
        <v>101</v>
      </c>
      <c r="T1291" s="111"/>
      <c r="U1291" s="111"/>
      <c r="V1291" s="111"/>
      <c r="W1291" s="111"/>
      <c r="X1291" s="111"/>
      <c r="Y1291" s="111"/>
      <c r="Z1291" s="111"/>
      <c r="AA1291" s="111"/>
      <c r="AB1291" s="111"/>
      <c r="AC1291" s="111"/>
      <c r="AD1291" s="111"/>
      <c r="AE1291" s="111"/>
      <c r="AG1291" s="7">
        <f>IF(Q1291&gt;0,RANK(Q1291,(N1291:P1291,Q1291:AE1291)),0)</f>
        <v>3</v>
      </c>
      <c r="AH1291" s="7">
        <f>IF(R1291&gt;0,RANK(R1291,(N1291:P1291,Q1291:AE1291)),0)</f>
        <v>5</v>
      </c>
      <c r="AI1291" s="7">
        <f>IF(T1291&gt;0,RANK(T1291,(N1291:P1291,Q1291:AE1291)),0)</f>
        <v>0</v>
      </c>
      <c r="AJ1291" s="7">
        <f>IF(S1291&gt;0,RANK(S1291,(N1291:P1291,Q1291:AE1291)),0)</f>
        <v>4</v>
      </c>
      <c r="AK1291" s="2">
        <f t="shared" si="486"/>
        <v>2.5185518326961996E-2</v>
      </c>
      <c r="AL1291" s="2">
        <f t="shared" si="487"/>
        <v>6.7461209804362491E-3</v>
      </c>
      <c r="AM1291" s="2">
        <f t="shared" si="488"/>
        <v>0</v>
      </c>
      <c r="AN1291" s="2">
        <f t="shared" si="489"/>
        <v>1.1355970317067686E-2</v>
      </c>
      <c r="AP1291" t="s">
        <v>1821</v>
      </c>
      <c r="AQ1291" t="s">
        <v>1312</v>
      </c>
      <c r="AR1291">
        <v>8</v>
      </c>
      <c r="AT1291" s="95">
        <v>29</v>
      </c>
      <c r="AU1291" s="97">
        <v>91</v>
      </c>
      <c r="AV1291" s="101">
        <f t="shared" si="480"/>
        <v>29091</v>
      </c>
      <c r="AX1291" s="7" t="s">
        <v>1006</v>
      </c>
    </row>
    <row r="1292" spans="1:50" hidden="1" outlineLevel="1">
      <c r="A1292" t="s">
        <v>1822</v>
      </c>
      <c r="B1292" t="s">
        <v>1312</v>
      </c>
      <c r="C1292" s="1">
        <f t="shared" si="481"/>
        <v>3005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>IF(P1292&gt;0,RANK(P1292,(N1292:P1292,Q1292:AE1292)),0)</f>
        <v>0</v>
      </c>
      <c r="G1292" s="1">
        <f t="shared" si="469"/>
        <v>66</v>
      </c>
      <c r="H1292" s="2">
        <f t="shared" si="470"/>
        <v>2.1963394342762062E-2</v>
      </c>
      <c r="I1292" s="2"/>
      <c r="J1292" s="2">
        <f t="shared" si="482"/>
        <v>0.49118136439267884</v>
      </c>
      <c r="K1292" s="2">
        <f t="shared" si="483"/>
        <v>0.46921797004991683</v>
      </c>
      <c r="L1292" s="2">
        <f t="shared" si="484"/>
        <v>0</v>
      </c>
      <c r="M1292" s="2">
        <f t="shared" si="485"/>
        <v>3.960066555740438E-2</v>
      </c>
      <c r="N1292" s="111">
        <v>1476</v>
      </c>
      <c r="O1292" s="111">
        <v>1410</v>
      </c>
      <c r="P1292" s="111"/>
      <c r="Q1292" s="111">
        <v>43</v>
      </c>
      <c r="R1292" s="111">
        <v>16</v>
      </c>
      <c r="S1292" s="111">
        <v>60</v>
      </c>
      <c r="T1292" s="111"/>
      <c r="U1292" s="111"/>
      <c r="V1292" s="111"/>
      <c r="W1292" s="111"/>
      <c r="X1292" s="111"/>
      <c r="Y1292" s="111"/>
      <c r="Z1292" s="111"/>
      <c r="AA1292" s="111"/>
      <c r="AB1292" s="111"/>
      <c r="AC1292" s="111"/>
      <c r="AD1292" s="111"/>
      <c r="AE1292" s="111"/>
      <c r="AG1292" s="7">
        <f>IF(Q1292&gt;0,RANK(Q1292,(N1292:P1292,Q1292:AE1292)),0)</f>
        <v>4</v>
      </c>
      <c r="AH1292" s="7">
        <f>IF(R1292&gt;0,RANK(R1292,(N1292:P1292,Q1292:AE1292)),0)</f>
        <v>5</v>
      </c>
      <c r="AI1292" s="7">
        <f>IF(T1292&gt;0,RANK(T1292,(N1292:P1292,Q1292:AE1292)),0)</f>
        <v>0</v>
      </c>
      <c r="AJ1292" s="7">
        <f>IF(S1292&gt;0,RANK(S1292,(N1292:P1292,Q1292:AE1292)),0)</f>
        <v>3</v>
      </c>
      <c r="AK1292" s="2">
        <f t="shared" si="486"/>
        <v>1.4309484193011647E-2</v>
      </c>
      <c r="AL1292" s="2">
        <f t="shared" si="487"/>
        <v>5.3244592346089852E-3</v>
      </c>
      <c r="AM1292" s="2">
        <f t="shared" si="488"/>
        <v>0</v>
      </c>
      <c r="AN1292" s="2">
        <f t="shared" si="489"/>
        <v>1.9966722129783693E-2</v>
      </c>
      <c r="AP1292" t="s">
        <v>1822</v>
      </c>
      <c r="AQ1292" t="s">
        <v>1312</v>
      </c>
      <c r="AR1292">
        <v>8</v>
      </c>
      <c r="AT1292" s="95">
        <v>29</v>
      </c>
      <c r="AU1292" s="97">
        <v>93</v>
      </c>
      <c r="AV1292" s="101">
        <f t="shared" si="480"/>
        <v>29093</v>
      </c>
      <c r="AX1292" s="7" t="s">
        <v>1006</v>
      </c>
    </row>
    <row r="1293" spans="1:50" hidden="1" outlineLevel="1">
      <c r="A1293" t="s">
        <v>799</v>
      </c>
      <c r="B1293" t="s">
        <v>1312</v>
      </c>
      <c r="C1293" s="1">
        <f t="shared" si="481"/>
        <v>177301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469"/>
        <v>1078</v>
      </c>
      <c r="H1293" s="2">
        <f t="shared" si="470"/>
        <v>6.0800559500510431E-3</v>
      </c>
      <c r="I1293" s="2"/>
      <c r="J1293" s="2">
        <f t="shared" si="482"/>
        <v>0.47608304521689104</v>
      </c>
      <c r="K1293" s="2">
        <f t="shared" si="483"/>
        <v>0.48216310116694211</v>
      </c>
      <c r="L1293" s="2">
        <f t="shared" si="484"/>
        <v>0</v>
      </c>
      <c r="M1293" s="2">
        <f t="shared" si="485"/>
        <v>4.1753853616166847E-2</v>
      </c>
      <c r="N1293" s="111">
        <v>84410</v>
      </c>
      <c r="O1293" s="111">
        <v>85488</v>
      </c>
      <c r="P1293" s="111"/>
      <c r="Q1293" s="111">
        <v>3869</v>
      </c>
      <c r="R1293" s="111">
        <v>1834</v>
      </c>
      <c r="S1293" s="111">
        <v>1700</v>
      </c>
      <c r="T1293" s="111"/>
      <c r="U1293" s="111"/>
      <c r="V1293" s="111"/>
      <c r="W1293" s="111"/>
      <c r="X1293" s="111"/>
      <c r="Y1293" s="111"/>
      <c r="Z1293" s="111"/>
      <c r="AA1293" s="111"/>
      <c r="AB1293" s="111"/>
      <c r="AC1293" s="111"/>
      <c r="AD1293" s="111"/>
      <c r="AE1293" s="111"/>
      <c r="AG1293" s="7">
        <f>IF(Q1293&gt;0,RANK(Q1293,(N1293:P1293,Q1293:AE1293)),0)</f>
        <v>3</v>
      </c>
      <c r="AH1293" s="7">
        <f>IF(R1293&gt;0,RANK(R1293,(N1293:P1293,Q1293:AE1293)),0)</f>
        <v>4</v>
      </c>
      <c r="AI1293" s="7">
        <f>IF(T1293&gt;0,RANK(T1293,(N1293:P1293,Q1293:AE1293)),0)</f>
        <v>0</v>
      </c>
      <c r="AJ1293" s="7">
        <f>IF(S1293&gt;0,RANK(S1293,(N1293:P1293,Q1293:AE1293)),0)</f>
        <v>5</v>
      </c>
      <c r="AK1293" s="2">
        <f t="shared" si="486"/>
        <v>2.1821647932047761E-2</v>
      </c>
      <c r="AL1293" s="2">
        <f t="shared" si="487"/>
        <v>1.0343991291645281E-2</v>
      </c>
      <c r="AM1293" s="2">
        <f t="shared" si="488"/>
        <v>0</v>
      </c>
      <c r="AN1293" s="2">
        <f t="shared" si="489"/>
        <v>9.588214392473815E-3</v>
      </c>
      <c r="AP1293" t="s">
        <v>799</v>
      </c>
      <c r="AQ1293" t="s">
        <v>1312</v>
      </c>
      <c r="AR1293">
        <v>0</v>
      </c>
      <c r="AT1293" s="95">
        <v>29</v>
      </c>
      <c r="AU1293" s="97">
        <v>95</v>
      </c>
      <c r="AV1293" s="101">
        <f t="shared" si="480"/>
        <v>29095</v>
      </c>
      <c r="AX1293" s="7" t="s">
        <v>1006</v>
      </c>
    </row>
    <row r="1294" spans="1:50" hidden="1" outlineLevel="1">
      <c r="A1294" t="s">
        <v>1973</v>
      </c>
      <c r="B1294" t="s">
        <v>1312</v>
      </c>
      <c r="C1294" s="1">
        <f t="shared" si="481"/>
        <v>22132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469"/>
        <v>8169</v>
      </c>
      <c r="H1294" s="2">
        <f t="shared" si="470"/>
        <v>0.36910356045544912</v>
      </c>
      <c r="I1294" s="2"/>
      <c r="J1294" s="2">
        <f t="shared" si="482"/>
        <v>0.2962678474606904</v>
      </c>
      <c r="K1294" s="2">
        <f t="shared" si="483"/>
        <v>0.66537140791613958</v>
      </c>
      <c r="L1294" s="2">
        <f t="shared" si="484"/>
        <v>0</v>
      </c>
      <c r="M1294" s="2">
        <f t="shared" si="485"/>
        <v>3.8360744623170073E-2</v>
      </c>
      <c r="N1294" s="111">
        <v>6557</v>
      </c>
      <c r="O1294" s="111">
        <v>14726</v>
      </c>
      <c r="P1294" s="111"/>
      <c r="Q1294" s="111">
        <v>387</v>
      </c>
      <c r="R1294" s="111">
        <v>109</v>
      </c>
      <c r="S1294" s="111">
        <v>353</v>
      </c>
      <c r="T1294" s="111"/>
      <c r="U1294" s="111"/>
      <c r="V1294" s="111"/>
      <c r="W1294" s="111"/>
      <c r="X1294" s="111"/>
      <c r="Y1294" s="111"/>
      <c r="Z1294" s="111"/>
      <c r="AA1294" s="111"/>
      <c r="AB1294" s="111"/>
      <c r="AC1294" s="111"/>
      <c r="AD1294" s="111"/>
      <c r="AE1294" s="111"/>
      <c r="AG1294" s="7">
        <f>IF(Q1294&gt;0,RANK(Q1294,(N1294:P1294,Q1294:AE1294)),0)</f>
        <v>3</v>
      </c>
      <c r="AH1294" s="7">
        <f>IF(R1294&gt;0,RANK(R1294,(N1294:P1294,Q1294:AE1294)),0)</f>
        <v>5</v>
      </c>
      <c r="AI1294" s="7">
        <f>IF(T1294&gt;0,RANK(T1294,(N1294:P1294,Q1294:AE1294)),0)</f>
        <v>0</v>
      </c>
      <c r="AJ1294" s="7">
        <f>IF(S1294&gt;0,RANK(S1294,(N1294:P1294,Q1294:AE1294)),0)</f>
        <v>4</v>
      </c>
      <c r="AK1294" s="2">
        <f t="shared" si="486"/>
        <v>1.7485993132116393E-2</v>
      </c>
      <c r="AL1294" s="2">
        <f t="shared" si="487"/>
        <v>4.9249954816555216E-3</v>
      </c>
      <c r="AM1294" s="2">
        <f t="shared" si="488"/>
        <v>0</v>
      </c>
      <c r="AN1294" s="2">
        <f t="shared" si="489"/>
        <v>1.5949756009398155E-2</v>
      </c>
      <c r="AP1294" t="s">
        <v>1973</v>
      </c>
      <c r="AQ1294" t="s">
        <v>1312</v>
      </c>
      <c r="AR1294">
        <v>7</v>
      </c>
      <c r="AT1294" s="95">
        <v>29</v>
      </c>
      <c r="AU1294" s="97">
        <v>97</v>
      </c>
      <c r="AV1294" s="101">
        <f t="shared" si="480"/>
        <v>29097</v>
      </c>
      <c r="AX1294" s="7" t="s">
        <v>1006</v>
      </c>
    </row>
    <row r="1295" spans="1:50" hidden="1" outlineLevel="1">
      <c r="A1295" t="s">
        <v>1349</v>
      </c>
      <c r="B1295" t="s">
        <v>1312</v>
      </c>
      <c r="C1295" s="1">
        <f t="shared" si="481"/>
        <v>48123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0</v>
      </c>
      <c r="G1295" s="1">
        <f t="shared" si="469"/>
        <v>4493</v>
      </c>
      <c r="H1295" s="2">
        <f t="shared" si="470"/>
        <v>9.3364919061571391E-2</v>
      </c>
      <c r="I1295" s="2"/>
      <c r="J1295" s="2">
        <f t="shared" si="482"/>
        <v>0.52779336284105316</v>
      </c>
      <c r="K1295" s="2">
        <f t="shared" si="483"/>
        <v>0.43442844377948175</v>
      </c>
      <c r="L1295" s="2">
        <f t="shared" si="484"/>
        <v>0</v>
      </c>
      <c r="M1295" s="2">
        <f t="shared" si="485"/>
        <v>3.7778193379465086E-2</v>
      </c>
      <c r="N1295" s="111">
        <v>25399</v>
      </c>
      <c r="O1295" s="111">
        <v>20906</v>
      </c>
      <c r="P1295" s="111"/>
      <c r="Q1295" s="111">
        <v>921</v>
      </c>
      <c r="R1295" s="111">
        <v>226</v>
      </c>
      <c r="S1295" s="111">
        <v>671</v>
      </c>
      <c r="T1295" s="111"/>
      <c r="U1295" s="111"/>
      <c r="V1295" s="111"/>
      <c r="W1295" s="111"/>
      <c r="X1295" s="111"/>
      <c r="Y1295" s="111"/>
      <c r="Z1295" s="111"/>
      <c r="AA1295" s="111"/>
      <c r="AB1295" s="111"/>
      <c r="AC1295" s="111"/>
      <c r="AD1295" s="111"/>
      <c r="AE1295" s="111"/>
      <c r="AG1295" s="7">
        <f>IF(Q1295&gt;0,RANK(Q1295,(N1295:P1295,Q1295:AE1295)),0)</f>
        <v>3</v>
      </c>
      <c r="AH1295" s="7">
        <f>IF(R1295&gt;0,RANK(R1295,(N1295:P1295,Q1295:AE1295)),0)</f>
        <v>5</v>
      </c>
      <c r="AI1295" s="7">
        <f>IF(T1295&gt;0,RANK(T1295,(N1295:P1295,Q1295:AE1295)),0)</f>
        <v>0</v>
      </c>
      <c r="AJ1295" s="7">
        <f>IF(S1295&gt;0,RANK(S1295,(N1295:P1295,Q1295:AE1295)),0)</f>
        <v>4</v>
      </c>
      <c r="AK1295" s="2">
        <f t="shared" si="486"/>
        <v>1.9138457702138272E-2</v>
      </c>
      <c r="AL1295" s="2">
        <f t="shared" si="487"/>
        <v>4.6962990669742119E-3</v>
      </c>
      <c r="AM1295" s="2">
        <f t="shared" si="488"/>
        <v>0</v>
      </c>
      <c r="AN1295" s="2">
        <f t="shared" si="489"/>
        <v>1.3943436610352638E-2</v>
      </c>
      <c r="AP1295" t="s">
        <v>1349</v>
      </c>
      <c r="AQ1295" t="s">
        <v>1312</v>
      </c>
      <c r="AR1295">
        <v>3</v>
      </c>
      <c r="AT1295" s="95">
        <v>29</v>
      </c>
      <c r="AU1295" s="97">
        <v>99</v>
      </c>
      <c r="AV1295" s="101">
        <f t="shared" si="480"/>
        <v>29099</v>
      </c>
      <c r="AX1295" s="7" t="s">
        <v>1006</v>
      </c>
    </row>
    <row r="1296" spans="1:50" hidden="1" outlineLevel="1">
      <c r="A1296" t="s">
        <v>531</v>
      </c>
      <c r="B1296" t="s">
        <v>1312</v>
      </c>
      <c r="C1296" s="1">
        <f t="shared" si="481"/>
        <v>11508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469"/>
        <v>2430</v>
      </c>
      <c r="H1296" s="2">
        <f t="shared" si="470"/>
        <v>0.21115745568300312</v>
      </c>
      <c r="I1296" s="2"/>
      <c r="J1296" s="2">
        <f t="shared" si="482"/>
        <v>0.36878693083072644</v>
      </c>
      <c r="K1296" s="2">
        <f t="shared" si="483"/>
        <v>0.57994438651372959</v>
      </c>
      <c r="L1296" s="2">
        <f t="shared" si="484"/>
        <v>0</v>
      </c>
      <c r="M1296" s="2">
        <f t="shared" si="485"/>
        <v>5.1268682655543962E-2</v>
      </c>
      <c r="N1296" s="111">
        <v>4244</v>
      </c>
      <c r="O1296" s="111">
        <v>6674</v>
      </c>
      <c r="P1296" s="111"/>
      <c r="Q1296" s="111">
        <v>315</v>
      </c>
      <c r="R1296" s="111">
        <v>96</v>
      </c>
      <c r="S1296" s="111">
        <v>179</v>
      </c>
      <c r="T1296" s="111"/>
      <c r="U1296" s="111"/>
      <c r="V1296" s="111"/>
      <c r="W1296" s="111"/>
      <c r="X1296" s="111"/>
      <c r="Y1296" s="111"/>
      <c r="Z1296" s="111"/>
      <c r="AA1296" s="111"/>
      <c r="AB1296" s="111"/>
      <c r="AC1296" s="111"/>
      <c r="AD1296" s="111"/>
      <c r="AE1296" s="111"/>
      <c r="AG1296" s="7">
        <f>IF(Q1296&gt;0,RANK(Q1296,(N1296:P1296,Q1296:AE1296)),0)</f>
        <v>3</v>
      </c>
      <c r="AH1296" s="7">
        <f>IF(R1296&gt;0,RANK(R1296,(N1296:P1296,Q1296:AE1296)),0)</f>
        <v>5</v>
      </c>
      <c r="AI1296" s="7">
        <f>IF(T1296&gt;0,RANK(T1296,(N1296:P1296,Q1296:AE1296)),0)</f>
        <v>0</v>
      </c>
      <c r="AJ1296" s="7">
        <f>IF(S1296&gt;0,RANK(S1296,(N1296:P1296,Q1296:AE1296)),0)</f>
        <v>4</v>
      </c>
      <c r="AK1296" s="2">
        <f t="shared" si="486"/>
        <v>2.7372262773722629E-2</v>
      </c>
      <c r="AL1296" s="2">
        <f t="shared" si="487"/>
        <v>8.3420229405630868E-3</v>
      </c>
      <c r="AM1296" s="2">
        <f t="shared" si="488"/>
        <v>0</v>
      </c>
      <c r="AN1296" s="2">
        <f t="shared" si="489"/>
        <v>1.5554396941258255E-2</v>
      </c>
      <c r="AP1296" t="s">
        <v>531</v>
      </c>
      <c r="AQ1296" t="s">
        <v>1312</v>
      </c>
      <c r="AR1296">
        <v>4</v>
      </c>
      <c r="AT1296" s="95">
        <v>29</v>
      </c>
      <c r="AU1296" s="97">
        <v>101</v>
      </c>
      <c r="AV1296" s="101">
        <f t="shared" si="480"/>
        <v>29101</v>
      </c>
      <c r="AX1296" s="7" t="s">
        <v>1006</v>
      </c>
    </row>
    <row r="1297" spans="1:50" hidden="1" outlineLevel="1">
      <c r="A1297" t="s">
        <v>238</v>
      </c>
      <c r="B1297" t="s">
        <v>1312</v>
      </c>
      <c r="C1297" s="1">
        <f t="shared" si="481"/>
        <v>1358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469"/>
        <v>166</v>
      </c>
      <c r="H1297" s="2">
        <f t="shared" si="470"/>
        <v>0.12223858615611193</v>
      </c>
      <c r="I1297" s="2"/>
      <c r="J1297" s="2">
        <f t="shared" si="482"/>
        <v>0.43151693667157587</v>
      </c>
      <c r="K1297" s="2">
        <f t="shared" si="483"/>
        <v>0.55375552282768781</v>
      </c>
      <c r="L1297" s="2">
        <f t="shared" si="484"/>
        <v>0</v>
      </c>
      <c r="M1297" s="2">
        <f t="shared" si="485"/>
        <v>1.4727540500736325E-2</v>
      </c>
      <c r="N1297" s="111">
        <v>586</v>
      </c>
      <c r="O1297" s="111">
        <v>752</v>
      </c>
      <c r="P1297" s="111"/>
      <c r="Q1297" s="111">
        <v>10</v>
      </c>
      <c r="R1297" s="111">
        <v>3</v>
      </c>
      <c r="S1297" s="111">
        <v>7</v>
      </c>
      <c r="T1297" s="111"/>
      <c r="U1297" s="111"/>
      <c r="V1297" s="111"/>
      <c r="W1297" s="111"/>
      <c r="X1297" s="111"/>
      <c r="Y1297" s="111"/>
      <c r="Z1297" s="111"/>
      <c r="AA1297" s="111"/>
      <c r="AB1297" s="111"/>
      <c r="AC1297" s="111"/>
      <c r="AD1297" s="111"/>
      <c r="AE1297" s="111"/>
      <c r="AG1297" s="7">
        <f>IF(Q1297&gt;0,RANK(Q1297,(N1297:P1297,Q1297:AE1297)),0)</f>
        <v>3</v>
      </c>
      <c r="AH1297" s="7">
        <f>IF(R1297&gt;0,RANK(R1297,(N1297:P1297,Q1297:AE1297)),0)</f>
        <v>5</v>
      </c>
      <c r="AI1297" s="7">
        <f>IF(T1297&gt;0,RANK(T1297,(N1297:P1297,Q1297:AE1297)),0)</f>
        <v>0</v>
      </c>
      <c r="AJ1297" s="7">
        <f>IF(S1297&gt;0,RANK(S1297,(N1297:P1297,Q1297:AE1297)),0)</f>
        <v>4</v>
      </c>
      <c r="AK1297" s="2">
        <f t="shared" si="486"/>
        <v>7.3637702503681884E-3</v>
      </c>
      <c r="AL1297" s="2">
        <f t="shared" si="487"/>
        <v>2.2091310751104565E-3</v>
      </c>
      <c r="AM1297" s="2">
        <f t="shared" si="488"/>
        <v>0</v>
      </c>
      <c r="AN1297" s="2">
        <f t="shared" si="489"/>
        <v>5.1546391752577319E-3</v>
      </c>
      <c r="AP1297" t="s">
        <v>238</v>
      </c>
      <c r="AQ1297" t="s">
        <v>1312</v>
      </c>
      <c r="AR1297">
        <v>9</v>
      </c>
      <c r="AT1297" s="95">
        <v>29</v>
      </c>
      <c r="AU1297" s="97">
        <v>103</v>
      </c>
      <c r="AV1297" s="101">
        <f t="shared" si="480"/>
        <v>29103</v>
      </c>
      <c r="AX1297" s="7" t="s">
        <v>1006</v>
      </c>
    </row>
    <row r="1298" spans="1:50" hidden="1" outlineLevel="1">
      <c r="A1298" t="s">
        <v>515</v>
      </c>
      <c r="B1298" t="s">
        <v>1312</v>
      </c>
      <c r="C1298" s="1">
        <f t="shared" si="481"/>
        <v>8460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69"/>
        <v>2258</v>
      </c>
      <c r="H1298" s="2">
        <f t="shared" si="470"/>
        <v>0.26690307328605201</v>
      </c>
      <c r="I1298" s="2"/>
      <c r="J1298" s="2">
        <f t="shared" si="482"/>
        <v>0.34196217494089837</v>
      </c>
      <c r="K1298" s="2">
        <f t="shared" si="483"/>
        <v>0.60886524822695032</v>
      </c>
      <c r="L1298" s="2">
        <f t="shared" si="484"/>
        <v>0</v>
      </c>
      <c r="M1298" s="2">
        <f t="shared" si="485"/>
        <v>4.9172576832151371E-2</v>
      </c>
      <c r="N1298" s="111">
        <v>2893</v>
      </c>
      <c r="O1298" s="111">
        <v>5151</v>
      </c>
      <c r="P1298" s="111"/>
      <c r="Q1298" s="111">
        <v>209</v>
      </c>
      <c r="R1298" s="111">
        <v>47</v>
      </c>
      <c r="S1298" s="111">
        <v>160</v>
      </c>
      <c r="T1298" s="111"/>
      <c r="U1298" s="111"/>
      <c r="V1298" s="111"/>
      <c r="W1298" s="111"/>
      <c r="X1298" s="111"/>
      <c r="Y1298" s="111"/>
      <c r="Z1298" s="111"/>
      <c r="AA1298" s="111"/>
      <c r="AB1298" s="111"/>
      <c r="AC1298" s="111"/>
      <c r="AD1298" s="111"/>
      <c r="AE1298" s="111"/>
      <c r="AG1298" s="7">
        <f>IF(Q1298&gt;0,RANK(Q1298,(N1298:P1298,Q1298:AE1298)),0)</f>
        <v>3</v>
      </c>
      <c r="AH1298" s="7">
        <f>IF(R1298&gt;0,RANK(R1298,(N1298:P1298,Q1298:AE1298)),0)</f>
        <v>5</v>
      </c>
      <c r="AI1298" s="7">
        <f>IF(T1298&gt;0,RANK(T1298,(N1298:P1298,Q1298:AE1298)),0)</f>
        <v>0</v>
      </c>
      <c r="AJ1298" s="7">
        <f>IF(S1298&gt;0,RANK(S1298,(N1298:P1298,Q1298:AE1298)),0)</f>
        <v>4</v>
      </c>
      <c r="AK1298" s="2">
        <f t="shared" si="486"/>
        <v>2.4704491725768322E-2</v>
      </c>
      <c r="AL1298" s="2">
        <f t="shared" si="487"/>
        <v>5.5555555555555558E-3</v>
      </c>
      <c r="AM1298" s="2">
        <f t="shared" si="488"/>
        <v>0</v>
      </c>
      <c r="AN1298" s="2">
        <f t="shared" si="489"/>
        <v>1.8912529550827423E-2</v>
      </c>
      <c r="AP1298" t="s">
        <v>515</v>
      </c>
      <c r="AQ1298" t="s">
        <v>1312</v>
      </c>
      <c r="AR1298">
        <v>4</v>
      </c>
      <c r="AT1298" s="95">
        <v>29</v>
      </c>
      <c r="AU1298" s="97">
        <v>105</v>
      </c>
      <c r="AV1298" s="101">
        <f t="shared" si="480"/>
        <v>29105</v>
      </c>
      <c r="AX1298" s="7" t="s">
        <v>1006</v>
      </c>
    </row>
    <row r="1299" spans="1:50" hidden="1" outlineLevel="1">
      <c r="A1299" t="s">
        <v>1193</v>
      </c>
      <c r="B1299" t="s">
        <v>1312</v>
      </c>
      <c r="C1299" s="1">
        <f t="shared" si="481"/>
        <v>10192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1">
        <f t="shared" si="469"/>
        <v>1721</v>
      </c>
      <c r="H1299" s="2">
        <f t="shared" si="470"/>
        <v>0.16885792778649922</v>
      </c>
      <c r="I1299" s="2"/>
      <c r="J1299" s="2">
        <f t="shared" si="482"/>
        <v>0.40100078492935637</v>
      </c>
      <c r="K1299" s="2">
        <f t="shared" si="483"/>
        <v>0.56985871271585553</v>
      </c>
      <c r="L1299" s="2">
        <f t="shared" si="484"/>
        <v>0</v>
      </c>
      <c r="M1299" s="2">
        <f t="shared" si="485"/>
        <v>2.9140502354788045E-2</v>
      </c>
      <c r="N1299" s="111">
        <v>4087</v>
      </c>
      <c r="O1299" s="111">
        <v>5808</v>
      </c>
      <c r="P1299" s="111"/>
      <c r="Q1299" s="111">
        <v>193</v>
      </c>
      <c r="R1299" s="111">
        <v>54</v>
      </c>
      <c r="S1299" s="111">
        <v>50</v>
      </c>
      <c r="T1299" s="111"/>
      <c r="U1299" s="111"/>
      <c r="V1299" s="111"/>
      <c r="W1299" s="111"/>
      <c r="X1299" s="111"/>
      <c r="Y1299" s="111"/>
      <c r="Z1299" s="111"/>
      <c r="AA1299" s="111"/>
      <c r="AB1299" s="111"/>
      <c r="AC1299" s="111"/>
      <c r="AD1299" s="111"/>
      <c r="AE1299" s="111"/>
      <c r="AG1299" s="7">
        <f>IF(Q1299&gt;0,RANK(Q1299,(N1299:P1299,Q1299:AE1299)),0)</f>
        <v>3</v>
      </c>
      <c r="AH1299" s="7">
        <f>IF(R1299&gt;0,RANK(R1299,(N1299:P1299,Q1299:AE1299)),0)</f>
        <v>4</v>
      </c>
      <c r="AI1299" s="7">
        <f>IF(T1299&gt;0,RANK(T1299,(N1299:P1299,Q1299:AE1299)),0)</f>
        <v>0</v>
      </c>
      <c r="AJ1299" s="7">
        <f>IF(S1299&gt;0,RANK(S1299,(N1299:P1299,Q1299:AE1299)),0)</f>
        <v>5</v>
      </c>
      <c r="AK1299" s="2">
        <f t="shared" si="486"/>
        <v>1.8936420722135007E-2</v>
      </c>
      <c r="AL1299" s="2">
        <f t="shared" si="487"/>
        <v>5.2982731554160126E-3</v>
      </c>
      <c r="AM1299" s="2">
        <f t="shared" si="488"/>
        <v>0</v>
      </c>
      <c r="AN1299" s="2">
        <f t="shared" si="489"/>
        <v>4.9058084772370487E-3</v>
      </c>
      <c r="AP1299" t="s">
        <v>1193</v>
      </c>
      <c r="AQ1299" t="s">
        <v>1312</v>
      </c>
      <c r="AR1299">
        <v>4</v>
      </c>
      <c r="AT1299" s="95">
        <v>29</v>
      </c>
      <c r="AU1299" s="97">
        <v>107</v>
      </c>
      <c r="AV1299" s="101">
        <f t="shared" si="480"/>
        <v>29107</v>
      </c>
      <c r="AX1299" s="7" t="s">
        <v>1006</v>
      </c>
    </row>
    <row r="1300" spans="1:50" hidden="1" outlineLevel="1">
      <c r="A1300" t="s">
        <v>1988</v>
      </c>
      <c r="B1300" t="s">
        <v>1312</v>
      </c>
      <c r="C1300" s="1">
        <f t="shared" si="481"/>
        <v>8882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469"/>
        <v>2193</v>
      </c>
      <c r="H1300" s="2">
        <f t="shared" si="470"/>
        <v>0.24690385048412519</v>
      </c>
      <c r="I1300" s="2"/>
      <c r="J1300" s="2">
        <f t="shared" si="482"/>
        <v>0.35172258500337761</v>
      </c>
      <c r="K1300" s="2">
        <f t="shared" si="483"/>
        <v>0.59862643548750283</v>
      </c>
      <c r="L1300" s="2">
        <f t="shared" si="484"/>
        <v>0</v>
      </c>
      <c r="M1300" s="2">
        <f t="shared" si="485"/>
        <v>4.9650979509119564E-2</v>
      </c>
      <c r="N1300" s="111">
        <v>3124</v>
      </c>
      <c r="O1300" s="111">
        <v>5317</v>
      </c>
      <c r="P1300" s="111"/>
      <c r="Q1300" s="111">
        <v>241</v>
      </c>
      <c r="R1300" s="111">
        <v>62</v>
      </c>
      <c r="S1300" s="111">
        <v>138</v>
      </c>
      <c r="T1300" s="111"/>
      <c r="U1300" s="111"/>
      <c r="V1300" s="111"/>
      <c r="W1300" s="111"/>
      <c r="X1300" s="111"/>
      <c r="Y1300" s="111"/>
      <c r="Z1300" s="111"/>
      <c r="AA1300" s="111"/>
      <c r="AB1300" s="111"/>
      <c r="AC1300" s="111"/>
      <c r="AD1300" s="111"/>
      <c r="AE1300" s="111"/>
      <c r="AG1300" s="7">
        <f>IF(Q1300&gt;0,RANK(Q1300,(N1300:P1300,Q1300:AE1300)),0)</f>
        <v>3</v>
      </c>
      <c r="AH1300" s="7">
        <f>IF(R1300&gt;0,RANK(R1300,(N1300:P1300,Q1300:AE1300)),0)</f>
        <v>5</v>
      </c>
      <c r="AI1300" s="7">
        <f>IF(T1300&gt;0,RANK(T1300,(N1300:P1300,Q1300:AE1300)),0)</f>
        <v>0</v>
      </c>
      <c r="AJ1300" s="7">
        <f>IF(S1300&gt;0,RANK(S1300,(N1300:P1300,Q1300:AE1300)),0)</f>
        <v>4</v>
      </c>
      <c r="AK1300" s="2">
        <f t="shared" si="486"/>
        <v>2.7133528484575547E-2</v>
      </c>
      <c r="AL1300" s="2">
        <f t="shared" si="487"/>
        <v>6.9804098176086465E-3</v>
      </c>
      <c r="AM1300" s="2">
        <f t="shared" si="488"/>
        <v>0</v>
      </c>
      <c r="AN1300" s="2">
        <f t="shared" si="489"/>
        <v>1.5537041206935375E-2</v>
      </c>
      <c r="AP1300" t="s">
        <v>1988</v>
      </c>
      <c r="AQ1300" t="s">
        <v>1312</v>
      </c>
      <c r="AR1300">
        <v>7</v>
      </c>
      <c r="AT1300" s="95">
        <v>29</v>
      </c>
      <c r="AU1300" s="97">
        <v>109</v>
      </c>
      <c r="AV1300" s="101">
        <f t="shared" si="480"/>
        <v>29109</v>
      </c>
      <c r="AX1300" s="7" t="s">
        <v>1006</v>
      </c>
    </row>
    <row r="1301" spans="1:50" hidden="1" outlineLevel="1">
      <c r="A1301" t="s">
        <v>1565</v>
      </c>
      <c r="B1301" t="s">
        <v>1312</v>
      </c>
      <c r="C1301" s="1">
        <f t="shared" si="481"/>
        <v>2798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>IF(P1301&gt;0,RANK(P1301,(N1301:P1301,Q1301:AE1301)),0)</f>
        <v>0</v>
      </c>
      <c r="G1301" s="1">
        <f t="shared" si="469"/>
        <v>140</v>
      </c>
      <c r="H1301" s="2">
        <f t="shared" si="470"/>
        <v>5.0035739814152963E-2</v>
      </c>
      <c r="I1301" s="2"/>
      <c r="J1301" s="2">
        <f t="shared" si="482"/>
        <v>0.51644031451036454</v>
      </c>
      <c r="K1301" s="2">
        <f t="shared" si="483"/>
        <v>0.4664045746962116</v>
      </c>
      <c r="L1301" s="2">
        <f t="shared" si="484"/>
        <v>0</v>
      </c>
      <c r="M1301" s="2">
        <f t="shared" si="485"/>
        <v>1.7155110793423856E-2</v>
      </c>
      <c r="N1301" s="111">
        <v>1445</v>
      </c>
      <c r="O1301" s="111">
        <v>1305</v>
      </c>
      <c r="P1301" s="111"/>
      <c r="Q1301" s="111">
        <v>28</v>
      </c>
      <c r="R1301" s="111">
        <v>8</v>
      </c>
      <c r="S1301" s="111">
        <v>12</v>
      </c>
      <c r="T1301" s="111"/>
      <c r="U1301" s="111"/>
      <c r="V1301" s="111"/>
      <c r="W1301" s="111"/>
      <c r="X1301" s="111"/>
      <c r="Y1301" s="111"/>
      <c r="Z1301" s="111"/>
      <c r="AA1301" s="111"/>
      <c r="AB1301" s="111"/>
      <c r="AC1301" s="111"/>
      <c r="AD1301" s="111"/>
      <c r="AE1301" s="111"/>
      <c r="AG1301" s="7">
        <f>IF(Q1301&gt;0,RANK(Q1301,(N1301:P1301,Q1301:AE1301)),0)</f>
        <v>3</v>
      </c>
      <c r="AH1301" s="7">
        <f>IF(R1301&gt;0,RANK(R1301,(N1301:P1301,Q1301:AE1301)),0)</f>
        <v>5</v>
      </c>
      <c r="AI1301" s="7">
        <f>IF(T1301&gt;0,RANK(T1301,(N1301:P1301,Q1301:AE1301)),0)</f>
        <v>0</v>
      </c>
      <c r="AJ1301" s="7">
        <f>IF(S1301&gt;0,RANK(S1301,(N1301:P1301,Q1301:AE1301)),0)</f>
        <v>4</v>
      </c>
      <c r="AK1301" s="2">
        <f t="shared" si="486"/>
        <v>1.0007147962830594E-2</v>
      </c>
      <c r="AL1301" s="2">
        <f t="shared" si="487"/>
        <v>2.8591851322373124E-3</v>
      </c>
      <c r="AM1301" s="2">
        <f t="shared" si="488"/>
        <v>0</v>
      </c>
      <c r="AN1301" s="2">
        <f t="shared" si="489"/>
        <v>4.2887776983559682E-3</v>
      </c>
      <c r="AP1301" t="s">
        <v>1565</v>
      </c>
      <c r="AQ1301" t="s">
        <v>1312</v>
      </c>
      <c r="AR1301">
        <v>9</v>
      </c>
      <c r="AT1301" s="95">
        <v>29</v>
      </c>
      <c r="AU1301" s="97">
        <v>111</v>
      </c>
      <c r="AV1301" s="101">
        <f t="shared" si="480"/>
        <v>29111</v>
      </c>
      <c r="AX1301" s="7" t="s">
        <v>1006</v>
      </c>
    </row>
    <row r="1302" spans="1:50" hidden="1" outlineLevel="1">
      <c r="A1302" t="s">
        <v>1853</v>
      </c>
      <c r="B1302" t="s">
        <v>1312</v>
      </c>
      <c r="C1302" s="1">
        <f t="shared" si="481"/>
        <v>9541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469"/>
        <v>575</v>
      </c>
      <c r="H1302" s="2">
        <f t="shared" si="470"/>
        <v>6.0266219473849698E-2</v>
      </c>
      <c r="I1302" s="2"/>
      <c r="J1302" s="2">
        <f t="shared" si="482"/>
        <v>0.45320197044334976</v>
      </c>
      <c r="K1302" s="2">
        <f t="shared" si="483"/>
        <v>0.51346818991719945</v>
      </c>
      <c r="L1302" s="2">
        <f t="shared" si="484"/>
        <v>0</v>
      </c>
      <c r="M1302" s="2">
        <f t="shared" si="485"/>
        <v>3.3329839639450798E-2</v>
      </c>
      <c r="N1302" s="111">
        <v>4324</v>
      </c>
      <c r="O1302" s="111">
        <v>4899</v>
      </c>
      <c r="P1302" s="111"/>
      <c r="Q1302" s="111">
        <v>175</v>
      </c>
      <c r="R1302" s="111">
        <v>40</v>
      </c>
      <c r="S1302" s="111">
        <v>103</v>
      </c>
      <c r="T1302" s="111"/>
      <c r="U1302" s="111"/>
      <c r="V1302" s="111"/>
      <c r="W1302" s="111"/>
      <c r="X1302" s="111"/>
      <c r="Y1302" s="111"/>
      <c r="Z1302" s="111"/>
      <c r="AA1302" s="111"/>
      <c r="AB1302" s="111"/>
      <c r="AC1302" s="111"/>
      <c r="AD1302" s="111"/>
      <c r="AE1302" s="111"/>
      <c r="AG1302" s="7">
        <f>IF(Q1302&gt;0,RANK(Q1302,(N1302:P1302,Q1302:AE1302)),0)</f>
        <v>3</v>
      </c>
      <c r="AH1302" s="7">
        <f>IF(R1302&gt;0,RANK(R1302,(N1302:P1302,Q1302:AE1302)),0)</f>
        <v>5</v>
      </c>
      <c r="AI1302" s="7">
        <f>IF(T1302&gt;0,RANK(T1302,(N1302:P1302,Q1302:AE1302)),0)</f>
        <v>0</v>
      </c>
      <c r="AJ1302" s="7">
        <f>IF(S1302&gt;0,RANK(S1302,(N1302:P1302,Q1302:AE1302)),0)</f>
        <v>4</v>
      </c>
      <c r="AK1302" s="2">
        <f t="shared" si="486"/>
        <v>1.8341892883345562E-2</v>
      </c>
      <c r="AL1302" s="2">
        <f t="shared" si="487"/>
        <v>4.1924326590504143E-3</v>
      </c>
      <c r="AM1302" s="2">
        <f t="shared" si="488"/>
        <v>0</v>
      </c>
      <c r="AN1302" s="2">
        <f t="shared" si="489"/>
        <v>1.0795514097054816E-2</v>
      </c>
      <c r="AP1302" t="s">
        <v>1853</v>
      </c>
      <c r="AQ1302" t="s">
        <v>1312</v>
      </c>
      <c r="AR1302">
        <v>2</v>
      </c>
      <c r="AT1302" s="95">
        <v>29</v>
      </c>
      <c r="AU1302" s="97">
        <v>113</v>
      </c>
      <c r="AV1302" s="101">
        <f t="shared" si="480"/>
        <v>29113</v>
      </c>
      <c r="AX1302" s="7" t="s">
        <v>1006</v>
      </c>
    </row>
    <row r="1303" spans="1:50" hidden="1" outlineLevel="1">
      <c r="A1303" t="s">
        <v>2118</v>
      </c>
      <c r="B1303" t="s">
        <v>1312</v>
      </c>
      <c r="C1303" s="1">
        <f t="shared" si="481"/>
        <v>4452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469"/>
        <v>588</v>
      </c>
      <c r="H1303" s="2">
        <f t="shared" si="470"/>
        <v>0.13207547169811321</v>
      </c>
      <c r="I1303" s="2"/>
      <c r="J1303" s="2">
        <f t="shared" si="482"/>
        <v>0.41958670260557052</v>
      </c>
      <c r="K1303" s="2">
        <f t="shared" si="483"/>
        <v>0.55166217430368369</v>
      </c>
      <c r="L1303" s="2">
        <f t="shared" si="484"/>
        <v>0</v>
      </c>
      <c r="M1303" s="2">
        <f t="shared" si="485"/>
        <v>2.8751123090745789E-2</v>
      </c>
      <c r="N1303" s="111">
        <v>1868</v>
      </c>
      <c r="O1303" s="111">
        <v>2456</v>
      </c>
      <c r="P1303" s="111"/>
      <c r="Q1303" s="111">
        <v>55</v>
      </c>
      <c r="R1303" s="111">
        <v>29</v>
      </c>
      <c r="S1303" s="111">
        <v>44</v>
      </c>
      <c r="T1303" s="111"/>
      <c r="U1303" s="111"/>
      <c r="V1303" s="111"/>
      <c r="W1303" s="111"/>
      <c r="X1303" s="111"/>
      <c r="Y1303" s="111"/>
      <c r="Z1303" s="111"/>
      <c r="AA1303" s="111"/>
      <c r="AB1303" s="111"/>
      <c r="AC1303" s="111"/>
      <c r="AD1303" s="111"/>
      <c r="AE1303" s="111"/>
      <c r="AG1303" s="7">
        <f>IF(Q1303&gt;0,RANK(Q1303,(N1303:P1303,Q1303:AE1303)),0)</f>
        <v>3</v>
      </c>
      <c r="AH1303" s="7">
        <f>IF(R1303&gt;0,RANK(R1303,(N1303:P1303,Q1303:AE1303)),0)</f>
        <v>5</v>
      </c>
      <c r="AI1303" s="7">
        <f>IF(T1303&gt;0,RANK(T1303,(N1303:P1303,Q1303:AE1303)),0)</f>
        <v>0</v>
      </c>
      <c r="AJ1303" s="7">
        <f>IF(S1303&gt;0,RANK(S1303,(N1303:P1303,Q1303:AE1303)),0)</f>
        <v>4</v>
      </c>
      <c r="AK1303" s="2">
        <f t="shared" si="486"/>
        <v>1.2353998203054807E-2</v>
      </c>
      <c r="AL1303" s="2">
        <f t="shared" si="487"/>
        <v>6.5139263252470799E-3</v>
      </c>
      <c r="AM1303" s="2">
        <f t="shared" si="488"/>
        <v>0</v>
      </c>
      <c r="AN1303" s="2">
        <f t="shared" si="489"/>
        <v>9.883198562443846E-3</v>
      </c>
      <c r="AP1303" t="s">
        <v>2118</v>
      </c>
      <c r="AQ1303" t="s">
        <v>1312</v>
      </c>
      <c r="AR1303">
        <v>6</v>
      </c>
      <c r="AT1303" s="95">
        <v>29</v>
      </c>
      <c r="AU1303" s="97">
        <v>115</v>
      </c>
      <c r="AV1303" s="101">
        <f t="shared" si="480"/>
        <v>29115</v>
      </c>
      <c r="AX1303" s="7" t="s">
        <v>1006</v>
      </c>
    </row>
    <row r="1304" spans="1:50" hidden="1" outlineLevel="1">
      <c r="A1304" t="s">
        <v>1658</v>
      </c>
      <c r="B1304" t="s">
        <v>1312</v>
      </c>
      <c r="C1304" s="1">
        <f t="shared" si="481"/>
        <v>4549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469"/>
        <v>944</v>
      </c>
      <c r="H1304" s="2">
        <f t="shared" si="470"/>
        <v>0.20751813585403386</v>
      </c>
      <c r="I1304" s="2"/>
      <c r="J1304" s="2">
        <f t="shared" si="482"/>
        <v>0.38579907672015828</v>
      </c>
      <c r="K1304" s="2">
        <f t="shared" si="483"/>
        <v>0.59331721257419212</v>
      </c>
      <c r="L1304" s="2">
        <f t="shared" si="484"/>
        <v>0</v>
      </c>
      <c r="M1304" s="2">
        <f t="shared" si="485"/>
        <v>2.088371070564965E-2</v>
      </c>
      <c r="N1304" s="111">
        <v>1755</v>
      </c>
      <c r="O1304" s="111">
        <v>2699</v>
      </c>
      <c r="P1304" s="111"/>
      <c r="Q1304" s="111">
        <v>53</v>
      </c>
      <c r="R1304" s="111">
        <v>15</v>
      </c>
      <c r="S1304" s="111">
        <v>27</v>
      </c>
      <c r="T1304" s="111"/>
      <c r="U1304" s="111"/>
      <c r="V1304" s="111"/>
      <c r="W1304" s="111"/>
      <c r="X1304" s="111"/>
      <c r="Y1304" s="111"/>
      <c r="Z1304" s="111"/>
      <c r="AA1304" s="111"/>
      <c r="AB1304" s="111"/>
      <c r="AC1304" s="111"/>
      <c r="AD1304" s="111"/>
      <c r="AE1304" s="111"/>
      <c r="AG1304" s="7">
        <f>IF(Q1304&gt;0,RANK(Q1304,(N1304:P1304,Q1304:AE1304)),0)</f>
        <v>3</v>
      </c>
      <c r="AH1304" s="7">
        <f>IF(R1304&gt;0,RANK(R1304,(N1304:P1304,Q1304:AE1304)),0)</f>
        <v>5</v>
      </c>
      <c r="AI1304" s="7">
        <f>IF(T1304&gt;0,RANK(T1304,(N1304:P1304,Q1304:AE1304)),0)</f>
        <v>0</v>
      </c>
      <c r="AJ1304" s="7">
        <f>IF(S1304&gt;0,RANK(S1304,(N1304:P1304,Q1304:AE1304)),0)</f>
        <v>4</v>
      </c>
      <c r="AK1304" s="2">
        <f t="shared" si="486"/>
        <v>1.1650912288415036E-2</v>
      </c>
      <c r="AL1304" s="2">
        <f t="shared" si="487"/>
        <v>3.297428006155199E-3</v>
      </c>
      <c r="AM1304" s="2">
        <f t="shared" si="488"/>
        <v>0</v>
      </c>
      <c r="AN1304" s="2">
        <f t="shared" si="489"/>
        <v>5.9353704110793578E-3</v>
      </c>
      <c r="AP1304" t="s">
        <v>1658</v>
      </c>
      <c r="AQ1304" t="s">
        <v>1312</v>
      </c>
      <c r="AR1304">
        <v>6</v>
      </c>
      <c r="AT1304" s="95">
        <v>29</v>
      </c>
      <c r="AU1304" s="97">
        <v>117</v>
      </c>
      <c r="AV1304" s="101">
        <f t="shared" si="480"/>
        <v>29117</v>
      </c>
      <c r="AX1304" s="7" t="s">
        <v>1006</v>
      </c>
    </row>
    <row r="1305" spans="1:50" hidden="1" outlineLevel="1">
      <c r="A1305" t="s">
        <v>1587</v>
      </c>
      <c r="B1305" t="s">
        <v>1312</v>
      </c>
      <c r="C1305" s="1">
        <f t="shared" si="481"/>
        <v>4545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469"/>
        <v>1367</v>
      </c>
      <c r="H1305" s="2">
        <f t="shared" si="470"/>
        <v>0.30077007700770075</v>
      </c>
      <c r="I1305" s="2"/>
      <c r="J1305" s="2">
        <f t="shared" si="482"/>
        <v>0.32167216721672165</v>
      </c>
      <c r="K1305" s="2">
        <f t="shared" si="483"/>
        <v>0.6224422442244224</v>
      </c>
      <c r="L1305" s="2">
        <f t="shared" si="484"/>
        <v>0</v>
      </c>
      <c r="M1305" s="2">
        <f t="shared" si="485"/>
        <v>5.5885588558855948E-2</v>
      </c>
      <c r="N1305" s="111">
        <v>1462</v>
      </c>
      <c r="O1305" s="111">
        <v>2829</v>
      </c>
      <c r="P1305" s="111"/>
      <c r="Q1305" s="111">
        <v>105</v>
      </c>
      <c r="R1305" s="111">
        <v>47</v>
      </c>
      <c r="S1305" s="111">
        <v>102</v>
      </c>
      <c r="T1305" s="111"/>
      <c r="U1305" s="111"/>
      <c r="V1305" s="111"/>
      <c r="W1305" s="111"/>
      <c r="X1305" s="111"/>
      <c r="Y1305" s="111"/>
      <c r="Z1305" s="111"/>
      <c r="AA1305" s="111"/>
      <c r="AB1305" s="111"/>
      <c r="AC1305" s="111"/>
      <c r="AD1305" s="111"/>
      <c r="AE1305" s="111"/>
      <c r="AG1305" s="7">
        <f>IF(Q1305&gt;0,RANK(Q1305,(N1305:P1305,Q1305:AE1305)),0)</f>
        <v>3</v>
      </c>
      <c r="AH1305" s="7">
        <f>IF(R1305&gt;0,RANK(R1305,(N1305:P1305,Q1305:AE1305)),0)</f>
        <v>5</v>
      </c>
      <c r="AI1305" s="7">
        <f>IF(T1305&gt;0,RANK(T1305,(N1305:P1305,Q1305:AE1305)),0)</f>
        <v>0</v>
      </c>
      <c r="AJ1305" s="7">
        <f>IF(S1305&gt;0,RANK(S1305,(N1305:P1305,Q1305:AE1305)),0)</f>
        <v>4</v>
      </c>
      <c r="AK1305" s="2">
        <f t="shared" si="486"/>
        <v>2.3102310231023101E-2</v>
      </c>
      <c r="AL1305" s="2">
        <f t="shared" si="487"/>
        <v>1.0341034103410342E-2</v>
      </c>
      <c r="AM1305" s="2">
        <f t="shared" si="488"/>
        <v>0</v>
      </c>
      <c r="AN1305" s="2">
        <f t="shared" si="489"/>
        <v>2.2442244224422443E-2</v>
      </c>
      <c r="AP1305" t="s">
        <v>1587</v>
      </c>
      <c r="AQ1305" t="s">
        <v>1312</v>
      </c>
      <c r="AR1305">
        <v>7</v>
      </c>
      <c r="AT1305" s="95">
        <v>29</v>
      </c>
      <c r="AU1305" s="97">
        <v>119</v>
      </c>
      <c r="AV1305" s="101">
        <f t="shared" si="480"/>
        <v>29119</v>
      </c>
      <c r="AX1305" s="7" t="s">
        <v>1006</v>
      </c>
    </row>
    <row r="1306" spans="1:50" hidden="1" outlineLevel="1">
      <c r="A1306" t="s">
        <v>2057</v>
      </c>
      <c r="B1306" t="s">
        <v>1312</v>
      </c>
      <c r="C1306" s="1">
        <f t="shared" si="481"/>
        <v>5262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1">
        <f t="shared" ref="G1306:G1361" si="490">IF(C1306&gt;0,MAX(N1306:P1306)-LARGE(N1306:P1306,2),0)</f>
        <v>788</v>
      </c>
      <c r="H1306" s="2">
        <f t="shared" ref="H1306:H1361" si="491">IF(C1306&gt;0,G1306/C1306,0)</f>
        <v>0.14975294564804256</v>
      </c>
      <c r="I1306" s="2"/>
      <c r="J1306" s="2">
        <f t="shared" si="482"/>
        <v>0.41543139490687953</v>
      </c>
      <c r="K1306" s="2">
        <f t="shared" si="483"/>
        <v>0.56518434055492206</v>
      </c>
      <c r="L1306" s="2">
        <f t="shared" si="484"/>
        <v>0</v>
      </c>
      <c r="M1306" s="2">
        <f t="shared" si="485"/>
        <v>1.9384264538198415E-2</v>
      </c>
      <c r="N1306" s="111">
        <v>2186</v>
      </c>
      <c r="O1306" s="111">
        <v>2974</v>
      </c>
      <c r="P1306" s="111"/>
      <c r="Q1306" s="111">
        <v>56</v>
      </c>
      <c r="R1306" s="111">
        <v>27</v>
      </c>
      <c r="S1306" s="111">
        <v>19</v>
      </c>
      <c r="T1306" s="111"/>
      <c r="U1306" s="111"/>
      <c r="V1306" s="111"/>
      <c r="W1306" s="111"/>
      <c r="X1306" s="111"/>
      <c r="Y1306" s="111"/>
      <c r="Z1306" s="111"/>
      <c r="AA1306" s="111"/>
      <c r="AB1306" s="111"/>
      <c r="AC1306" s="111"/>
      <c r="AD1306" s="111"/>
      <c r="AE1306" s="111"/>
      <c r="AG1306" s="7">
        <f>IF(Q1306&gt;0,RANK(Q1306,(N1306:P1306,Q1306:AE1306)),0)</f>
        <v>3</v>
      </c>
      <c r="AH1306" s="7">
        <f>IF(R1306&gt;0,RANK(R1306,(N1306:P1306,Q1306:AE1306)),0)</f>
        <v>4</v>
      </c>
      <c r="AI1306" s="7">
        <f>IF(T1306&gt;0,RANK(T1306,(N1306:P1306,Q1306:AE1306)),0)</f>
        <v>0</v>
      </c>
      <c r="AJ1306" s="7">
        <f>IF(S1306&gt;0,RANK(S1306,(N1306:P1306,Q1306:AE1306)),0)</f>
        <v>5</v>
      </c>
      <c r="AK1306" s="2">
        <f t="shared" si="486"/>
        <v>1.0642341315089319E-2</v>
      </c>
      <c r="AL1306" s="2">
        <f t="shared" si="487"/>
        <v>5.1311288483466364E-3</v>
      </c>
      <c r="AM1306" s="2">
        <f t="shared" si="488"/>
        <v>0</v>
      </c>
      <c r="AN1306" s="2">
        <f t="shared" si="489"/>
        <v>3.6107943747624477E-3</v>
      </c>
      <c r="AP1306" t="s">
        <v>2057</v>
      </c>
      <c r="AQ1306" t="s">
        <v>1312</v>
      </c>
      <c r="AR1306">
        <v>9</v>
      </c>
      <c r="AT1306" s="95">
        <v>29</v>
      </c>
      <c r="AU1306" s="97">
        <v>121</v>
      </c>
      <c r="AV1306" s="101">
        <f t="shared" si="480"/>
        <v>29121</v>
      </c>
      <c r="AX1306" s="7" t="s">
        <v>1006</v>
      </c>
    </row>
    <row r="1307" spans="1:50" hidden="1" outlineLevel="1">
      <c r="A1307" t="s">
        <v>2058</v>
      </c>
      <c r="B1307" t="s">
        <v>1312</v>
      </c>
      <c r="C1307" s="1">
        <f t="shared" si="481"/>
        <v>3370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490"/>
        <v>412</v>
      </c>
      <c r="H1307" s="2">
        <f t="shared" si="491"/>
        <v>0.12225519287833828</v>
      </c>
      <c r="I1307" s="2"/>
      <c r="J1307" s="2">
        <f t="shared" si="482"/>
        <v>0.42492581602373886</v>
      </c>
      <c r="K1307" s="2">
        <f t="shared" si="483"/>
        <v>0.5471810089020771</v>
      </c>
      <c r="L1307" s="2">
        <f t="shared" si="484"/>
        <v>0</v>
      </c>
      <c r="M1307" s="2">
        <f t="shared" si="485"/>
        <v>2.7893175074184096E-2</v>
      </c>
      <c r="N1307" s="111">
        <v>1432</v>
      </c>
      <c r="O1307" s="111">
        <v>1844</v>
      </c>
      <c r="P1307" s="111"/>
      <c r="Q1307" s="111">
        <v>39</v>
      </c>
      <c r="R1307" s="111">
        <v>16</v>
      </c>
      <c r="S1307" s="111">
        <v>39</v>
      </c>
      <c r="T1307" s="111"/>
      <c r="U1307" s="111"/>
      <c r="V1307" s="111"/>
      <c r="W1307" s="111"/>
      <c r="X1307" s="111"/>
      <c r="Y1307" s="111"/>
      <c r="Z1307" s="111"/>
      <c r="AA1307" s="111"/>
      <c r="AB1307" s="111"/>
      <c r="AC1307" s="111"/>
      <c r="AD1307" s="111"/>
      <c r="AE1307" s="111"/>
      <c r="AG1307" s="7">
        <f>IF(Q1307&gt;0,RANK(Q1307,(N1307:P1307,Q1307:AE1307)),0)</f>
        <v>3</v>
      </c>
      <c r="AH1307" s="7">
        <f>IF(R1307&gt;0,RANK(R1307,(N1307:P1307,Q1307:AE1307)),0)</f>
        <v>5</v>
      </c>
      <c r="AI1307" s="7">
        <f>IF(T1307&gt;0,RANK(T1307,(N1307:P1307,Q1307:AE1307)),0)</f>
        <v>0</v>
      </c>
      <c r="AJ1307" s="7">
        <f>IF(S1307&gt;0,RANK(S1307,(N1307:P1307,Q1307:AE1307)),0)</f>
        <v>3</v>
      </c>
      <c r="AK1307" s="2">
        <f t="shared" si="486"/>
        <v>1.1572700296735905E-2</v>
      </c>
      <c r="AL1307" s="2">
        <f t="shared" si="487"/>
        <v>4.747774480712166E-3</v>
      </c>
      <c r="AM1307" s="2">
        <f t="shared" si="488"/>
        <v>0</v>
      </c>
      <c r="AN1307" s="2">
        <f t="shared" si="489"/>
        <v>1.1572700296735905E-2</v>
      </c>
      <c r="AP1307" t="s">
        <v>2058</v>
      </c>
      <c r="AQ1307" t="s">
        <v>1312</v>
      </c>
      <c r="AR1307">
        <v>8</v>
      </c>
      <c r="AT1307" s="95">
        <v>29</v>
      </c>
      <c r="AU1307" s="97">
        <v>123</v>
      </c>
      <c r="AV1307" s="101">
        <f t="shared" si="480"/>
        <v>29123</v>
      </c>
      <c r="AX1307" s="7" t="s">
        <v>1006</v>
      </c>
    </row>
    <row r="1308" spans="1:50" hidden="1" outlineLevel="1">
      <c r="A1308" t="s">
        <v>1185</v>
      </c>
      <c r="B1308" t="s">
        <v>1312</v>
      </c>
      <c r="C1308" s="1">
        <f t="shared" si="481"/>
        <v>2924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490"/>
        <v>29</v>
      </c>
      <c r="H1308" s="2">
        <f t="shared" si="491"/>
        <v>9.9179206566347468E-3</v>
      </c>
      <c r="I1308" s="2"/>
      <c r="J1308" s="2">
        <f t="shared" si="482"/>
        <v>0.47811217510259918</v>
      </c>
      <c r="K1308" s="2">
        <f t="shared" si="483"/>
        <v>0.48803009575923395</v>
      </c>
      <c r="L1308" s="2">
        <f t="shared" si="484"/>
        <v>0</v>
      </c>
      <c r="M1308" s="2">
        <f t="shared" si="485"/>
        <v>3.385772913816687E-2</v>
      </c>
      <c r="N1308" s="111">
        <v>1398</v>
      </c>
      <c r="O1308" s="111">
        <v>1427</v>
      </c>
      <c r="P1308" s="111"/>
      <c r="Q1308" s="111">
        <v>71</v>
      </c>
      <c r="R1308" s="111">
        <v>11</v>
      </c>
      <c r="S1308" s="111">
        <v>17</v>
      </c>
      <c r="T1308" s="111"/>
      <c r="U1308" s="111"/>
      <c r="V1308" s="111"/>
      <c r="W1308" s="111"/>
      <c r="X1308" s="111"/>
      <c r="Y1308" s="111"/>
      <c r="Z1308" s="111"/>
      <c r="AA1308" s="111"/>
      <c r="AB1308" s="111"/>
      <c r="AC1308" s="111"/>
      <c r="AD1308" s="111"/>
      <c r="AE1308" s="111"/>
      <c r="AG1308" s="7">
        <f>IF(Q1308&gt;0,RANK(Q1308,(N1308:P1308,Q1308:AE1308)),0)</f>
        <v>3</v>
      </c>
      <c r="AH1308" s="7">
        <f>IF(R1308&gt;0,RANK(R1308,(N1308:P1308,Q1308:AE1308)),0)</f>
        <v>5</v>
      </c>
      <c r="AI1308" s="7">
        <f>IF(T1308&gt;0,RANK(T1308,(N1308:P1308,Q1308:AE1308)),0)</f>
        <v>0</v>
      </c>
      <c r="AJ1308" s="7">
        <f>IF(S1308&gt;0,RANK(S1308,(N1308:P1308,Q1308:AE1308)),0)</f>
        <v>4</v>
      </c>
      <c r="AK1308" s="2">
        <f t="shared" si="486"/>
        <v>2.4281805745554035E-2</v>
      </c>
      <c r="AL1308" s="2">
        <f t="shared" si="487"/>
        <v>3.761969904240766E-3</v>
      </c>
      <c r="AM1308" s="2">
        <f t="shared" si="488"/>
        <v>0</v>
      </c>
      <c r="AN1308" s="2">
        <f t="shared" si="489"/>
        <v>5.8139534883720929E-3</v>
      </c>
      <c r="AP1308" t="s">
        <v>1185</v>
      </c>
      <c r="AQ1308" t="s">
        <v>1312</v>
      </c>
      <c r="AR1308">
        <v>9</v>
      </c>
      <c r="AT1308" s="95">
        <v>29</v>
      </c>
      <c r="AU1308" s="97">
        <v>125</v>
      </c>
      <c r="AV1308" s="101">
        <f t="shared" si="480"/>
        <v>29125</v>
      </c>
      <c r="AX1308" s="7" t="s">
        <v>1006</v>
      </c>
    </row>
    <row r="1309" spans="1:50" hidden="1" outlineLevel="1">
      <c r="A1309" t="s">
        <v>551</v>
      </c>
      <c r="B1309" t="s">
        <v>1312</v>
      </c>
      <c r="C1309" s="1">
        <f t="shared" si="481"/>
        <v>8551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490"/>
        <v>222</v>
      </c>
      <c r="H1309" s="2">
        <f t="shared" si="491"/>
        <v>2.5961875803999532E-2</v>
      </c>
      <c r="I1309" s="2"/>
      <c r="J1309" s="2">
        <f t="shared" si="482"/>
        <v>0.4790083031224418</v>
      </c>
      <c r="K1309" s="2">
        <f t="shared" si="483"/>
        <v>0.50497017892644136</v>
      </c>
      <c r="L1309" s="2">
        <f t="shared" si="484"/>
        <v>0</v>
      </c>
      <c r="M1309" s="2">
        <f t="shared" si="485"/>
        <v>1.6021517951116837E-2</v>
      </c>
      <c r="N1309" s="111">
        <v>4096</v>
      </c>
      <c r="O1309" s="111">
        <v>4318</v>
      </c>
      <c r="P1309" s="111"/>
      <c r="Q1309" s="111">
        <v>79</v>
      </c>
      <c r="R1309" s="111">
        <v>15</v>
      </c>
      <c r="S1309" s="111">
        <v>43</v>
      </c>
      <c r="T1309" s="111"/>
      <c r="U1309" s="111"/>
      <c r="V1309" s="111"/>
      <c r="W1309" s="111"/>
      <c r="X1309" s="111"/>
      <c r="Y1309" s="111"/>
      <c r="Z1309" s="111"/>
      <c r="AA1309" s="111"/>
      <c r="AB1309" s="111"/>
      <c r="AC1309" s="111"/>
      <c r="AD1309" s="111"/>
      <c r="AE1309" s="111"/>
      <c r="AG1309" s="7">
        <f>IF(Q1309&gt;0,RANK(Q1309,(N1309:P1309,Q1309:AE1309)),0)</f>
        <v>3</v>
      </c>
      <c r="AH1309" s="7">
        <f>IF(R1309&gt;0,RANK(R1309,(N1309:P1309,Q1309:AE1309)),0)</f>
        <v>5</v>
      </c>
      <c r="AI1309" s="7">
        <f>IF(T1309&gt;0,RANK(T1309,(N1309:P1309,Q1309:AE1309)),0)</f>
        <v>0</v>
      </c>
      <c r="AJ1309" s="7">
        <f>IF(S1309&gt;0,RANK(S1309,(N1309:P1309,Q1309:AE1309)),0)</f>
        <v>4</v>
      </c>
      <c r="AK1309" s="2">
        <f t="shared" si="486"/>
        <v>9.2386855338556888E-3</v>
      </c>
      <c r="AL1309" s="2">
        <f t="shared" si="487"/>
        <v>1.754180797567536E-3</v>
      </c>
      <c r="AM1309" s="2">
        <f t="shared" si="488"/>
        <v>0</v>
      </c>
      <c r="AN1309" s="2">
        <f t="shared" si="489"/>
        <v>5.0286516196936032E-3</v>
      </c>
      <c r="AP1309" t="s">
        <v>551</v>
      </c>
      <c r="AQ1309" t="s">
        <v>1312</v>
      </c>
      <c r="AR1309">
        <v>9</v>
      </c>
      <c r="AT1309" s="95">
        <v>29</v>
      </c>
      <c r="AU1309" s="97">
        <v>127</v>
      </c>
      <c r="AV1309" s="101">
        <f t="shared" si="480"/>
        <v>29127</v>
      </c>
      <c r="AX1309" s="7" t="s">
        <v>1006</v>
      </c>
    </row>
    <row r="1310" spans="1:50" hidden="1" outlineLevel="1">
      <c r="A1310" t="s">
        <v>505</v>
      </c>
      <c r="B1310" t="s">
        <v>1312</v>
      </c>
      <c r="C1310" s="1">
        <f t="shared" ref="C1310:C1340" si="492">SUM(N1310:AE1310)</f>
        <v>1371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490"/>
        <v>563</v>
      </c>
      <c r="H1310" s="2">
        <f t="shared" si="491"/>
        <v>0.41064916119620715</v>
      </c>
      <c r="I1310" s="2"/>
      <c r="J1310" s="2">
        <f t="shared" ref="J1310:J1340" si="493">IF($C1310=0,"-",N1310/$C1310)</f>
        <v>0.28592268417213712</v>
      </c>
      <c r="K1310" s="2">
        <f t="shared" ref="K1310:K1340" si="494">IF($C1310=0,"-",O1310/$C1310)</f>
        <v>0.69657184536834427</v>
      </c>
      <c r="L1310" s="2">
        <f t="shared" ref="L1310:L1340" si="495">IF($C1310=0,"-",P1310/$C1310)</f>
        <v>0</v>
      </c>
      <c r="M1310" s="2">
        <f t="shared" ref="M1310:M1340" si="496">IF(C1310=0,"-",(1-J1310-K1310-L1310))</f>
        <v>1.7505470459518557E-2</v>
      </c>
      <c r="N1310" s="111">
        <v>392</v>
      </c>
      <c r="O1310" s="111">
        <v>955</v>
      </c>
      <c r="P1310" s="111"/>
      <c r="Q1310" s="111">
        <v>16</v>
      </c>
      <c r="R1310" s="111">
        <v>2</v>
      </c>
      <c r="S1310" s="111">
        <v>6</v>
      </c>
      <c r="T1310" s="111"/>
      <c r="U1310" s="111"/>
      <c r="V1310" s="111"/>
      <c r="W1310" s="111"/>
      <c r="X1310" s="111"/>
      <c r="Y1310" s="111"/>
      <c r="Z1310" s="111"/>
      <c r="AA1310" s="111"/>
      <c r="AB1310" s="111"/>
      <c r="AC1310" s="111"/>
      <c r="AD1310" s="111"/>
      <c r="AE1310" s="111"/>
      <c r="AG1310" s="7">
        <f>IF(Q1310&gt;0,RANK(Q1310,(N1310:P1310,Q1310:AE1310)),0)</f>
        <v>3</v>
      </c>
      <c r="AH1310" s="7">
        <f>IF(R1310&gt;0,RANK(R1310,(N1310:P1310,Q1310:AE1310)),0)</f>
        <v>5</v>
      </c>
      <c r="AI1310" s="7">
        <f>IF(T1310&gt;0,RANK(T1310,(N1310:P1310,Q1310:AE1310)),0)</f>
        <v>0</v>
      </c>
      <c r="AJ1310" s="7">
        <f>IF(S1310&gt;0,RANK(S1310,(N1310:P1310,Q1310:AE1310)),0)</f>
        <v>4</v>
      </c>
      <c r="AK1310" s="2">
        <f t="shared" ref="AK1310:AK1340" si="497">IF($C1310=0,"-",Q1310/$C1310)</f>
        <v>1.1670313639679067E-2</v>
      </c>
      <c r="AL1310" s="2">
        <f t="shared" ref="AL1310:AL1340" si="498">IF($C1310=0,"-",R1310/$C1310)</f>
        <v>1.4587892049598833E-3</v>
      </c>
      <c r="AM1310" s="2">
        <f t="shared" ref="AM1310:AM1340" si="499">IF($C1310=0,"-",T1310/$C1310)</f>
        <v>0</v>
      </c>
      <c r="AN1310" s="2">
        <f t="shared" ref="AN1310:AN1340" si="500">IF($C1310=0,"-",S1310/$C1310)</f>
        <v>4.3763676148796497E-3</v>
      </c>
      <c r="AP1310" t="s">
        <v>505</v>
      </c>
      <c r="AQ1310" t="s">
        <v>1312</v>
      </c>
      <c r="AR1310">
        <v>6</v>
      </c>
      <c r="AT1310" s="95">
        <v>29</v>
      </c>
      <c r="AU1310" s="97">
        <v>129</v>
      </c>
      <c r="AV1310" s="101">
        <f t="shared" si="480"/>
        <v>29129</v>
      </c>
      <c r="AX1310" s="7" t="s">
        <v>1006</v>
      </c>
    </row>
    <row r="1311" spans="1:50" hidden="1" outlineLevel="1">
      <c r="A1311" t="s">
        <v>496</v>
      </c>
      <c r="B1311" t="s">
        <v>1312</v>
      </c>
      <c r="C1311" s="1">
        <f t="shared" si="492"/>
        <v>6476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490"/>
        <v>1695</v>
      </c>
      <c r="H1311" s="2">
        <f t="shared" si="491"/>
        <v>0.26173563928350835</v>
      </c>
      <c r="I1311" s="2"/>
      <c r="J1311" s="2">
        <f t="shared" si="493"/>
        <v>0.3528412600370599</v>
      </c>
      <c r="K1311" s="2">
        <f t="shared" si="494"/>
        <v>0.61457689932056825</v>
      </c>
      <c r="L1311" s="2">
        <f t="shared" si="495"/>
        <v>0</v>
      </c>
      <c r="M1311" s="2">
        <f t="shared" si="496"/>
        <v>3.2581840642371906E-2</v>
      </c>
      <c r="N1311" s="111">
        <v>2285</v>
      </c>
      <c r="O1311" s="111">
        <v>3980</v>
      </c>
      <c r="P1311" s="111"/>
      <c r="Q1311" s="111">
        <v>145</v>
      </c>
      <c r="R1311" s="111">
        <v>30</v>
      </c>
      <c r="S1311" s="111">
        <v>36</v>
      </c>
      <c r="T1311" s="111"/>
      <c r="U1311" s="111"/>
      <c r="V1311" s="111"/>
      <c r="W1311" s="111"/>
      <c r="X1311" s="111"/>
      <c r="Y1311" s="111"/>
      <c r="Z1311" s="111"/>
      <c r="AA1311" s="111"/>
      <c r="AB1311" s="111"/>
      <c r="AC1311" s="111"/>
      <c r="AD1311" s="111"/>
      <c r="AE1311" s="111"/>
      <c r="AG1311" s="7">
        <f>IF(Q1311&gt;0,RANK(Q1311,(N1311:P1311,Q1311:AE1311)),0)</f>
        <v>3</v>
      </c>
      <c r="AH1311" s="7">
        <f>IF(R1311&gt;0,RANK(R1311,(N1311:P1311,Q1311:AE1311)),0)</f>
        <v>5</v>
      </c>
      <c r="AI1311" s="7">
        <f>IF(T1311&gt;0,RANK(T1311,(N1311:P1311,Q1311:AE1311)),0)</f>
        <v>0</v>
      </c>
      <c r="AJ1311" s="7">
        <f>IF(S1311&gt;0,RANK(S1311,(N1311:P1311,Q1311:AE1311)),0)</f>
        <v>4</v>
      </c>
      <c r="AK1311" s="2">
        <f t="shared" si="497"/>
        <v>2.2390364422483013E-2</v>
      </c>
      <c r="AL1311" s="2">
        <f t="shared" si="498"/>
        <v>4.6324891908585547E-3</v>
      </c>
      <c r="AM1311" s="2">
        <f t="shared" si="499"/>
        <v>0</v>
      </c>
      <c r="AN1311" s="2">
        <f t="shared" si="500"/>
        <v>5.5589870290302656E-3</v>
      </c>
      <c r="AP1311" t="s">
        <v>496</v>
      </c>
      <c r="AQ1311" t="s">
        <v>1312</v>
      </c>
      <c r="AR1311">
        <v>9</v>
      </c>
      <c r="AT1311" s="95">
        <v>29</v>
      </c>
      <c r="AU1311" s="97">
        <v>131</v>
      </c>
      <c r="AV1311" s="101">
        <f t="shared" si="480"/>
        <v>29131</v>
      </c>
      <c r="AX1311" s="7" t="s">
        <v>1006</v>
      </c>
    </row>
    <row r="1312" spans="1:50" hidden="1" outlineLevel="1">
      <c r="A1312" t="s">
        <v>1284</v>
      </c>
      <c r="B1312" t="s">
        <v>1312</v>
      </c>
      <c r="C1312" s="1">
        <f t="shared" si="492"/>
        <v>4174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490"/>
        <v>95</v>
      </c>
      <c r="H1312" s="2">
        <f t="shared" si="491"/>
        <v>2.2759942501197891E-2</v>
      </c>
      <c r="I1312" s="2"/>
      <c r="J1312" s="2">
        <f t="shared" si="493"/>
        <v>0.48083373263057022</v>
      </c>
      <c r="K1312" s="2">
        <f t="shared" si="494"/>
        <v>0.50359367513176811</v>
      </c>
      <c r="L1312" s="2">
        <f t="shared" si="495"/>
        <v>0</v>
      </c>
      <c r="M1312" s="2">
        <f t="shared" si="496"/>
        <v>1.5572592237661609E-2</v>
      </c>
      <c r="N1312" s="111">
        <v>2007</v>
      </c>
      <c r="O1312" s="111">
        <v>2102</v>
      </c>
      <c r="P1312" s="111"/>
      <c r="Q1312" s="111">
        <v>27</v>
      </c>
      <c r="R1312" s="111">
        <v>13</v>
      </c>
      <c r="S1312" s="111">
        <v>25</v>
      </c>
      <c r="T1312" s="111"/>
      <c r="U1312" s="111"/>
      <c r="V1312" s="111"/>
      <c r="W1312" s="111"/>
      <c r="X1312" s="111"/>
      <c r="Y1312" s="111"/>
      <c r="Z1312" s="111"/>
      <c r="AA1312" s="111"/>
      <c r="AB1312" s="111"/>
      <c r="AC1312" s="111"/>
      <c r="AD1312" s="111"/>
      <c r="AE1312" s="111"/>
      <c r="AG1312" s="7">
        <f>IF(Q1312&gt;0,RANK(Q1312,(N1312:P1312,Q1312:AE1312)),0)</f>
        <v>3</v>
      </c>
      <c r="AH1312" s="7">
        <f>IF(R1312&gt;0,RANK(R1312,(N1312:P1312,Q1312:AE1312)),0)</f>
        <v>5</v>
      </c>
      <c r="AI1312" s="7">
        <f>IF(T1312&gt;0,RANK(T1312,(N1312:P1312,Q1312:AE1312)),0)</f>
        <v>0</v>
      </c>
      <c r="AJ1312" s="7">
        <f>IF(S1312&gt;0,RANK(S1312,(N1312:P1312,Q1312:AE1312)),0)</f>
        <v>4</v>
      </c>
      <c r="AK1312" s="2">
        <f t="shared" si="497"/>
        <v>6.4686152371825588E-3</v>
      </c>
      <c r="AL1312" s="2">
        <f t="shared" si="498"/>
        <v>3.1145184475323429E-3</v>
      </c>
      <c r="AM1312" s="2">
        <f t="shared" si="499"/>
        <v>0</v>
      </c>
      <c r="AN1312" s="2">
        <f t="shared" si="500"/>
        <v>5.9894585529468138E-3</v>
      </c>
      <c r="AP1312" t="s">
        <v>1284</v>
      </c>
      <c r="AQ1312" t="s">
        <v>1312</v>
      </c>
      <c r="AR1312">
        <v>8</v>
      </c>
      <c r="AT1312" s="95">
        <v>29</v>
      </c>
      <c r="AU1312" s="97">
        <v>133</v>
      </c>
      <c r="AV1312" s="101">
        <f t="shared" si="480"/>
        <v>29133</v>
      </c>
      <c r="AX1312" s="7" t="s">
        <v>1006</v>
      </c>
    </row>
    <row r="1313" spans="1:50" hidden="1" outlineLevel="1">
      <c r="A1313" t="s">
        <v>1326</v>
      </c>
      <c r="B1313" t="s">
        <v>1312</v>
      </c>
      <c r="C1313" s="1">
        <f t="shared" si="492"/>
        <v>4237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490"/>
        <v>1111</v>
      </c>
      <c r="H1313" s="2">
        <f t="shared" si="491"/>
        <v>0.26221383054047676</v>
      </c>
      <c r="I1313" s="2"/>
      <c r="J1313" s="2">
        <f t="shared" si="493"/>
        <v>0.35308000944064194</v>
      </c>
      <c r="K1313" s="2">
        <f t="shared" si="494"/>
        <v>0.61529383998111875</v>
      </c>
      <c r="L1313" s="2">
        <f t="shared" si="495"/>
        <v>0</v>
      </c>
      <c r="M1313" s="2">
        <f t="shared" si="496"/>
        <v>3.1626150578239365E-2</v>
      </c>
      <c r="N1313" s="111">
        <v>1496</v>
      </c>
      <c r="O1313" s="111">
        <v>2607</v>
      </c>
      <c r="P1313" s="111"/>
      <c r="Q1313" s="111">
        <v>90</v>
      </c>
      <c r="R1313" s="111">
        <v>23</v>
      </c>
      <c r="S1313" s="111">
        <v>21</v>
      </c>
      <c r="T1313" s="111"/>
      <c r="U1313" s="111"/>
      <c r="V1313" s="111"/>
      <c r="W1313" s="111"/>
      <c r="X1313" s="111"/>
      <c r="Y1313" s="111"/>
      <c r="Z1313" s="111"/>
      <c r="AA1313" s="111"/>
      <c r="AB1313" s="111"/>
      <c r="AC1313" s="111"/>
      <c r="AD1313" s="111"/>
      <c r="AE1313" s="111"/>
      <c r="AG1313" s="7">
        <f>IF(Q1313&gt;0,RANK(Q1313,(N1313:P1313,Q1313:AE1313)),0)</f>
        <v>3</v>
      </c>
      <c r="AH1313" s="7">
        <f>IF(R1313&gt;0,RANK(R1313,(N1313:P1313,Q1313:AE1313)),0)</f>
        <v>4</v>
      </c>
      <c r="AI1313" s="7">
        <f>IF(T1313&gt;0,RANK(T1313,(N1313:P1313,Q1313:AE1313)),0)</f>
        <v>0</v>
      </c>
      <c r="AJ1313" s="7">
        <f>IF(S1313&gt;0,RANK(S1313,(N1313:P1313,Q1313:AE1313)),0)</f>
        <v>5</v>
      </c>
      <c r="AK1313" s="2">
        <f t="shared" si="497"/>
        <v>2.1241444418220439E-2</v>
      </c>
      <c r="AL1313" s="2">
        <f t="shared" si="498"/>
        <v>5.4283691291007793E-3</v>
      </c>
      <c r="AM1313" s="2">
        <f t="shared" si="499"/>
        <v>0</v>
      </c>
      <c r="AN1313" s="2">
        <f t="shared" si="500"/>
        <v>4.9563370309181022E-3</v>
      </c>
      <c r="AP1313" t="s">
        <v>1326</v>
      </c>
      <c r="AQ1313" t="s">
        <v>1312</v>
      </c>
      <c r="AR1313">
        <v>4</v>
      </c>
      <c r="AT1313" s="95">
        <v>29</v>
      </c>
      <c r="AU1313" s="97">
        <v>135</v>
      </c>
      <c r="AV1313" s="101">
        <f t="shared" si="480"/>
        <v>29135</v>
      </c>
      <c r="AX1313" s="7" t="s">
        <v>1006</v>
      </c>
    </row>
    <row r="1314" spans="1:50" hidden="1" outlineLevel="1">
      <c r="A1314" t="s">
        <v>308</v>
      </c>
      <c r="B1314" t="s">
        <v>1312</v>
      </c>
      <c r="C1314" s="1">
        <f t="shared" si="492"/>
        <v>2846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490"/>
        <v>27</v>
      </c>
      <c r="H1314" s="2">
        <f t="shared" si="491"/>
        <v>9.4869992972593121E-3</v>
      </c>
      <c r="I1314" s="2"/>
      <c r="J1314" s="2">
        <f t="shared" si="493"/>
        <v>0.48735066760365425</v>
      </c>
      <c r="K1314" s="2">
        <f t="shared" si="494"/>
        <v>0.49683766690091358</v>
      </c>
      <c r="L1314" s="2">
        <f t="shared" si="495"/>
        <v>0</v>
      </c>
      <c r="M1314" s="2">
        <f t="shared" si="496"/>
        <v>1.5811665495432115E-2</v>
      </c>
      <c r="N1314" s="111">
        <v>1387</v>
      </c>
      <c r="O1314" s="111">
        <v>1414</v>
      </c>
      <c r="P1314" s="111"/>
      <c r="Q1314" s="111">
        <v>25</v>
      </c>
      <c r="R1314" s="111">
        <v>9</v>
      </c>
      <c r="S1314" s="111">
        <v>11</v>
      </c>
      <c r="T1314" s="111"/>
      <c r="U1314" s="111"/>
      <c r="V1314" s="111"/>
      <c r="W1314" s="111"/>
      <c r="X1314" s="111"/>
      <c r="Y1314" s="111"/>
      <c r="Z1314" s="111"/>
      <c r="AA1314" s="111"/>
      <c r="AB1314" s="111"/>
      <c r="AC1314" s="111"/>
      <c r="AD1314" s="111"/>
      <c r="AE1314" s="111"/>
      <c r="AG1314" s="7">
        <f>IF(Q1314&gt;0,RANK(Q1314,(N1314:P1314,Q1314:AE1314)),0)</f>
        <v>3</v>
      </c>
      <c r="AH1314" s="7">
        <f>IF(R1314&gt;0,RANK(R1314,(N1314:P1314,Q1314:AE1314)),0)</f>
        <v>5</v>
      </c>
      <c r="AI1314" s="7">
        <f>IF(T1314&gt;0,RANK(T1314,(N1314:P1314,Q1314:AE1314)),0)</f>
        <v>0</v>
      </c>
      <c r="AJ1314" s="7">
        <f>IF(S1314&gt;0,RANK(S1314,(N1314:P1314,Q1314:AE1314)),0)</f>
        <v>4</v>
      </c>
      <c r="AK1314" s="2">
        <f t="shared" si="497"/>
        <v>8.7842586085734361E-3</v>
      </c>
      <c r="AL1314" s="2">
        <f t="shared" si="498"/>
        <v>3.1623330990864372E-3</v>
      </c>
      <c r="AM1314" s="2">
        <f t="shared" si="499"/>
        <v>0</v>
      </c>
      <c r="AN1314" s="2">
        <f t="shared" si="500"/>
        <v>3.8650737877723119E-3</v>
      </c>
      <c r="AP1314" t="s">
        <v>308</v>
      </c>
      <c r="AQ1314" t="s">
        <v>1312</v>
      </c>
      <c r="AR1314">
        <v>9</v>
      </c>
      <c r="AT1314" s="95">
        <v>29</v>
      </c>
      <c r="AU1314" s="97">
        <v>137</v>
      </c>
      <c r="AV1314" s="101">
        <f t="shared" si="480"/>
        <v>29137</v>
      </c>
      <c r="AX1314" s="7" t="s">
        <v>1006</v>
      </c>
    </row>
    <row r="1315" spans="1:50" hidden="1" outlineLevel="1">
      <c r="A1315" t="s">
        <v>1642</v>
      </c>
      <c r="B1315" t="s">
        <v>1312</v>
      </c>
      <c r="C1315" s="1">
        <f t="shared" si="492"/>
        <v>4349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490"/>
        <v>946</v>
      </c>
      <c r="H1315" s="2">
        <f t="shared" si="491"/>
        <v>0.21752126925730053</v>
      </c>
      <c r="I1315" s="2"/>
      <c r="J1315" s="2">
        <f t="shared" si="493"/>
        <v>0.37364911473902046</v>
      </c>
      <c r="K1315" s="2">
        <f t="shared" si="494"/>
        <v>0.59117038399632105</v>
      </c>
      <c r="L1315" s="2">
        <f t="shared" si="495"/>
        <v>0</v>
      </c>
      <c r="M1315" s="2">
        <f t="shared" si="496"/>
        <v>3.5180501264658548E-2</v>
      </c>
      <c r="N1315" s="111">
        <v>1625</v>
      </c>
      <c r="O1315" s="111">
        <v>2571</v>
      </c>
      <c r="P1315" s="111"/>
      <c r="Q1315" s="111">
        <v>113</v>
      </c>
      <c r="R1315" s="111">
        <v>15</v>
      </c>
      <c r="S1315" s="111">
        <v>25</v>
      </c>
      <c r="T1315" s="111"/>
      <c r="U1315" s="111"/>
      <c r="V1315" s="111"/>
      <c r="W1315" s="111"/>
      <c r="X1315" s="111"/>
      <c r="Y1315" s="111"/>
      <c r="Z1315" s="111"/>
      <c r="AA1315" s="111"/>
      <c r="AB1315" s="111"/>
      <c r="AC1315" s="111"/>
      <c r="AD1315" s="111"/>
      <c r="AE1315" s="111"/>
      <c r="AG1315" s="7">
        <f>IF(Q1315&gt;0,RANK(Q1315,(N1315:P1315,Q1315:AE1315)),0)</f>
        <v>3</v>
      </c>
      <c r="AH1315" s="7">
        <f>IF(R1315&gt;0,RANK(R1315,(N1315:P1315,Q1315:AE1315)),0)</f>
        <v>5</v>
      </c>
      <c r="AI1315" s="7">
        <f>IF(T1315&gt;0,RANK(T1315,(N1315:P1315,Q1315:AE1315)),0)</f>
        <v>0</v>
      </c>
      <c r="AJ1315" s="7">
        <f>IF(S1315&gt;0,RANK(S1315,(N1315:P1315,Q1315:AE1315)),0)</f>
        <v>4</v>
      </c>
      <c r="AK1315" s="2">
        <f t="shared" si="497"/>
        <v>2.5982984594159576E-2</v>
      </c>
      <c r="AL1315" s="2">
        <f t="shared" si="498"/>
        <v>3.4490687514371118E-3</v>
      </c>
      <c r="AM1315" s="2">
        <f t="shared" si="499"/>
        <v>0</v>
      </c>
      <c r="AN1315" s="2">
        <f t="shared" si="500"/>
        <v>5.7484479190618529E-3</v>
      </c>
      <c r="AP1315" t="s">
        <v>1642</v>
      </c>
      <c r="AQ1315" t="s">
        <v>1312</v>
      </c>
      <c r="AR1315">
        <v>9</v>
      </c>
      <c r="AT1315" s="95">
        <v>29</v>
      </c>
      <c r="AU1315" s="97">
        <v>139</v>
      </c>
      <c r="AV1315" s="101">
        <f t="shared" si="480"/>
        <v>29139</v>
      </c>
      <c r="AX1315" s="7" t="s">
        <v>1006</v>
      </c>
    </row>
    <row r="1316" spans="1:50" hidden="1" outlineLevel="1">
      <c r="A1316" t="s">
        <v>361</v>
      </c>
      <c r="B1316" t="s">
        <v>1312</v>
      </c>
      <c r="C1316" s="1">
        <f t="shared" si="492"/>
        <v>5841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1">
        <f t="shared" si="490"/>
        <v>735</v>
      </c>
      <c r="H1316" s="2">
        <f t="shared" si="491"/>
        <v>0.12583461736004109</v>
      </c>
      <c r="I1316" s="2"/>
      <c r="J1316" s="2">
        <f t="shared" si="493"/>
        <v>0.41961992809450438</v>
      </c>
      <c r="K1316" s="2">
        <f t="shared" si="494"/>
        <v>0.54545454545454541</v>
      </c>
      <c r="L1316" s="2">
        <f t="shared" si="495"/>
        <v>0</v>
      </c>
      <c r="M1316" s="2">
        <f t="shared" si="496"/>
        <v>3.4925526450950262E-2</v>
      </c>
      <c r="N1316" s="111">
        <v>2451</v>
      </c>
      <c r="O1316" s="111">
        <v>3186</v>
      </c>
      <c r="P1316" s="111"/>
      <c r="Q1316" s="111">
        <v>128</v>
      </c>
      <c r="R1316" s="111">
        <v>26</v>
      </c>
      <c r="S1316" s="111">
        <v>50</v>
      </c>
      <c r="T1316" s="111"/>
      <c r="U1316" s="111"/>
      <c r="V1316" s="111"/>
      <c r="W1316" s="111"/>
      <c r="X1316" s="111"/>
      <c r="Y1316" s="111"/>
      <c r="Z1316" s="111"/>
      <c r="AA1316" s="111"/>
      <c r="AB1316" s="111"/>
      <c r="AC1316" s="111"/>
      <c r="AD1316" s="111"/>
      <c r="AE1316" s="111"/>
      <c r="AG1316" s="7">
        <f>IF(Q1316&gt;0,RANK(Q1316,(N1316:P1316,Q1316:AE1316)),0)</f>
        <v>3</v>
      </c>
      <c r="AH1316" s="7">
        <f>IF(R1316&gt;0,RANK(R1316,(N1316:P1316,Q1316:AE1316)),0)</f>
        <v>5</v>
      </c>
      <c r="AI1316" s="7">
        <f>IF(T1316&gt;0,RANK(T1316,(N1316:P1316,Q1316:AE1316)),0)</f>
        <v>0</v>
      </c>
      <c r="AJ1316" s="7">
        <f>IF(S1316&gt;0,RANK(S1316,(N1316:P1316,Q1316:AE1316)),0)</f>
        <v>4</v>
      </c>
      <c r="AK1316" s="2">
        <f t="shared" si="497"/>
        <v>2.1914055812360896E-2</v>
      </c>
      <c r="AL1316" s="2">
        <f t="shared" si="498"/>
        <v>4.4512925868858072E-3</v>
      </c>
      <c r="AM1316" s="2">
        <f t="shared" si="499"/>
        <v>0</v>
      </c>
      <c r="AN1316" s="2">
        <f t="shared" si="500"/>
        <v>8.5601780517034747E-3</v>
      </c>
      <c r="AP1316" t="s">
        <v>361</v>
      </c>
      <c r="AQ1316" t="s">
        <v>1312</v>
      </c>
      <c r="AR1316">
        <v>4</v>
      </c>
      <c r="AT1316" s="95">
        <v>29</v>
      </c>
      <c r="AU1316" s="97">
        <v>141</v>
      </c>
      <c r="AV1316" s="101">
        <f t="shared" si="480"/>
        <v>29141</v>
      </c>
      <c r="AX1316" s="7" t="s">
        <v>1006</v>
      </c>
    </row>
    <row r="1317" spans="1:50" hidden="1" outlineLevel="1">
      <c r="A1317" t="s">
        <v>1162</v>
      </c>
      <c r="B1317" t="s">
        <v>1312</v>
      </c>
      <c r="C1317" s="1">
        <f t="shared" si="492"/>
        <v>5022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490"/>
        <v>438</v>
      </c>
      <c r="H1317" s="2">
        <f t="shared" si="491"/>
        <v>8.7216248506571087E-2</v>
      </c>
      <c r="I1317" s="2"/>
      <c r="J1317" s="2">
        <f t="shared" si="493"/>
        <v>0.53783353245718835</v>
      </c>
      <c r="K1317" s="2">
        <f t="shared" si="494"/>
        <v>0.45061728395061729</v>
      </c>
      <c r="L1317" s="2">
        <f t="shared" si="495"/>
        <v>0</v>
      </c>
      <c r="M1317" s="2">
        <f t="shared" si="496"/>
        <v>1.1549183592194368E-2</v>
      </c>
      <c r="N1317" s="111">
        <v>2701</v>
      </c>
      <c r="O1317" s="111">
        <v>2263</v>
      </c>
      <c r="P1317" s="111"/>
      <c r="Q1317" s="111">
        <v>29</v>
      </c>
      <c r="R1317" s="111">
        <v>16</v>
      </c>
      <c r="S1317" s="111">
        <v>13</v>
      </c>
      <c r="T1317" s="111"/>
      <c r="U1317" s="111"/>
      <c r="V1317" s="111"/>
      <c r="W1317" s="111"/>
      <c r="X1317" s="111"/>
      <c r="Y1317" s="111"/>
      <c r="Z1317" s="111"/>
      <c r="AA1317" s="111"/>
      <c r="AB1317" s="111"/>
      <c r="AC1317" s="111"/>
      <c r="AD1317" s="111"/>
      <c r="AE1317" s="111"/>
      <c r="AG1317" s="7">
        <f>IF(Q1317&gt;0,RANK(Q1317,(N1317:P1317,Q1317:AE1317)),0)</f>
        <v>3</v>
      </c>
      <c r="AH1317" s="7">
        <f>IF(R1317&gt;0,RANK(R1317,(N1317:P1317,Q1317:AE1317)),0)</f>
        <v>4</v>
      </c>
      <c r="AI1317" s="7">
        <f>IF(T1317&gt;0,RANK(T1317,(N1317:P1317,Q1317:AE1317)),0)</f>
        <v>0</v>
      </c>
      <c r="AJ1317" s="7">
        <f>IF(S1317&gt;0,RANK(S1317,(N1317:P1317,Q1317:AE1317)),0)</f>
        <v>5</v>
      </c>
      <c r="AK1317" s="2">
        <f t="shared" si="497"/>
        <v>5.7745917960971725E-3</v>
      </c>
      <c r="AL1317" s="2">
        <f t="shared" si="498"/>
        <v>3.1859816806053365E-3</v>
      </c>
      <c r="AM1317" s="2">
        <f t="shared" si="499"/>
        <v>0</v>
      </c>
      <c r="AN1317" s="2">
        <f t="shared" si="500"/>
        <v>2.588610115491836E-3</v>
      </c>
      <c r="AP1317" t="s">
        <v>1162</v>
      </c>
      <c r="AQ1317" t="s">
        <v>1312</v>
      </c>
      <c r="AR1317">
        <v>8</v>
      </c>
      <c r="AT1317" s="95">
        <v>29</v>
      </c>
      <c r="AU1317" s="97">
        <v>143</v>
      </c>
      <c r="AV1317" s="101">
        <f t="shared" si="480"/>
        <v>29143</v>
      </c>
      <c r="AX1317" s="7" t="s">
        <v>1006</v>
      </c>
    </row>
    <row r="1318" spans="1:50" hidden="1" outlineLevel="1">
      <c r="A1318" t="s">
        <v>352</v>
      </c>
      <c r="B1318" t="s">
        <v>1312</v>
      </c>
      <c r="C1318" s="1">
        <f t="shared" si="492"/>
        <v>12630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490"/>
        <v>4711</v>
      </c>
      <c r="H1318" s="2">
        <f t="shared" si="491"/>
        <v>0.37300079176563739</v>
      </c>
      <c r="I1318" s="2"/>
      <c r="J1318" s="2">
        <f t="shared" si="493"/>
        <v>0.29825811559778304</v>
      </c>
      <c r="K1318" s="2">
        <f t="shared" si="494"/>
        <v>0.67125890736342042</v>
      </c>
      <c r="L1318" s="2">
        <f t="shared" si="495"/>
        <v>0</v>
      </c>
      <c r="M1318" s="2">
        <f t="shared" si="496"/>
        <v>3.0482977038796544E-2</v>
      </c>
      <c r="N1318" s="111">
        <v>3767</v>
      </c>
      <c r="O1318" s="111">
        <v>8478</v>
      </c>
      <c r="P1318" s="111"/>
      <c r="Q1318" s="111">
        <v>216</v>
      </c>
      <c r="R1318" s="111">
        <v>61</v>
      </c>
      <c r="S1318" s="111">
        <v>108</v>
      </c>
      <c r="T1318" s="111"/>
      <c r="U1318" s="111"/>
      <c r="V1318" s="111"/>
      <c r="W1318" s="111"/>
      <c r="X1318" s="111"/>
      <c r="Y1318" s="111"/>
      <c r="Z1318" s="111"/>
      <c r="AA1318" s="111"/>
      <c r="AB1318" s="111"/>
      <c r="AC1318" s="111"/>
      <c r="AD1318" s="111"/>
      <c r="AE1318" s="111"/>
      <c r="AG1318" s="7">
        <f>IF(Q1318&gt;0,RANK(Q1318,(N1318:P1318,Q1318:AE1318)),0)</f>
        <v>3</v>
      </c>
      <c r="AH1318" s="7">
        <f>IF(R1318&gt;0,RANK(R1318,(N1318:P1318,Q1318:AE1318)),0)</f>
        <v>5</v>
      </c>
      <c r="AI1318" s="7">
        <f>IF(T1318&gt;0,RANK(T1318,(N1318:P1318,Q1318:AE1318)),0)</f>
        <v>0</v>
      </c>
      <c r="AJ1318" s="7">
        <f>IF(S1318&gt;0,RANK(S1318,(N1318:P1318,Q1318:AE1318)),0)</f>
        <v>4</v>
      </c>
      <c r="AK1318" s="2">
        <f t="shared" si="497"/>
        <v>1.7102137767220901E-2</v>
      </c>
      <c r="AL1318" s="2">
        <f t="shared" si="498"/>
        <v>4.8297703879651623E-3</v>
      </c>
      <c r="AM1318" s="2">
        <f t="shared" si="499"/>
        <v>0</v>
      </c>
      <c r="AN1318" s="2">
        <f t="shared" si="500"/>
        <v>8.5510688836104506E-3</v>
      </c>
      <c r="AP1318" t="s">
        <v>352</v>
      </c>
      <c r="AQ1318" t="s">
        <v>1312</v>
      </c>
      <c r="AR1318">
        <v>7</v>
      </c>
      <c r="AT1318" s="95">
        <v>29</v>
      </c>
      <c r="AU1318" s="97">
        <v>145</v>
      </c>
      <c r="AV1318" s="101">
        <f t="shared" si="480"/>
        <v>29145</v>
      </c>
      <c r="AX1318" s="7" t="s">
        <v>1006</v>
      </c>
    </row>
    <row r="1319" spans="1:50" hidden="1" outlineLevel="1">
      <c r="A1319" t="s">
        <v>1119</v>
      </c>
      <c r="B1319" t="s">
        <v>1312</v>
      </c>
      <c r="C1319" s="1">
        <f t="shared" si="492"/>
        <v>6626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490"/>
        <v>1446</v>
      </c>
      <c r="H1319" s="2">
        <f t="shared" si="491"/>
        <v>0.21823121038333837</v>
      </c>
      <c r="I1319" s="2"/>
      <c r="J1319" s="2">
        <f t="shared" si="493"/>
        <v>0.37654693631150016</v>
      </c>
      <c r="K1319" s="2">
        <f t="shared" si="494"/>
        <v>0.59477814669483853</v>
      </c>
      <c r="L1319" s="2">
        <f t="shared" si="495"/>
        <v>0</v>
      </c>
      <c r="M1319" s="2">
        <f t="shared" si="496"/>
        <v>2.8674916993661315E-2</v>
      </c>
      <c r="N1319" s="111">
        <v>2495</v>
      </c>
      <c r="O1319" s="111">
        <v>3941</v>
      </c>
      <c r="P1319" s="111"/>
      <c r="Q1319" s="111">
        <v>98</v>
      </c>
      <c r="R1319" s="111">
        <v>41</v>
      </c>
      <c r="S1319" s="111">
        <v>51</v>
      </c>
      <c r="T1319" s="111"/>
      <c r="U1319" s="111"/>
      <c r="V1319" s="111"/>
      <c r="W1319" s="111"/>
      <c r="X1319" s="111"/>
      <c r="Y1319" s="111"/>
      <c r="Z1319" s="111"/>
      <c r="AA1319" s="111"/>
      <c r="AB1319" s="111"/>
      <c r="AC1319" s="111"/>
      <c r="AD1319" s="111"/>
      <c r="AE1319" s="111"/>
      <c r="AG1319" s="7">
        <f>IF(Q1319&gt;0,RANK(Q1319,(N1319:P1319,Q1319:AE1319)),0)</f>
        <v>3</v>
      </c>
      <c r="AH1319" s="7">
        <f>IF(R1319&gt;0,RANK(R1319,(N1319:P1319,Q1319:AE1319)),0)</f>
        <v>5</v>
      </c>
      <c r="AI1319" s="7">
        <f>IF(T1319&gt;0,RANK(T1319,(N1319:P1319,Q1319:AE1319)),0)</f>
        <v>0</v>
      </c>
      <c r="AJ1319" s="7">
        <f>IF(S1319&gt;0,RANK(S1319,(N1319:P1319,Q1319:AE1319)),0)</f>
        <v>4</v>
      </c>
      <c r="AK1319" s="2">
        <f t="shared" si="497"/>
        <v>1.4790220344099004E-2</v>
      </c>
      <c r="AL1319" s="2">
        <f t="shared" si="498"/>
        <v>6.1877452460006033E-3</v>
      </c>
      <c r="AM1319" s="2">
        <f t="shared" si="499"/>
        <v>0</v>
      </c>
      <c r="AN1319" s="2">
        <f t="shared" si="500"/>
        <v>7.6969514035617262E-3</v>
      </c>
      <c r="AP1319" t="s">
        <v>1119</v>
      </c>
      <c r="AQ1319" t="s">
        <v>1312</v>
      </c>
      <c r="AR1319">
        <v>6</v>
      </c>
      <c r="AT1319" s="95">
        <v>29</v>
      </c>
      <c r="AU1319" s="97">
        <v>147</v>
      </c>
      <c r="AV1319" s="101">
        <f t="shared" si="480"/>
        <v>29147</v>
      </c>
      <c r="AX1319" s="7" t="s">
        <v>1006</v>
      </c>
    </row>
    <row r="1320" spans="1:50" hidden="1" outlineLevel="1">
      <c r="A1320" t="s">
        <v>1503</v>
      </c>
      <c r="B1320" t="s">
        <v>1312</v>
      </c>
      <c r="C1320" s="1">
        <f t="shared" si="492"/>
        <v>2890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1">
        <f t="shared" si="490"/>
        <v>78</v>
      </c>
      <c r="H1320" s="2">
        <f t="shared" si="491"/>
        <v>2.698961937716263E-2</v>
      </c>
      <c r="I1320" s="2"/>
      <c r="J1320" s="2">
        <f t="shared" si="493"/>
        <v>0.45813148788927338</v>
      </c>
      <c r="K1320" s="2">
        <f t="shared" si="494"/>
        <v>0.48512110726643598</v>
      </c>
      <c r="L1320" s="2">
        <f t="shared" si="495"/>
        <v>0</v>
      </c>
      <c r="M1320" s="2">
        <f t="shared" si="496"/>
        <v>5.6747404844290639E-2</v>
      </c>
      <c r="N1320" s="111">
        <v>1324</v>
      </c>
      <c r="O1320" s="111">
        <v>1402</v>
      </c>
      <c r="P1320" s="111"/>
      <c r="Q1320" s="111">
        <v>50</v>
      </c>
      <c r="R1320" s="111">
        <v>18</v>
      </c>
      <c r="S1320" s="111">
        <v>96</v>
      </c>
      <c r="T1320" s="111"/>
      <c r="U1320" s="111"/>
      <c r="V1320" s="111"/>
      <c r="W1320" s="111"/>
      <c r="X1320" s="111"/>
      <c r="Y1320" s="111"/>
      <c r="Z1320" s="111"/>
      <c r="AA1320" s="111"/>
      <c r="AB1320" s="111"/>
      <c r="AC1320" s="111"/>
      <c r="AD1320" s="111"/>
      <c r="AE1320" s="111"/>
      <c r="AG1320" s="7">
        <f>IF(Q1320&gt;0,RANK(Q1320,(N1320:P1320,Q1320:AE1320)),0)</f>
        <v>4</v>
      </c>
      <c r="AH1320" s="7">
        <f>IF(R1320&gt;0,RANK(R1320,(N1320:P1320,Q1320:AE1320)),0)</f>
        <v>5</v>
      </c>
      <c r="AI1320" s="7">
        <f>IF(T1320&gt;0,RANK(T1320,(N1320:P1320,Q1320:AE1320)),0)</f>
        <v>0</v>
      </c>
      <c r="AJ1320" s="7">
        <f>IF(S1320&gt;0,RANK(S1320,(N1320:P1320,Q1320:AE1320)),0)</f>
        <v>3</v>
      </c>
      <c r="AK1320" s="2">
        <f t="shared" si="497"/>
        <v>1.7301038062283738E-2</v>
      </c>
      <c r="AL1320" s="2">
        <f t="shared" si="498"/>
        <v>6.2283737024221453E-3</v>
      </c>
      <c r="AM1320" s="2">
        <f t="shared" si="499"/>
        <v>0</v>
      </c>
      <c r="AN1320" s="2">
        <f t="shared" si="500"/>
        <v>3.3217993079584777E-2</v>
      </c>
      <c r="AP1320" t="s">
        <v>1503</v>
      </c>
      <c r="AQ1320" t="s">
        <v>1312</v>
      </c>
      <c r="AR1320">
        <v>8</v>
      </c>
      <c r="AT1320" s="95">
        <v>29</v>
      </c>
      <c r="AU1320" s="97">
        <v>149</v>
      </c>
      <c r="AV1320" s="101">
        <f t="shared" si="480"/>
        <v>29149</v>
      </c>
      <c r="AX1320" s="7" t="s">
        <v>1006</v>
      </c>
    </row>
    <row r="1321" spans="1:50" hidden="1" outlineLevel="1">
      <c r="A1321" t="s">
        <v>277</v>
      </c>
      <c r="B1321" t="s">
        <v>1312</v>
      </c>
      <c r="C1321" s="1">
        <f t="shared" si="492"/>
        <v>4881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490"/>
        <v>1038</v>
      </c>
      <c r="H1321" s="2">
        <f t="shared" si="491"/>
        <v>0.21266133988936695</v>
      </c>
      <c r="I1321" s="2"/>
      <c r="J1321" s="2">
        <f t="shared" si="493"/>
        <v>0.38127432903093628</v>
      </c>
      <c r="K1321" s="2">
        <f t="shared" si="494"/>
        <v>0.59393566892030325</v>
      </c>
      <c r="L1321" s="2">
        <f t="shared" si="495"/>
        <v>0</v>
      </c>
      <c r="M1321" s="2">
        <f t="shared" si="496"/>
        <v>2.4790002048760473E-2</v>
      </c>
      <c r="N1321" s="111">
        <v>1861</v>
      </c>
      <c r="O1321" s="111">
        <v>2899</v>
      </c>
      <c r="P1321" s="111"/>
      <c r="Q1321" s="111">
        <v>85</v>
      </c>
      <c r="R1321" s="111">
        <v>17</v>
      </c>
      <c r="S1321" s="111">
        <v>19</v>
      </c>
      <c r="T1321" s="111"/>
      <c r="U1321" s="111"/>
      <c r="V1321" s="111"/>
      <c r="W1321" s="111"/>
      <c r="X1321" s="111"/>
      <c r="Y1321" s="111"/>
      <c r="Z1321" s="111"/>
      <c r="AA1321" s="111"/>
      <c r="AB1321" s="111"/>
      <c r="AC1321" s="111"/>
      <c r="AD1321" s="111"/>
      <c r="AE1321" s="111"/>
      <c r="AG1321" s="7">
        <f>IF(Q1321&gt;0,RANK(Q1321,(N1321:P1321,Q1321:AE1321)),0)</f>
        <v>3</v>
      </c>
      <c r="AH1321" s="7">
        <f>IF(R1321&gt;0,RANK(R1321,(N1321:P1321,Q1321:AE1321)),0)</f>
        <v>5</v>
      </c>
      <c r="AI1321" s="7">
        <f>IF(T1321&gt;0,RANK(T1321,(N1321:P1321,Q1321:AE1321)),0)</f>
        <v>0</v>
      </c>
      <c r="AJ1321" s="7">
        <f>IF(S1321&gt;0,RANK(S1321,(N1321:P1321,Q1321:AE1321)),0)</f>
        <v>4</v>
      </c>
      <c r="AK1321" s="2">
        <f t="shared" si="497"/>
        <v>1.7414464249129277E-2</v>
      </c>
      <c r="AL1321" s="2">
        <f t="shared" si="498"/>
        <v>3.4828928498258555E-3</v>
      </c>
      <c r="AM1321" s="2">
        <f t="shared" si="499"/>
        <v>0</v>
      </c>
      <c r="AN1321" s="2">
        <f t="shared" si="500"/>
        <v>3.8926449498053678E-3</v>
      </c>
      <c r="AP1321" t="s">
        <v>277</v>
      </c>
      <c r="AQ1321" t="s">
        <v>1312</v>
      </c>
      <c r="AR1321">
        <v>9</v>
      </c>
      <c r="AT1321" s="95">
        <v>29</v>
      </c>
      <c r="AU1321" s="97">
        <v>151</v>
      </c>
      <c r="AV1321" s="101">
        <f t="shared" si="480"/>
        <v>29151</v>
      </c>
      <c r="AX1321" s="7" t="s">
        <v>1006</v>
      </c>
    </row>
    <row r="1322" spans="1:50" hidden="1" outlineLevel="1">
      <c r="A1322" t="s">
        <v>1609</v>
      </c>
      <c r="B1322" t="s">
        <v>1312</v>
      </c>
      <c r="C1322" s="1">
        <f t="shared" si="492"/>
        <v>2612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490"/>
        <v>672</v>
      </c>
      <c r="H1322" s="2">
        <f t="shared" si="491"/>
        <v>0.25727411944869832</v>
      </c>
      <c r="I1322" s="2"/>
      <c r="J1322" s="2">
        <f t="shared" si="493"/>
        <v>0.34494640122511483</v>
      </c>
      <c r="K1322" s="2">
        <f t="shared" si="494"/>
        <v>0.60222052067381315</v>
      </c>
      <c r="L1322" s="2">
        <f t="shared" si="495"/>
        <v>0</v>
      </c>
      <c r="M1322" s="2">
        <f t="shared" si="496"/>
        <v>5.2833078101071962E-2</v>
      </c>
      <c r="N1322" s="111">
        <v>901</v>
      </c>
      <c r="O1322" s="111">
        <v>1573</v>
      </c>
      <c r="P1322" s="111"/>
      <c r="Q1322" s="111">
        <v>80</v>
      </c>
      <c r="R1322" s="111">
        <v>19</v>
      </c>
      <c r="S1322" s="111">
        <v>39</v>
      </c>
      <c r="T1322" s="111"/>
      <c r="U1322" s="111"/>
      <c r="V1322" s="111"/>
      <c r="W1322" s="111"/>
      <c r="X1322" s="111"/>
      <c r="Y1322" s="111"/>
      <c r="Z1322" s="111"/>
      <c r="AA1322" s="111"/>
      <c r="AB1322" s="111"/>
      <c r="AC1322" s="111"/>
      <c r="AD1322" s="111"/>
      <c r="AE1322" s="111"/>
      <c r="AG1322" s="7">
        <f>IF(Q1322&gt;0,RANK(Q1322,(N1322:P1322,Q1322:AE1322)),0)</f>
        <v>3</v>
      </c>
      <c r="AH1322" s="7">
        <f>IF(R1322&gt;0,RANK(R1322,(N1322:P1322,Q1322:AE1322)),0)</f>
        <v>5</v>
      </c>
      <c r="AI1322" s="7">
        <f>IF(T1322&gt;0,RANK(T1322,(N1322:P1322,Q1322:AE1322)),0)</f>
        <v>0</v>
      </c>
      <c r="AJ1322" s="7">
        <f>IF(S1322&gt;0,RANK(S1322,(N1322:P1322,Q1322:AE1322)),0)</f>
        <v>4</v>
      </c>
      <c r="AK1322" s="2">
        <f t="shared" si="497"/>
        <v>3.0627871362940276E-2</v>
      </c>
      <c r="AL1322" s="2">
        <f t="shared" si="498"/>
        <v>7.2741194486983154E-3</v>
      </c>
      <c r="AM1322" s="2">
        <f t="shared" si="499"/>
        <v>0</v>
      </c>
      <c r="AN1322" s="2">
        <f t="shared" si="500"/>
        <v>1.4931087289433384E-2</v>
      </c>
      <c r="AP1322" t="s">
        <v>1609</v>
      </c>
      <c r="AQ1322" t="s">
        <v>1312</v>
      </c>
      <c r="AR1322">
        <v>8</v>
      </c>
      <c r="AT1322" s="95">
        <v>29</v>
      </c>
      <c r="AU1322" s="97">
        <v>153</v>
      </c>
      <c r="AV1322" s="101">
        <f t="shared" si="480"/>
        <v>29153</v>
      </c>
      <c r="AX1322" s="7" t="s">
        <v>1006</v>
      </c>
    </row>
    <row r="1323" spans="1:50" hidden="1" outlineLevel="1">
      <c r="A1323" t="s">
        <v>120</v>
      </c>
      <c r="B1323" t="s">
        <v>1312</v>
      </c>
      <c r="C1323" s="1">
        <f t="shared" si="492"/>
        <v>4046</v>
      </c>
      <c r="D1323" s="7">
        <f>IF(N1323&gt;0, RANK(N1323,(N1323:P1323,Q1323:AE1323)),0)</f>
        <v>1</v>
      </c>
      <c r="E1323" s="7">
        <f>IF(O1323&gt;0,RANK(O1323,(N1323:P1323,Q1323:AE1323)),0)</f>
        <v>2</v>
      </c>
      <c r="F1323" s="7">
        <f>IF(P1323&gt;0,RANK(P1323,(N1323:P1323,Q1323:AE1323)),0)</f>
        <v>0</v>
      </c>
      <c r="G1323" s="1">
        <f t="shared" si="490"/>
        <v>31</v>
      </c>
      <c r="H1323" s="2">
        <f t="shared" si="491"/>
        <v>7.6618882847256549E-3</v>
      </c>
      <c r="I1323" s="2"/>
      <c r="J1323" s="2">
        <f t="shared" si="493"/>
        <v>0.49357390014829461</v>
      </c>
      <c r="K1323" s="2">
        <f t="shared" si="494"/>
        <v>0.48591201186356897</v>
      </c>
      <c r="L1323" s="2">
        <f t="shared" si="495"/>
        <v>0</v>
      </c>
      <c r="M1323" s="2">
        <f t="shared" si="496"/>
        <v>2.051408798813642E-2</v>
      </c>
      <c r="N1323" s="111">
        <v>1997</v>
      </c>
      <c r="O1323" s="111">
        <v>1966</v>
      </c>
      <c r="P1323" s="111"/>
      <c r="Q1323" s="111">
        <v>40</v>
      </c>
      <c r="R1323" s="111">
        <v>18</v>
      </c>
      <c r="S1323" s="111">
        <v>25</v>
      </c>
      <c r="T1323" s="111"/>
      <c r="U1323" s="111"/>
      <c r="V1323" s="111"/>
      <c r="W1323" s="111"/>
      <c r="X1323" s="111"/>
      <c r="Y1323" s="111"/>
      <c r="Z1323" s="111"/>
      <c r="AA1323" s="111"/>
      <c r="AB1323" s="111"/>
      <c r="AC1323" s="111"/>
      <c r="AD1323" s="111"/>
      <c r="AE1323" s="111"/>
      <c r="AG1323" s="7">
        <f>IF(Q1323&gt;0,RANK(Q1323,(N1323:P1323,Q1323:AE1323)),0)</f>
        <v>3</v>
      </c>
      <c r="AH1323" s="7">
        <f>IF(R1323&gt;0,RANK(R1323,(N1323:P1323,Q1323:AE1323)),0)</f>
        <v>5</v>
      </c>
      <c r="AI1323" s="7">
        <f>IF(T1323&gt;0,RANK(T1323,(N1323:P1323,Q1323:AE1323)),0)</f>
        <v>0</v>
      </c>
      <c r="AJ1323" s="7">
        <f>IF(S1323&gt;0,RANK(S1323,(N1323:P1323,Q1323:AE1323)),0)</f>
        <v>4</v>
      </c>
      <c r="AK1323" s="2">
        <f t="shared" si="497"/>
        <v>9.8863074641621362E-3</v>
      </c>
      <c r="AL1323" s="2">
        <f t="shared" si="498"/>
        <v>4.448838358872961E-3</v>
      </c>
      <c r="AM1323" s="2">
        <f t="shared" si="499"/>
        <v>0</v>
      </c>
      <c r="AN1323" s="2">
        <f t="shared" si="500"/>
        <v>6.1789421651013343E-3</v>
      </c>
      <c r="AP1323" t="s">
        <v>120</v>
      </c>
      <c r="AQ1323" t="s">
        <v>1312</v>
      </c>
      <c r="AR1323">
        <v>8</v>
      </c>
      <c r="AT1323" s="95">
        <v>29</v>
      </c>
      <c r="AU1323" s="97">
        <v>155</v>
      </c>
      <c r="AV1323" s="101">
        <f t="shared" si="480"/>
        <v>29155</v>
      </c>
      <c r="AX1323" s="7" t="s">
        <v>1006</v>
      </c>
    </row>
    <row r="1324" spans="1:50" hidden="1" outlineLevel="1">
      <c r="A1324" t="s">
        <v>1476</v>
      </c>
      <c r="B1324" t="s">
        <v>1312</v>
      </c>
      <c r="C1324" s="1">
        <f t="shared" si="492"/>
        <v>4663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490"/>
        <v>1691</v>
      </c>
      <c r="H1324" s="2">
        <f t="shared" si="491"/>
        <v>0.36264207591679176</v>
      </c>
      <c r="I1324" s="2"/>
      <c r="J1324" s="2">
        <f t="shared" si="493"/>
        <v>0.31031524769461721</v>
      </c>
      <c r="K1324" s="2">
        <f t="shared" si="494"/>
        <v>0.67295732361140892</v>
      </c>
      <c r="L1324" s="2">
        <f t="shared" si="495"/>
        <v>0</v>
      </c>
      <c r="M1324" s="2">
        <f t="shared" si="496"/>
        <v>1.6727428693973923E-2</v>
      </c>
      <c r="N1324" s="111">
        <v>1447</v>
      </c>
      <c r="O1324" s="111">
        <v>3138</v>
      </c>
      <c r="P1324" s="111"/>
      <c r="Q1324" s="111">
        <v>43</v>
      </c>
      <c r="R1324" s="111">
        <v>15</v>
      </c>
      <c r="S1324" s="111">
        <v>20</v>
      </c>
      <c r="T1324" s="111"/>
      <c r="U1324" s="111"/>
      <c r="V1324" s="111"/>
      <c r="W1324" s="111"/>
      <c r="X1324" s="111"/>
      <c r="Y1324" s="111"/>
      <c r="Z1324" s="111"/>
      <c r="AA1324" s="111"/>
      <c r="AB1324" s="111"/>
      <c r="AC1324" s="111"/>
      <c r="AD1324" s="111"/>
      <c r="AE1324" s="111"/>
      <c r="AG1324" s="7">
        <f>IF(Q1324&gt;0,RANK(Q1324,(N1324:P1324,Q1324:AE1324)),0)</f>
        <v>3</v>
      </c>
      <c r="AH1324" s="7">
        <f>IF(R1324&gt;0,RANK(R1324,(N1324:P1324,Q1324:AE1324)),0)</f>
        <v>5</v>
      </c>
      <c r="AI1324" s="7">
        <f>IF(T1324&gt;0,RANK(T1324,(N1324:P1324,Q1324:AE1324)),0)</f>
        <v>0</v>
      </c>
      <c r="AJ1324" s="7">
        <f>IF(S1324&gt;0,RANK(S1324,(N1324:P1324,Q1324:AE1324)),0)</f>
        <v>4</v>
      </c>
      <c r="AK1324" s="2">
        <f t="shared" si="497"/>
        <v>9.2215312030881399E-3</v>
      </c>
      <c r="AL1324" s="2">
        <f t="shared" si="498"/>
        <v>3.2168132103795838E-3</v>
      </c>
      <c r="AM1324" s="2">
        <f t="shared" si="499"/>
        <v>0</v>
      </c>
      <c r="AN1324" s="2">
        <f t="shared" si="500"/>
        <v>4.2890842805061117E-3</v>
      </c>
      <c r="AP1324" t="s">
        <v>1476</v>
      </c>
      <c r="AQ1324" t="s">
        <v>1312</v>
      </c>
      <c r="AR1324">
        <v>8</v>
      </c>
      <c r="AT1324" s="95">
        <v>29</v>
      </c>
      <c r="AU1324" s="97">
        <v>157</v>
      </c>
      <c r="AV1324" s="101">
        <f t="shared" si="480"/>
        <v>29157</v>
      </c>
      <c r="AX1324" s="7" t="s">
        <v>1006</v>
      </c>
    </row>
    <row r="1325" spans="1:50" hidden="1" outlineLevel="1">
      <c r="A1325" t="s">
        <v>248</v>
      </c>
      <c r="B1325" t="s">
        <v>1312</v>
      </c>
      <c r="C1325" s="1">
        <f t="shared" si="492"/>
        <v>11890</v>
      </c>
      <c r="D1325" s="7">
        <f>IF(N1325&gt;0, RANK(N1325,(N1325:P1325,Q1325:AE1325)),0)</f>
        <v>2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1">
        <f t="shared" si="490"/>
        <v>3021</v>
      </c>
      <c r="H1325" s="2">
        <f t="shared" si="491"/>
        <v>0.25407905803195963</v>
      </c>
      <c r="I1325" s="2"/>
      <c r="J1325" s="2">
        <f t="shared" si="493"/>
        <v>0.35702270815811604</v>
      </c>
      <c r="K1325" s="2">
        <f t="shared" si="494"/>
        <v>0.61110176619007572</v>
      </c>
      <c r="L1325" s="2">
        <f t="shared" si="495"/>
        <v>0</v>
      </c>
      <c r="M1325" s="2">
        <f t="shared" si="496"/>
        <v>3.1875525651808179E-2</v>
      </c>
      <c r="N1325" s="111">
        <v>4245</v>
      </c>
      <c r="O1325" s="111">
        <v>7266</v>
      </c>
      <c r="P1325" s="111"/>
      <c r="Q1325" s="111">
        <v>205</v>
      </c>
      <c r="R1325" s="111">
        <v>59</v>
      </c>
      <c r="S1325" s="111">
        <v>115</v>
      </c>
      <c r="T1325" s="111"/>
      <c r="U1325" s="111"/>
      <c r="V1325" s="111"/>
      <c r="W1325" s="111"/>
      <c r="X1325" s="111"/>
      <c r="Y1325" s="111"/>
      <c r="Z1325" s="111"/>
      <c r="AA1325" s="111"/>
      <c r="AB1325" s="111"/>
      <c r="AC1325" s="111"/>
      <c r="AD1325" s="111"/>
      <c r="AE1325" s="111"/>
      <c r="AG1325" s="7">
        <f>IF(Q1325&gt;0,RANK(Q1325,(N1325:P1325,Q1325:AE1325)),0)</f>
        <v>3</v>
      </c>
      <c r="AH1325" s="7">
        <f>IF(R1325&gt;0,RANK(R1325,(N1325:P1325,Q1325:AE1325)),0)</f>
        <v>5</v>
      </c>
      <c r="AI1325" s="7">
        <f>IF(T1325&gt;0,RANK(T1325,(N1325:P1325,Q1325:AE1325)),0)</f>
        <v>0</v>
      </c>
      <c r="AJ1325" s="7">
        <f>IF(S1325&gt;0,RANK(S1325,(N1325:P1325,Q1325:AE1325)),0)</f>
        <v>4</v>
      </c>
      <c r="AK1325" s="2">
        <f t="shared" si="497"/>
        <v>1.7241379310344827E-2</v>
      </c>
      <c r="AL1325" s="2">
        <f t="shared" si="498"/>
        <v>4.9621530698065602E-3</v>
      </c>
      <c r="AM1325" s="2">
        <f t="shared" si="499"/>
        <v>0</v>
      </c>
      <c r="AN1325" s="2">
        <f t="shared" si="500"/>
        <v>9.6719932716568553E-3</v>
      </c>
      <c r="AP1325" t="s">
        <v>248</v>
      </c>
      <c r="AQ1325" t="s">
        <v>1312</v>
      </c>
      <c r="AR1325">
        <v>4</v>
      </c>
      <c r="AT1325" s="95">
        <v>29</v>
      </c>
      <c r="AU1325" s="97">
        <v>159</v>
      </c>
      <c r="AV1325" s="101">
        <f t="shared" si="480"/>
        <v>29159</v>
      </c>
      <c r="AX1325" s="7" t="s">
        <v>1006</v>
      </c>
    </row>
    <row r="1326" spans="1:50" hidden="1" outlineLevel="1">
      <c r="A1326" t="s">
        <v>1940</v>
      </c>
      <c r="B1326" t="s">
        <v>1312</v>
      </c>
      <c r="C1326" s="1">
        <f t="shared" si="492"/>
        <v>11806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490"/>
        <v>1487</v>
      </c>
      <c r="H1326" s="2">
        <f t="shared" si="491"/>
        <v>0.12595290530238862</v>
      </c>
      <c r="I1326" s="2"/>
      <c r="J1326" s="2">
        <f t="shared" si="493"/>
        <v>0.41987125190581059</v>
      </c>
      <c r="K1326" s="2">
        <f t="shared" si="494"/>
        <v>0.54582415720819921</v>
      </c>
      <c r="L1326" s="2">
        <f t="shared" si="495"/>
        <v>0</v>
      </c>
      <c r="M1326" s="2">
        <f t="shared" si="496"/>
        <v>3.4304590885990249E-2</v>
      </c>
      <c r="N1326" s="111">
        <v>4957</v>
      </c>
      <c r="O1326" s="111">
        <v>6444</v>
      </c>
      <c r="P1326" s="111"/>
      <c r="Q1326" s="111">
        <v>228</v>
      </c>
      <c r="R1326" s="111">
        <v>70</v>
      </c>
      <c r="S1326" s="111">
        <v>107</v>
      </c>
      <c r="T1326" s="111"/>
      <c r="U1326" s="111"/>
      <c r="V1326" s="111"/>
      <c r="W1326" s="111"/>
      <c r="X1326" s="111"/>
      <c r="Y1326" s="111"/>
      <c r="Z1326" s="111"/>
      <c r="AA1326" s="111"/>
      <c r="AB1326" s="111"/>
      <c r="AC1326" s="111"/>
      <c r="AD1326" s="111"/>
      <c r="AE1326" s="111"/>
      <c r="AG1326" s="7">
        <f>IF(Q1326&gt;0,RANK(Q1326,(N1326:P1326,Q1326:AE1326)),0)</f>
        <v>3</v>
      </c>
      <c r="AH1326" s="7">
        <f>IF(R1326&gt;0,RANK(R1326,(N1326:P1326,Q1326:AE1326)),0)</f>
        <v>5</v>
      </c>
      <c r="AI1326" s="7">
        <f>IF(T1326&gt;0,RANK(T1326,(N1326:P1326,Q1326:AE1326)),0)</f>
        <v>0</v>
      </c>
      <c r="AJ1326" s="7">
        <f>IF(S1326&gt;0,RANK(S1326,(N1326:P1326,Q1326:AE1326)),0)</f>
        <v>4</v>
      </c>
      <c r="AK1326" s="2">
        <f t="shared" si="497"/>
        <v>1.9312214128409284E-2</v>
      </c>
      <c r="AL1326" s="2">
        <f t="shared" si="498"/>
        <v>5.9291885481958326E-3</v>
      </c>
      <c r="AM1326" s="2">
        <f t="shared" si="499"/>
        <v>0</v>
      </c>
      <c r="AN1326" s="2">
        <f t="shared" si="500"/>
        <v>9.0631882093850577E-3</v>
      </c>
      <c r="AP1326" t="s">
        <v>1940</v>
      </c>
      <c r="AQ1326" t="s">
        <v>1312</v>
      </c>
      <c r="AR1326">
        <v>8</v>
      </c>
      <c r="AT1326" s="95">
        <v>29</v>
      </c>
      <c r="AU1326" s="97">
        <v>161</v>
      </c>
      <c r="AV1326" s="101">
        <f t="shared" si="480"/>
        <v>29161</v>
      </c>
      <c r="AX1326" s="7" t="s">
        <v>1006</v>
      </c>
    </row>
    <row r="1327" spans="1:50" hidden="1" outlineLevel="1">
      <c r="A1327" t="s">
        <v>1690</v>
      </c>
      <c r="B1327" t="s">
        <v>1312</v>
      </c>
      <c r="C1327" s="1">
        <f t="shared" si="492"/>
        <v>4674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>IF(P1327&gt;0,RANK(P1327,(N1327:P1327,Q1327:AE1327)),0)</f>
        <v>0</v>
      </c>
      <c r="G1327" s="1">
        <f t="shared" si="490"/>
        <v>206</v>
      </c>
      <c r="H1327" s="2">
        <f t="shared" si="491"/>
        <v>4.4073598630723146E-2</v>
      </c>
      <c r="I1327" s="2"/>
      <c r="J1327" s="2">
        <f t="shared" si="493"/>
        <v>0.51390671801454857</v>
      </c>
      <c r="K1327" s="2">
        <f t="shared" si="494"/>
        <v>0.46983311938382544</v>
      </c>
      <c r="L1327" s="2">
        <f t="shared" si="495"/>
        <v>0</v>
      </c>
      <c r="M1327" s="2">
        <f t="shared" si="496"/>
        <v>1.6260162601625994E-2</v>
      </c>
      <c r="N1327" s="111">
        <v>2402</v>
      </c>
      <c r="O1327" s="111">
        <v>2196</v>
      </c>
      <c r="P1327" s="111"/>
      <c r="Q1327" s="111">
        <v>43</v>
      </c>
      <c r="R1327" s="111">
        <v>10</v>
      </c>
      <c r="S1327" s="111">
        <v>23</v>
      </c>
      <c r="T1327" s="111"/>
      <c r="U1327" s="111"/>
      <c r="V1327" s="111"/>
      <c r="W1327" s="111"/>
      <c r="X1327" s="111"/>
      <c r="Y1327" s="111"/>
      <c r="Z1327" s="111"/>
      <c r="AA1327" s="111"/>
      <c r="AB1327" s="111"/>
      <c r="AC1327" s="111"/>
      <c r="AD1327" s="111"/>
      <c r="AE1327" s="111"/>
      <c r="AG1327" s="7">
        <f>IF(Q1327&gt;0,RANK(Q1327,(N1327:P1327,Q1327:AE1327)),0)</f>
        <v>3</v>
      </c>
      <c r="AH1327" s="7">
        <f>IF(R1327&gt;0,RANK(R1327,(N1327:P1327,Q1327:AE1327)),0)</f>
        <v>5</v>
      </c>
      <c r="AI1327" s="7">
        <f>IF(T1327&gt;0,RANK(T1327,(N1327:P1327,Q1327:AE1327)),0)</f>
        <v>0</v>
      </c>
      <c r="AJ1327" s="7">
        <f>IF(S1327&gt;0,RANK(S1327,(N1327:P1327,Q1327:AE1327)),0)</f>
        <v>4</v>
      </c>
      <c r="AK1327" s="2">
        <f t="shared" si="497"/>
        <v>9.1998288403936663E-3</v>
      </c>
      <c r="AL1327" s="2">
        <f t="shared" si="498"/>
        <v>2.1394950791613181E-3</v>
      </c>
      <c r="AM1327" s="2">
        <f t="shared" si="499"/>
        <v>0</v>
      </c>
      <c r="AN1327" s="2">
        <f t="shared" si="500"/>
        <v>4.920838682071031E-3</v>
      </c>
      <c r="AP1327" t="s">
        <v>1690</v>
      </c>
      <c r="AQ1327" t="s">
        <v>1312</v>
      </c>
      <c r="AR1327">
        <v>9</v>
      </c>
      <c r="AT1327" s="95">
        <v>29</v>
      </c>
      <c r="AU1327" s="97">
        <v>163</v>
      </c>
      <c r="AV1327" s="101">
        <f t="shared" si="480"/>
        <v>29163</v>
      </c>
      <c r="AX1327" s="7" t="s">
        <v>1006</v>
      </c>
    </row>
    <row r="1328" spans="1:50" hidden="1" outlineLevel="1">
      <c r="A1328" t="s">
        <v>225</v>
      </c>
      <c r="B1328" t="s">
        <v>1312</v>
      </c>
      <c r="C1328" s="1">
        <f t="shared" si="492"/>
        <v>22370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1">
        <f t="shared" si="490"/>
        <v>4520</v>
      </c>
      <c r="H1328" s="2">
        <f t="shared" si="491"/>
        <v>0.20205632543585159</v>
      </c>
      <c r="I1328" s="2"/>
      <c r="J1328" s="2">
        <f t="shared" si="493"/>
        <v>0.3791685292802861</v>
      </c>
      <c r="K1328" s="2">
        <f t="shared" si="494"/>
        <v>0.58122485471613772</v>
      </c>
      <c r="L1328" s="2">
        <f t="shared" si="495"/>
        <v>0</v>
      </c>
      <c r="M1328" s="2">
        <f t="shared" si="496"/>
        <v>3.9606616003576178E-2</v>
      </c>
      <c r="N1328" s="111">
        <v>8482</v>
      </c>
      <c r="O1328" s="111">
        <v>13002</v>
      </c>
      <c r="P1328" s="111"/>
      <c r="Q1328" s="111">
        <v>536</v>
      </c>
      <c r="R1328" s="111">
        <v>160</v>
      </c>
      <c r="S1328" s="111">
        <v>190</v>
      </c>
      <c r="T1328" s="111"/>
      <c r="U1328" s="111"/>
      <c r="V1328" s="111"/>
      <c r="W1328" s="111"/>
      <c r="X1328" s="111"/>
      <c r="Y1328" s="111"/>
      <c r="Z1328" s="111"/>
      <c r="AA1328" s="111"/>
      <c r="AB1328" s="111"/>
      <c r="AC1328" s="111"/>
      <c r="AD1328" s="111"/>
      <c r="AE1328" s="111"/>
      <c r="AG1328" s="7">
        <f>IF(Q1328&gt;0,RANK(Q1328,(N1328:P1328,Q1328:AE1328)),0)</f>
        <v>3</v>
      </c>
      <c r="AH1328" s="7">
        <f>IF(R1328&gt;0,RANK(R1328,(N1328:P1328,Q1328:AE1328)),0)</f>
        <v>5</v>
      </c>
      <c r="AI1328" s="7">
        <f>IF(T1328&gt;0,RANK(T1328,(N1328:P1328,Q1328:AE1328)),0)</f>
        <v>0</v>
      </c>
      <c r="AJ1328" s="7">
        <f>IF(S1328&gt;0,RANK(S1328,(N1328:P1328,Q1328:AE1328)),0)</f>
        <v>4</v>
      </c>
      <c r="AK1328" s="2">
        <f t="shared" si="497"/>
        <v>2.3960661600357622E-2</v>
      </c>
      <c r="AL1328" s="2">
        <f t="shared" si="498"/>
        <v>7.1524362986142157E-3</v>
      </c>
      <c r="AM1328" s="2">
        <f t="shared" si="499"/>
        <v>0</v>
      </c>
      <c r="AN1328" s="2">
        <f t="shared" si="500"/>
        <v>8.493518104604381E-3</v>
      </c>
      <c r="AP1328" t="s">
        <v>225</v>
      </c>
      <c r="AQ1328" t="s">
        <v>1312</v>
      </c>
      <c r="AR1328">
        <v>6</v>
      </c>
      <c r="AT1328" s="95">
        <v>29</v>
      </c>
      <c r="AU1328" s="97">
        <v>165</v>
      </c>
      <c r="AV1328" s="101">
        <f t="shared" si="480"/>
        <v>29165</v>
      </c>
      <c r="AX1328" s="7" t="s">
        <v>1006</v>
      </c>
    </row>
    <row r="1329" spans="1:50" hidden="1" outlineLevel="1">
      <c r="A1329" t="s">
        <v>106</v>
      </c>
      <c r="B1329" t="s">
        <v>1312</v>
      </c>
      <c r="C1329" s="1">
        <f t="shared" si="492"/>
        <v>6632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490"/>
        <v>1687</v>
      </c>
      <c r="H1329" s="2">
        <f t="shared" si="491"/>
        <v>0.25437273823884199</v>
      </c>
      <c r="I1329" s="2"/>
      <c r="J1329" s="2">
        <f t="shared" si="493"/>
        <v>0.35208082026537996</v>
      </c>
      <c r="K1329" s="2">
        <f t="shared" si="494"/>
        <v>0.606453558504222</v>
      </c>
      <c r="L1329" s="2">
        <f t="shared" si="495"/>
        <v>0</v>
      </c>
      <c r="M1329" s="2">
        <f t="shared" si="496"/>
        <v>4.1465621230397987E-2</v>
      </c>
      <c r="N1329" s="111">
        <v>2335</v>
      </c>
      <c r="O1329" s="111">
        <v>4022</v>
      </c>
      <c r="P1329" s="111"/>
      <c r="Q1329" s="111">
        <v>165</v>
      </c>
      <c r="R1329" s="111">
        <v>37</v>
      </c>
      <c r="S1329" s="111">
        <v>73</v>
      </c>
      <c r="T1329" s="111"/>
      <c r="U1329" s="111"/>
      <c r="V1329" s="111"/>
      <c r="W1329" s="111"/>
      <c r="X1329" s="111"/>
      <c r="Y1329" s="111"/>
      <c r="Z1329" s="111"/>
      <c r="AA1329" s="111"/>
      <c r="AB1329" s="111"/>
      <c r="AC1329" s="111"/>
      <c r="AD1329" s="111"/>
      <c r="AE1329" s="111"/>
      <c r="AG1329" s="7">
        <f>IF(Q1329&gt;0,RANK(Q1329,(N1329:P1329,Q1329:AE1329)),0)</f>
        <v>3</v>
      </c>
      <c r="AH1329" s="7">
        <f>IF(R1329&gt;0,RANK(R1329,(N1329:P1329,Q1329:AE1329)),0)</f>
        <v>5</v>
      </c>
      <c r="AI1329" s="7">
        <f>IF(T1329&gt;0,RANK(T1329,(N1329:P1329,Q1329:AE1329)),0)</f>
        <v>0</v>
      </c>
      <c r="AJ1329" s="7">
        <f>IF(S1329&gt;0,RANK(S1329,(N1329:P1329,Q1329:AE1329)),0)</f>
        <v>4</v>
      </c>
      <c r="AK1329" s="2">
        <f t="shared" si="497"/>
        <v>2.4879372738238842E-2</v>
      </c>
      <c r="AL1329" s="2">
        <f t="shared" si="498"/>
        <v>5.5790108564535588E-3</v>
      </c>
      <c r="AM1329" s="2">
        <f t="shared" si="499"/>
        <v>0</v>
      </c>
      <c r="AN1329" s="2">
        <f t="shared" si="500"/>
        <v>1.100723763570567E-2</v>
      </c>
      <c r="AP1329" t="s">
        <v>106</v>
      </c>
      <c r="AQ1329" t="s">
        <v>1312</v>
      </c>
      <c r="AR1329">
        <v>0</v>
      </c>
      <c r="AT1329" s="95">
        <v>29</v>
      </c>
      <c r="AU1329" s="97">
        <v>167</v>
      </c>
      <c r="AV1329" s="101">
        <f t="shared" si="480"/>
        <v>29167</v>
      </c>
      <c r="AX1329" s="7" t="s">
        <v>1006</v>
      </c>
    </row>
    <row r="1330" spans="1:50" hidden="1" outlineLevel="1">
      <c r="A1330" t="s">
        <v>464</v>
      </c>
      <c r="B1330" t="s">
        <v>1312</v>
      </c>
      <c r="C1330" s="1">
        <f t="shared" si="492"/>
        <v>6540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490"/>
        <v>756</v>
      </c>
      <c r="H1330" s="2">
        <f t="shared" si="491"/>
        <v>0.11559633027522936</v>
      </c>
      <c r="I1330" s="2"/>
      <c r="J1330" s="2">
        <f t="shared" si="493"/>
        <v>0.42033639143730889</v>
      </c>
      <c r="K1330" s="2">
        <f t="shared" si="494"/>
        <v>0.53593272171253825</v>
      </c>
      <c r="L1330" s="2">
        <f t="shared" si="495"/>
        <v>0</v>
      </c>
      <c r="M1330" s="2">
        <f t="shared" si="496"/>
        <v>4.3730886850152917E-2</v>
      </c>
      <c r="N1330" s="111">
        <v>2749</v>
      </c>
      <c r="O1330" s="111">
        <v>3505</v>
      </c>
      <c r="P1330" s="111"/>
      <c r="Q1330" s="111">
        <v>186</v>
      </c>
      <c r="R1330" s="111">
        <v>45</v>
      </c>
      <c r="S1330" s="111">
        <v>55</v>
      </c>
      <c r="T1330" s="111"/>
      <c r="U1330" s="111"/>
      <c r="V1330" s="111"/>
      <c r="W1330" s="111"/>
      <c r="X1330" s="111"/>
      <c r="Y1330" s="111"/>
      <c r="Z1330" s="111"/>
      <c r="AA1330" s="111"/>
      <c r="AB1330" s="111"/>
      <c r="AC1330" s="111"/>
      <c r="AD1330" s="111"/>
      <c r="AE1330" s="111"/>
      <c r="AG1330" s="7">
        <f>IF(Q1330&gt;0,RANK(Q1330,(N1330:P1330,Q1330:AE1330)),0)</f>
        <v>3</v>
      </c>
      <c r="AH1330" s="7">
        <f>IF(R1330&gt;0,RANK(R1330,(N1330:P1330,Q1330:AE1330)),0)</f>
        <v>5</v>
      </c>
      <c r="AI1330" s="7">
        <f>IF(T1330&gt;0,RANK(T1330,(N1330:P1330,Q1330:AE1330)),0)</f>
        <v>0</v>
      </c>
      <c r="AJ1330" s="7">
        <f>IF(S1330&gt;0,RANK(S1330,(N1330:P1330,Q1330:AE1330)),0)</f>
        <v>4</v>
      </c>
      <c r="AK1330" s="2">
        <f t="shared" si="497"/>
        <v>2.8440366972477066E-2</v>
      </c>
      <c r="AL1330" s="2">
        <f t="shared" si="498"/>
        <v>6.8807339449541288E-3</v>
      </c>
      <c r="AM1330" s="2">
        <f t="shared" si="499"/>
        <v>0</v>
      </c>
      <c r="AN1330" s="2">
        <f t="shared" si="500"/>
        <v>8.4097859327217118E-3</v>
      </c>
      <c r="AP1330" t="s">
        <v>464</v>
      </c>
      <c r="AQ1330" t="s">
        <v>1312</v>
      </c>
      <c r="AR1330">
        <v>4</v>
      </c>
      <c r="AT1330" s="95">
        <v>29</v>
      </c>
      <c r="AU1330" s="97">
        <v>169</v>
      </c>
      <c r="AV1330" s="101">
        <f t="shared" si="480"/>
        <v>29169</v>
      </c>
      <c r="AX1330" s="7" t="s">
        <v>1006</v>
      </c>
    </row>
    <row r="1331" spans="1:50" hidden="1" outlineLevel="1">
      <c r="A1331" t="s">
        <v>724</v>
      </c>
      <c r="B1331" t="s">
        <v>1312</v>
      </c>
      <c r="C1331" s="1">
        <f t="shared" si="492"/>
        <v>1782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490"/>
        <v>935</v>
      </c>
      <c r="H1331" s="2">
        <f t="shared" si="491"/>
        <v>0.52469135802469136</v>
      </c>
      <c r="I1331" s="2"/>
      <c r="J1331" s="2">
        <f t="shared" si="493"/>
        <v>0.23063973063973064</v>
      </c>
      <c r="K1331" s="2">
        <f t="shared" si="494"/>
        <v>0.755331088664422</v>
      </c>
      <c r="L1331" s="2">
        <f t="shared" si="495"/>
        <v>0</v>
      </c>
      <c r="M1331" s="2">
        <f t="shared" si="496"/>
        <v>1.4029180695847354E-2</v>
      </c>
      <c r="N1331" s="111">
        <v>411</v>
      </c>
      <c r="O1331" s="111">
        <v>1346</v>
      </c>
      <c r="P1331" s="111"/>
      <c r="Q1331" s="111">
        <v>17</v>
      </c>
      <c r="R1331" s="111">
        <v>4</v>
      </c>
      <c r="S1331" s="111">
        <v>4</v>
      </c>
      <c r="T1331" s="111"/>
      <c r="U1331" s="111"/>
      <c r="V1331" s="111"/>
      <c r="W1331" s="111"/>
      <c r="X1331" s="111"/>
      <c r="Y1331" s="111"/>
      <c r="Z1331" s="111"/>
      <c r="AA1331" s="111"/>
      <c r="AB1331" s="111"/>
      <c r="AC1331" s="111"/>
      <c r="AD1331" s="111"/>
      <c r="AE1331" s="111"/>
      <c r="AG1331" s="7">
        <f>IF(Q1331&gt;0,RANK(Q1331,(N1331:P1331,Q1331:AE1331)),0)</f>
        <v>3</v>
      </c>
      <c r="AH1331" s="7">
        <f>IF(R1331&gt;0,RANK(R1331,(N1331:P1331,Q1331:AE1331)),0)</f>
        <v>4</v>
      </c>
      <c r="AI1331" s="7">
        <f>IF(T1331&gt;0,RANK(T1331,(N1331:P1331,Q1331:AE1331)),0)</f>
        <v>0</v>
      </c>
      <c r="AJ1331" s="7">
        <f>IF(S1331&gt;0,RANK(S1331,(N1331:P1331,Q1331:AE1331)),0)</f>
        <v>4</v>
      </c>
      <c r="AK1331" s="2">
        <f t="shared" si="497"/>
        <v>9.5398428731762065E-3</v>
      </c>
      <c r="AL1331" s="2">
        <f t="shared" si="498"/>
        <v>2.2446689113355782E-3</v>
      </c>
      <c r="AM1331" s="2">
        <f t="shared" si="499"/>
        <v>0</v>
      </c>
      <c r="AN1331" s="2">
        <f t="shared" si="500"/>
        <v>2.2446689113355782E-3</v>
      </c>
      <c r="AP1331" t="s">
        <v>724</v>
      </c>
      <c r="AQ1331" t="s">
        <v>1312</v>
      </c>
      <c r="AR1331">
        <v>6</v>
      </c>
      <c r="AT1331" s="95">
        <v>29</v>
      </c>
      <c r="AU1331" s="97">
        <v>171</v>
      </c>
      <c r="AV1331" s="101">
        <f t="shared" si="480"/>
        <v>29171</v>
      </c>
      <c r="AX1331" s="7" t="s">
        <v>1006</v>
      </c>
    </row>
    <row r="1332" spans="1:50" hidden="1" outlineLevel="1">
      <c r="A1332" t="s">
        <v>1646</v>
      </c>
      <c r="B1332" t="s">
        <v>1312</v>
      </c>
      <c r="C1332" s="1">
        <f t="shared" si="492"/>
        <v>2990</v>
      </c>
      <c r="D1332" s="7">
        <f>IF(N1332&gt;0, RANK(N1332,(N1332:P1332,Q1332:AE1332)),0)</f>
        <v>1</v>
      </c>
      <c r="E1332" s="7">
        <f>IF(O1332&gt;0,RANK(O1332,(N1332:P1332,Q1332:AE1332)),0)</f>
        <v>2</v>
      </c>
      <c r="F1332" s="7">
        <f>IF(P1332&gt;0,RANK(P1332,(N1332:P1332,Q1332:AE1332)),0)</f>
        <v>0</v>
      </c>
      <c r="G1332" s="1">
        <f t="shared" si="490"/>
        <v>354</v>
      </c>
      <c r="H1332" s="2">
        <f t="shared" si="491"/>
        <v>0.11839464882943143</v>
      </c>
      <c r="I1332" s="2"/>
      <c r="J1332" s="2">
        <f t="shared" si="493"/>
        <v>0.55317725752508362</v>
      </c>
      <c r="K1332" s="2">
        <f t="shared" si="494"/>
        <v>0.43478260869565216</v>
      </c>
      <c r="L1332" s="2">
        <f t="shared" si="495"/>
        <v>0</v>
      </c>
      <c r="M1332" s="2">
        <f t="shared" si="496"/>
        <v>1.2040133779264217E-2</v>
      </c>
      <c r="N1332" s="111">
        <v>1654</v>
      </c>
      <c r="O1332" s="111">
        <v>1300</v>
      </c>
      <c r="P1332" s="111"/>
      <c r="Q1332" s="111">
        <v>27</v>
      </c>
      <c r="R1332" s="111">
        <v>3</v>
      </c>
      <c r="S1332" s="111">
        <v>6</v>
      </c>
      <c r="T1332" s="111"/>
      <c r="U1332" s="111"/>
      <c r="V1332" s="111"/>
      <c r="W1332" s="111"/>
      <c r="X1332" s="111"/>
      <c r="Y1332" s="111"/>
      <c r="Z1332" s="111"/>
      <c r="AA1332" s="111"/>
      <c r="AB1332" s="111"/>
      <c r="AC1332" s="111"/>
      <c r="AD1332" s="111"/>
      <c r="AE1332" s="111"/>
      <c r="AG1332" s="7">
        <f>IF(Q1332&gt;0,RANK(Q1332,(N1332:P1332,Q1332:AE1332)),0)</f>
        <v>3</v>
      </c>
      <c r="AH1332" s="7">
        <f>IF(R1332&gt;0,RANK(R1332,(N1332:P1332,Q1332:AE1332)),0)</f>
        <v>5</v>
      </c>
      <c r="AI1332" s="7">
        <f>IF(T1332&gt;0,RANK(T1332,(N1332:P1332,Q1332:AE1332)),0)</f>
        <v>0</v>
      </c>
      <c r="AJ1332" s="7">
        <f>IF(S1332&gt;0,RANK(S1332,(N1332:P1332,Q1332:AE1332)),0)</f>
        <v>4</v>
      </c>
      <c r="AK1332" s="2">
        <f t="shared" si="497"/>
        <v>9.0301003344481611E-3</v>
      </c>
      <c r="AL1332" s="2">
        <f t="shared" si="498"/>
        <v>1.0033444816053511E-3</v>
      </c>
      <c r="AM1332" s="2">
        <f t="shared" si="499"/>
        <v>0</v>
      </c>
      <c r="AN1332" s="2">
        <f t="shared" si="500"/>
        <v>2.0066889632107021E-3</v>
      </c>
      <c r="AP1332" t="s">
        <v>1646</v>
      </c>
      <c r="AQ1332" t="s">
        <v>1312</v>
      </c>
      <c r="AR1332">
        <v>9</v>
      </c>
      <c r="AT1332" s="95">
        <v>29</v>
      </c>
      <c r="AU1332" s="97">
        <v>173</v>
      </c>
      <c r="AV1332" s="101">
        <f t="shared" si="480"/>
        <v>29173</v>
      </c>
      <c r="AX1332" s="7" t="s">
        <v>1006</v>
      </c>
    </row>
    <row r="1333" spans="1:50" hidden="1" outlineLevel="1">
      <c r="A1333" t="s">
        <v>1575</v>
      </c>
      <c r="B1333" t="s">
        <v>1312</v>
      </c>
      <c r="C1333" s="1">
        <f t="shared" si="492"/>
        <v>6414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490"/>
        <v>401</v>
      </c>
      <c r="H1333" s="2">
        <f t="shared" si="491"/>
        <v>6.2519488618646715E-2</v>
      </c>
      <c r="I1333" s="2"/>
      <c r="J1333" s="2">
        <f t="shared" si="493"/>
        <v>0.45338322419706889</v>
      </c>
      <c r="K1333" s="2">
        <f t="shared" si="494"/>
        <v>0.51590271281571565</v>
      </c>
      <c r="L1333" s="2">
        <f t="shared" si="495"/>
        <v>0</v>
      </c>
      <c r="M1333" s="2">
        <f t="shared" si="496"/>
        <v>3.0714062987215462E-2</v>
      </c>
      <c r="N1333" s="111">
        <v>2908</v>
      </c>
      <c r="O1333" s="111">
        <v>3309</v>
      </c>
      <c r="P1333" s="111"/>
      <c r="Q1333" s="111">
        <v>116</v>
      </c>
      <c r="R1333" s="111">
        <v>27</v>
      </c>
      <c r="S1333" s="111">
        <v>54</v>
      </c>
      <c r="T1333" s="111"/>
      <c r="U1333" s="111"/>
      <c r="V1333" s="111"/>
      <c r="W1333" s="111"/>
      <c r="X1333" s="111"/>
      <c r="Y1333" s="111"/>
      <c r="Z1333" s="111"/>
      <c r="AA1333" s="111"/>
      <c r="AB1333" s="111"/>
      <c r="AC1333" s="111"/>
      <c r="AD1333" s="111"/>
      <c r="AE1333" s="111"/>
      <c r="AG1333" s="7">
        <f>IF(Q1333&gt;0,RANK(Q1333,(N1333:P1333,Q1333:AE1333)),0)</f>
        <v>3</v>
      </c>
      <c r="AH1333" s="7">
        <f>IF(R1333&gt;0,RANK(R1333,(N1333:P1333,Q1333:AE1333)),0)</f>
        <v>5</v>
      </c>
      <c r="AI1333" s="7">
        <f>IF(T1333&gt;0,RANK(T1333,(N1333:P1333,Q1333:AE1333)),0)</f>
        <v>0</v>
      </c>
      <c r="AJ1333" s="7">
        <f>IF(S1333&gt;0,RANK(S1333,(N1333:P1333,Q1333:AE1333)),0)</f>
        <v>4</v>
      </c>
      <c r="AK1333" s="2">
        <f t="shared" si="497"/>
        <v>1.8085438104147179E-2</v>
      </c>
      <c r="AL1333" s="2">
        <f t="shared" si="498"/>
        <v>4.2095416276894298E-3</v>
      </c>
      <c r="AM1333" s="2">
        <f t="shared" si="499"/>
        <v>0</v>
      </c>
      <c r="AN1333" s="2">
        <f t="shared" si="500"/>
        <v>8.4190832553788595E-3</v>
      </c>
      <c r="AP1333" t="s">
        <v>1575</v>
      </c>
      <c r="AQ1333" t="s">
        <v>1312</v>
      </c>
      <c r="AR1333">
        <v>9</v>
      </c>
      <c r="AT1333" s="95">
        <v>29</v>
      </c>
      <c r="AU1333" s="97">
        <v>175</v>
      </c>
      <c r="AV1333" s="101">
        <f t="shared" si="480"/>
        <v>29175</v>
      </c>
      <c r="AX1333" s="7" t="s">
        <v>1006</v>
      </c>
    </row>
    <row r="1334" spans="1:50" hidden="1" outlineLevel="1">
      <c r="A1334" t="s">
        <v>1740</v>
      </c>
      <c r="B1334" t="s">
        <v>1312</v>
      </c>
      <c r="C1334" s="1">
        <f t="shared" si="492"/>
        <v>6633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490"/>
        <v>40</v>
      </c>
      <c r="H1334" s="2">
        <f t="shared" si="491"/>
        <v>6.0304537916478218E-3</v>
      </c>
      <c r="I1334" s="2"/>
      <c r="J1334" s="2">
        <f t="shared" si="493"/>
        <v>0.47550128147143073</v>
      </c>
      <c r="K1334" s="2">
        <f t="shared" si="494"/>
        <v>0.48153173526307852</v>
      </c>
      <c r="L1334" s="2">
        <f t="shared" si="495"/>
        <v>0</v>
      </c>
      <c r="M1334" s="2">
        <f t="shared" si="496"/>
        <v>4.2966983265490699E-2</v>
      </c>
      <c r="N1334" s="111">
        <v>3154</v>
      </c>
      <c r="O1334" s="111">
        <v>3194</v>
      </c>
      <c r="P1334" s="111"/>
      <c r="Q1334" s="111">
        <v>133</v>
      </c>
      <c r="R1334" s="111">
        <v>46</v>
      </c>
      <c r="S1334" s="111">
        <v>106</v>
      </c>
      <c r="T1334" s="111"/>
      <c r="U1334" s="111"/>
      <c r="V1334" s="111"/>
      <c r="W1334" s="111"/>
      <c r="X1334" s="111"/>
      <c r="Y1334" s="111"/>
      <c r="Z1334" s="111"/>
      <c r="AA1334" s="111"/>
      <c r="AB1334" s="111"/>
      <c r="AC1334" s="111"/>
      <c r="AD1334" s="111"/>
      <c r="AE1334" s="111"/>
      <c r="AG1334" s="7">
        <f>IF(Q1334&gt;0,RANK(Q1334,(N1334:P1334,Q1334:AE1334)),0)</f>
        <v>3</v>
      </c>
      <c r="AH1334" s="7">
        <f>IF(R1334&gt;0,RANK(R1334,(N1334:P1334,Q1334:AE1334)),0)</f>
        <v>5</v>
      </c>
      <c r="AI1334" s="7">
        <f>IF(T1334&gt;0,RANK(T1334,(N1334:P1334,Q1334:AE1334)),0)</f>
        <v>0</v>
      </c>
      <c r="AJ1334" s="7">
        <f>IF(S1334&gt;0,RANK(S1334,(N1334:P1334,Q1334:AE1334)),0)</f>
        <v>4</v>
      </c>
      <c r="AK1334" s="2">
        <f t="shared" si="497"/>
        <v>2.0051258857229005E-2</v>
      </c>
      <c r="AL1334" s="2">
        <f t="shared" si="498"/>
        <v>6.9350218603949944E-3</v>
      </c>
      <c r="AM1334" s="2">
        <f t="shared" si="499"/>
        <v>0</v>
      </c>
      <c r="AN1334" s="2">
        <f t="shared" si="500"/>
        <v>1.5980702547866727E-2</v>
      </c>
      <c r="AP1334" t="s">
        <v>1740</v>
      </c>
      <c r="AQ1334" t="s">
        <v>1312</v>
      </c>
      <c r="AR1334">
        <v>4</v>
      </c>
      <c r="AT1334" s="95">
        <v>29</v>
      </c>
      <c r="AU1334" s="97">
        <v>177</v>
      </c>
      <c r="AV1334" s="101">
        <f t="shared" si="480"/>
        <v>29177</v>
      </c>
      <c r="AX1334" s="7" t="s">
        <v>1006</v>
      </c>
    </row>
    <row r="1335" spans="1:50" hidden="1" outlineLevel="1">
      <c r="A1335" t="s">
        <v>1637</v>
      </c>
      <c r="B1335" t="s">
        <v>1312</v>
      </c>
      <c r="C1335" s="1">
        <f t="shared" si="492"/>
        <v>2310</v>
      </c>
      <c r="D1335" s="7">
        <f>IF(N1335&gt;0, RANK(N1335,(N1335:P1335,Q1335:AE1335)),0)</f>
        <v>1</v>
      </c>
      <c r="E1335" s="7">
        <f>IF(O1335&gt;0,RANK(O1335,(N1335:P1335,Q1335:AE1335)),0)</f>
        <v>2</v>
      </c>
      <c r="F1335" s="7">
        <f>IF(P1335&gt;0,RANK(P1335,(N1335:P1335,Q1335:AE1335)),0)</f>
        <v>0</v>
      </c>
      <c r="G1335" s="1">
        <f t="shared" si="490"/>
        <v>21</v>
      </c>
      <c r="H1335" s="2">
        <f t="shared" si="491"/>
        <v>9.0909090909090905E-3</v>
      </c>
      <c r="I1335" s="2"/>
      <c r="J1335" s="2">
        <f t="shared" si="493"/>
        <v>0.48831168831168831</v>
      </c>
      <c r="K1335" s="2">
        <f t="shared" si="494"/>
        <v>0.47922077922077921</v>
      </c>
      <c r="L1335" s="2">
        <f t="shared" si="495"/>
        <v>0</v>
      </c>
      <c r="M1335" s="2">
        <f t="shared" si="496"/>
        <v>3.2467532467532534E-2</v>
      </c>
      <c r="N1335" s="111">
        <v>1128</v>
      </c>
      <c r="O1335" s="111">
        <v>1107</v>
      </c>
      <c r="P1335" s="111"/>
      <c r="Q1335" s="111">
        <v>28</v>
      </c>
      <c r="R1335" s="111">
        <v>12</v>
      </c>
      <c r="S1335" s="111">
        <v>35</v>
      </c>
      <c r="T1335" s="111"/>
      <c r="U1335" s="111"/>
      <c r="V1335" s="111"/>
      <c r="W1335" s="111"/>
      <c r="X1335" s="111"/>
      <c r="Y1335" s="111"/>
      <c r="Z1335" s="111"/>
      <c r="AA1335" s="111"/>
      <c r="AB1335" s="111"/>
      <c r="AC1335" s="111"/>
      <c r="AD1335" s="111"/>
      <c r="AE1335" s="111"/>
      <c r="AG1335" s="7">
        <f>IF(Q1335&gt;0,RANK(Q1335,(N1335:P1335,Q1335:AE1335)),0)</f>
        <v>4</v>
      </c>
      <c r="AH1335" s="7">
        <f>IF(R1335&gt;0,RANK(R1335,(N1335:P1335,Q1335:AE1335)),0)</f>
        <v>5</v>
      </c>
      <c r="AI1335" s="7">
        <f>IF(T1335&gt;0,RANK(T1335,(N1335:P1335,Q1335:AE1335)),0)</f>
        <v>0</v>
      </c>
      <c r="AJ1335" s="7">
        <f>IF(S1335&gt;0,RANK(S1335,(N1335:P1335,Q1335:AE1335)),0)</f>
        <v>3</v>
      </c>
      <c r="AK1335" s="2">
        <f t="shared" si="497"/>
        <v>1.2121212121212121E-2</v>
      </c>
      <c r="AL1335" s="2">
        <f t="shared" si="498"/>
        <v>5.1948051948051948E-3</v>
      </c>
      <c r="AM1335" s="2">
        <f t="shared" si="499"/>
        <v>0</v>
      </c>
      <c r="AN1335" s="2">
        <f t="shared" si="500"/>
        <v>1.5151515151515152E-2</v>
      </c>
      <c r="AP1335" t="s">
        <v>1637</v>
      </c>
      <c r="AQ1335" t="s">
        <v>1312</v>
      </c>
      <c r="AR1335">
        <v>8</v>
      </c>
      <c r="AT1335" s="95">
        <v>29</v>
      </c>
      <c r="AU1335" s="97">
        <v>179</v>
      </c>
      <c r="AV1335" s="101">
        <f t="shared" si="480"/>
        <v>29179</v>
      </c>
      <c r="AX1335" s="7" t="s">
        <v>1006</v>
      </c>
    </row>
    <row r="1336" spans="1:50" hidden="1" outlineLevel="1">
      <c r="A1336" t="s">
        <v>1456</v>
      </c>
      <c r="B1336" t="s">
        <v>1312</v>
      </c>
      <c r="C1336" s="1">
        <f t="shared" si="492"/>
        <v>3412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490"/>
        <v>563</v>
      </c>
      <c r="H1336" s="2">
        <f t="shared" si="491"/>
        <v>0.16500586166471279</v>
      </c>
      <c r="I1336" s="2"/>
      <c r="J1336" s="2">
        <f t="shared" si="493"/>
        <v>0.39830011723329428</v>
      </c>
      <c r="K1336" s="2">
        <f t="shared" si="494"/>
        <v>0.56330597889800704</v>
      </c>
      <c r="L1336" s="2">
        <f t="shared" si="495"/>
        <v>0</v>
      </c>
      <c r="M1336" s="2">
        <f t="shared" si="496"/>
        <v>3.8393903868698676E-2</v>
      </c>
      <c r="N1336" s="111">
        <v>1359</v>
      </c>
      <c r="O1336" s="111">
        <v>1922</v>
      </c>
      <c r="P1336" s="111"/>
      <c r="Q1336" s="111">
        <v>44</v>
      </c>
      <c r="R1336" s="111">
        <v>16</v>
      </c>
      <c r="S1336" s="111">
        <v>71</v>
      </c>
      <c r="T1336" s="111"/>
      <c r="U1336" s="111"/>
      <c r="V1336" s="111"/>
      <c r="W1336" s="111"/>
      <c r="X1336" s="111"/>
      <c r="Y1336" s="111"/>
      <c r="Z1336" s="111"/>
      <c r="AA1336" s="111"/>
      <c r="AB1336" s="111"/>
      <c r="AC1336" s="111"/>
      <c r="AD1336" s="111"/>
      <c r="AE1336" s="111"/>
      <c r="AG1336" s="7">
        <f>IF(Q1336&gt;0,RANK(Q1336,(N1336:P1336,Q1336:AE1336)),0)</f>
        <v>4</v>
      </c>
      <c r="AH1336" s="7">
        <f>IF(R1336&gt;0,RANK(R1336,(N1336:P1336,Q1336:AE1336)),0)</f>
        <v>5</v>
      </c>
      <c r="AI1336" s="7">
        <f>IF(T1336&gt;0,RANK(T1336,(N1336:P1336,Q1336:AE1336)),0)</f>
        <v>0</v>
      </c>
      <c r="AJ1336" s="7">
        <f>IF(S1336&gt;0,RANK(S1336,(N1336:P1336,Q1336:AE1336)),0)</f>
        <v>3</v>
      </c>
      <c r="AK1336" s="2">
        <f t="shared" si="497"/>
        <v>1.2895662368112544E-2</v>
      </c>
      <c r="AL1336" s="2">
        <f t="shared" si="498"/>
        <v>4.6893317702227429E-3</v>
      </c>
      <c r="AM1336" s="2">
        <f t="shared" si="499"/>
        <v>0</v>
      </c>
      <c r="AN1336" s="2">
        <f t="shared" si="500"/>
        <v>2.0808909730363423E-2</v>
      </c>
      <c r="AP1336" t="s">
        <v>1456</v>
      </c>
      <c r="AQ1336" t="s">
        <v>1312</v>
      </c>
      <c r="AR1336">
        <v>8</v>
      </c>
      <c r="AT1336" s="95">
        <v>29</v>
      </c>
      <c r="AU1336" s="97">
        <v>181</v>
      </c>
      <c r="AV1336" s="101">
        <f t="shared" si="480"/>
        <v>29181</v>
      </c>
      <c r="AX1336" s="7" t="s">
        <v>1006</v>
      </c>
    </row>
    <row r="1337" spans="1:50" hidden="1" outlineLevel="1">
      <c r="A1337" t="s">
        <v>1238</v>
      </c>
      <c r="B1337" t="s">
        <v>1312</v>
      </c>
      <c r="C1337" s="1">
        <f t="shared" si="492"/>
        <v>76831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490"/>
        <v>10937</v>
      </c>
      <c r="H1337" s="2">
        <f t="shared" si="491"/>
        <v>0.14235139461935936</v>
      </c>
      <c r="I1337" s="2"/>
      <c r="J1337" s="2">
        <f t="shared" si="493"/>
        <v>0.41170881545209614</v>
      </c>
      <c r="K1337" s="2">
        <f t="shared" si="494"/>
        <v>0.55406021007145556</v>
      </c>
      <c r="L1337" s="2">
        <f t="shared" si="495"/>
        <v>0</v>
      </c>
      <c r="M1337" s="2">
        <f t="shared" si="496"/>
        <v>3.4230974476448295E-2</v>
      </c>
      <c r="N1337" s="111">
        <v>31632</v>
      </c>
      <c r="O1337" s="111">
        <v>42569</v>
      </c>
      <c r="P1337" s="111"/>
      <c r="Q1337" s="111">
        <v>1390</v>
      </c>
      <c r="R1337" s="111">
        <v>363</v>
      </c>
      <c r="S1337" s="111">
        <v>877</v>
      </c>
      <c r="T1337" s="111"/>
      <c r="U1337" s="111"/>
      <c r="V1337" s="111"/>
      <c r="W1337" s="111"/>
      <c r="X1337" s="111"/>
      <c r="Y1337" s="111"/>
      <c r="Z1337" s="111"/>
      <c r="AA1337" s="111"/>
      <c r="AB1337" s="111"/>
      <c r="AC1337" s="111"/>
      <c r="AD1337" s="111"/>
      <c r="AE1337" s="111"/>
      <c r="AG1337" s="7">
        <f>IF(Q1337&gt;0,RANK(Q1337,(N1337:P1337,Q1337:AE1337)),0)</f>
        <v>3</v>
      </c>
      <c r="AH1337" s="7">
        <f>IF(R1337&gt;0,RANK(R1337,(N1337:P1337,Q1337:AE1337)),0)</f>
        <v>5</v>
      </c>
      <c r="AI1337" s="7">
        <f>IF(T1337&gt;0,RANK(T1337,(N1337:P1337,Q1337:AE1337)),0)</f>
        <v>0</v>
      </c>
      <c r="AJ1337" s="7">
        <f>IF(S1337&gt;0,RANK(S1337,(N1337:P1337,Q1337:AE1337)),0)</f>
        <v>4</v>
      </c>
      <c r="AK1337" s="2">
        <f t="shared" si="497"/>
        <v>1.8091655711887127E-2</v>
      </c>
      <c r="AL1337" s="2">
        <f t="shared" si="498"/>
        <v>4.7246554125287971E-3</v>
      </c>
      <c r="AM1337" s="2">
        <f t="shared" si="499"/>
        <v>0</v>
      </c>
      <c r="AN1337" s="2">
        <f t="shared" si="500"/>
        <v>1.1414663352032383E-2</v>
      </c>
      <c r="AP1337" t="s">
        <v>1238</v>
      </c>
      <c r="AQ1337" t="s">
        <v>1312</v>
      </c>
      <c r="AR1337">
        <v>0</v>
      </c>
      <c r="AT1337" s="95">
        <v>29</v>
      </c>
      <c r="AU1337" s="97">
        <v>183</v>
      </c>
      <c r="AV1337" s="101">
        <f t="shared" si="480"/>
        <v>29183</v>
      </c>
      <c r="AX1337" s="7" t="s">
        <v>1006</v>
      </c>
    </row>
    <row r="1338" spans="1:50" hidden="1" outlineLevel="1">
      <c r="A1338" t="s">
        <v>1769</v>
      </c>
      <c r="B1338" t="s">
        <v>1312</v>
      </c>
      <c r="C1338" s="1">
        <f t="shared" si="492"/>
        <v>3176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490"/>
        <v>424</v>
      </c>
      <c r="H1338" s="2">
        <f t="shared" si="491"/>
        <v>0.13350125944584382</v>
      </c>
      <c r="I1338" s="2"/>
      <c r="J1338" s="2">
        <f t="shared" si="493"/>
        <v>0.40994962216624686</v>
      </c>
      <c r="K1338" s="2">
        <f t="shared" si="494"/>
        <v>0.54345088161209065</v>
      </c>
      <c r="L1338" s="2">
        <f t="shared" si="495"/>
        <v>0</v>
      </c>
      <c r="M1338" s="2">
        <f t="shared" si="496"/>
        <v>4.6599496221662484E-2</v>
      </c>
      <c r="N1338" s="111">
        <v>1302</v>
      </c>
      <c r="O1338" s="111">
        <v>1726</v>
      </c>
      <c r="P1338" s="111"/>
      <c r="Q1338" s="111">
        <v>85</v>
      </c>
      <c r="R1338" s="111">
        <v>28</v>
      </c>
      <c r="S1338" s="111">
        <v>35</v>
      </c>
      <c r="T1338" s="111"/>
      <c r="U1338" s="111"/>
      <c r="V1338" s="111"/>
      <c r="W1338" s="111"/>
      <c r="X1338" s="111"/>
      <c r="Y1338" s="111"/>
      <c r="Z1338" s="111"/>
      <c r="AA1338" s="111"/>
      <c r="AB1338" s="111"/>
      <c r="AC1338" s="111"/>
      <c r="AD1338" s="111"/>
      <c r="AE1338" s="111"/>
      <c r="AG1338" s="7">
        <f>IF(Q1338&gt;0,RANK(Q1338,(N1338:P1338,Q1338:AE1338)),0)</f>
        <v>3</v>
      </c>
      <c r="AH1338" s="7">
        <f>IF(R1338&gt;0,RANK(R1338,(N1338:P1338,Q1338:AE1338)),0)</f>
        <v>5</v>
      </c>
      <c r="AI1338" s="7">
        <f>IF(T1338&gt;0,RANK(T1338,(N1338:P1338,Q1338:AE1338)),0)</f>
        <v>0</v>
      </c>
      <c r="AJ1338" s="7">
        <f>IF(S1338&gt;0,RANK(S1338,(N1338:P1338,Q1338:AE1338)),0)</f>
        <v>4</v>
      </c>
      <c r="AK1338" s="2">
        <f t="shared" si="497"/>
        <v>2.67632241813602E-2</v>
      </c>
      <c r="AL1338" s="2">
        <f t="shared" si="498"/>
        <v>8.8161209068010078E-3</v>
      </c>
      <c r="AM1338" s="2">
        <f t="shared" si="499"/>
        <v>0</v>
      </c>
      <c r="AN1338" s="2">
        <f t="shared" si="500"/>
        <v>1.1020151133501259E-2</v>
      </c>
      <c r="AP1338" t="s">
        <v>1769</v>
      </c>
      <c r="AQ1338" t="s">
        <v>1312</v>
      </c>
      <c r="AR1338">
        <v>4</v>
      </c>
      <c r="AT1338" s="95">
        <v>29</v>
      </c>
      <c r="AU1338" s="97">
        <v>185</v>
      </c>
      <c r="AV1338" s="101">
        <f t="shared" si="480"/>
        <v>29185</v>
      </c>
      <c r="AX1338" s="7" t="s">
        <v>1006</v>
      </c>
    </row>
    <row r="1339" spans="1:50" hidden="1" outlineLevel="1">
      <c r="A1339" t="s">
        <v>1409</v>
      </c>
      <c r="B1339" t="s">
        <v>1312</v>
      </c>
      <c r="C1339" s="1">
        <f t="shared" si="492"/>
        <v>12442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>IF(P1339&gt;0,RANK(P1339,(N1339:P1339,Q1339:AE1339)),0)</f>
        <v>0</v>
      </c>
      <c r="G1339" s="1">
        <f t="shared" si="490"/>
        <v>434</v>
      </c>
      <c r="H1339" s="2">
        <f t="shared" si="491"/>
        <v>3.488185179231635E-2</v>
      </c>
      <c r="I1339" s="2"/>
      <c r="J1339" s="2">
        <f t="shared" si="493"/>
        <v>0.49694582864491238</v>
      </c>
      <c r="K1339" s="2">
        <f t="shared" si="494"/>
        <v>0.46206397685259604</v>
      </c>
      <c r="L1339" s="2">
        <f t="shared" si="495"/>
        <v>0</v>
      </c>
      <c r="M1339" s="2">
        <f t="shared" si="496"/>
        <v>4.0990194502491528E-2</v>
      </c>
      <c r="N1339" s="111">
        <v>6183</v>
      </c>
      <c r="O1339" s="111">
        <v>5749</v>
      </c>
      <c r="P1339" s="111"/>
      <c r="Q1339" s="111">
        <v>195</v>
      </c>
      <c r="R1339" s="111">
        <v>66</v>
      </c>
      <c r="S1339" s="111">
        <v>249</v>
      </c>
      <c r="T1339" s="111"/>
      <c r="U1339" s="111"/>
      <c r="V1339" s="111"/>
      <c r="W1339" s="111"/>
      <c r="X1339" s="111"/>
      <c r="Y1339" s="111"/>
      <c r="Z1339" s="111"/>
      <c r="AA1339" s="111"/>
      <c r="AB1339" s="111"/>
      <c r="AC1339" s="111"/>
      <c r="AD1339" s="111"/>
      <c r="AE1339" s="111"/>
      <c r="AG1339" s="7">
        <f>IF(Q1339&gt;0,RANK(Q1339,(N1339:P1339,Q1339:AE1339)),0)</f>
        <v>4</v>
      </c>
      <c r="AH1339" s="7">
        <f>IF(R1339&gt;0,RANK(R1339,(N1339:P1339,Q1339:AE1339)),0)</f>
        <v>5</v>
      </c>
      <c r="AI1339" s="7">
        <f>IF(T1339&gt;0,RANK(T1339,(N1339:P1339,Q1339:AE1339)),0)</f>
        <v>0</v>
      </c>
      <c r="AJ1339" s="7">
        <f>IF(S1339&gt;0,RANK(S1339,(N1339:P1339,Q1339:AE1339)),0)</f>
        <v>3</v>
      </c>
      <c r="AK1339" s="2">
        <f t="shared" si="497"/>
        <v>1.5672721427423243E-2</v>
      </c>
      <c r="AL1339" s="2">
        <f t="shared" si="498"/>
        <v>5.30461340620479E-3</v>
      </c>
      <c r="AM1339" s="2">
        <f t="shared" si="499"/>
        <v>0</v>
      </c>
      <c r="AN1339" s="2">
        <f t="shared" si="500"/>
        <v>2.0012859668863528E-2</v>
      </c>
      <c r="AP1339" t="s">
        <v>1409</v>
      </c>
      <c r="AQ1339" t="s">
        <v>1312</v>
      </c>
      <c r="AR1339">
        <v>8</v>
      </c>
      <c r="AT1339" s="95">
        <v>29</v>
      </c>
      <c r="AU1339" s="97">
        <v>187</v>
      </c>
      <c r="AV1339" s="101">
        <f t="shared" ref="AV1339:AV1360" si="501">1000*AT1339+AU1339</f>
        <v>29187</v>
      </c>
      <c r="AX1339" s="7" t="s">
        <v>1006</v>
      </c>
    </row>
    <row r="1340" spans="1:50" hidden="1" outlineLevel="1">
      <c r="A1340" t="s">
        <v>903</v>
      </c>
      <c r="B1340" t="s">
        <v>1312</v>
      </c>
      <c r="C1340" s="1">
        <f t="shared" si="492"/>
        <v>336311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1">
        <f t="shared" si="490"/>
        <v>10294</v>
      </c>
      <c r="H1340" s="2">
        <f t="shared" si="491"/>
        <v>3.0608573611924678E-2</v>
      </c>
      <c r="I1340" s="2"/>
      <c r="J1340" s="2">
        <f t="shared" si="493"/>
        <v>0.46958618659514556</v>
      </c>
      <c r="K1340" s="2">
        <f t="shared" si="494"/>
        <v>0.50019476020707021</v>
      </c>
      <c r="L1340" s="2">
        <f t="shared" si="495"/>
        <v>0</v>
      </c>
      <c r="M1340" s="2">
        <f t="shared" si="496"/>
        <v>3.0219053197784174E-2</v>
      </c>
      <c r="N1340" s="111">
        <v>157927</v>
      </c>
      <c r="O1340" s="111">
        <v>168221</v>
      </c>
      <c r="P1340" s="111"/>
      <c r="Q1340" s="111">
        <v>5644</v>
      </c>
      <c r="R1340" s="111">
        <v>1447</v>
      </c>
      <c r="S1340" s="111">
        <v>3072</v>
      </c>
      <c r="T1340" s="111"/>
      <c r="U1340" s="111"/>
      <c r="V1340" s="111"/>
      <c r="W1340" s="111"/>
      <c r="X1340" s="111"/>
      <c r="Y1340" s="111"/>
      <c r="Z1340" s="111"/>
      <c r="AA1340" s="111"/>
      <c r="AB1340" s="111"/>
      <c r="AC1340" s="111"/>
      <c r="AD1340" s="111"/>
      <c r="AE1340" s="111"/>
      <c r="AG1340" s="7">
        <f>IF(Q1340&gt;0,RANK(Q1340,(N1340:P1340,Q1340:AE1340)),0)</f>
        <v>3</v>
      </c>
      <c r="AH1340" s="7">
        <f>IF(R1340&gt;0,RANK(R1340,(N1340:P1340,Q1340:AE1340)),0)</f>
        <v>5</v>
      </c>
      <c r="AI1340" s="7">
        <f>IF(T1340&gt;0,RANK(T1340,(N1340:P1340,Q1340:AE1340)),0)</f>
        <v>0</v>
      </c>
      <c r="AJ1340" s="7">
        <f>IF(S1340&gt;0,RANK(S1340,(N1340:P1340,Q1340:AE1340)),0)</f>
        <v>4</v>
      </c>
      <c r="AK1340" s="2">
        <f t="shared" si="497"/>
        <v>1.6782085629075467E-2</v>
      </c>
      <c r="AL1340" s="2">
        <f t="shared" si="498"/>
        <v>4.3025651852006026E-3</v>
      </c>
      <c r="AM1340" s="2">
        <f t="shared" si="499"/>
        <v>0</v>
      </c>
      <c r="AN1340" s="2">
        <f t="shared" si="500"/>
        <v>9.1344023835081226E-3</v>
      </c>
      <c r="AP1340" t="s">
        <v>903</v>
      </c>
      <c r="AQ1340" t="s">
        <v>1312</v>
      </c>
      <c r="AR1340">
        <v>0</v>
      </c>
      <c r="AT1340" s="95">
        <v>29</v>
      </c>
      <c r="AU1340" s="97">
        <v>189</v>
      </c>
      <c r="AV1340" s="101">
        <f t="shared" si="501"/>
        <v>29189</v>
      </c>
      <c r="AX1340" s="7" t="s">
        <v>1006</v>
      </c>
    </row>
    <row r="1341" spans="1:50" hidden="1" outlineLevel="1">
      <c r="A1341" t="s">
        <v>239</v>
      </c>
      <c r="B1341" t="s">
        <v>1312</v>
      </c>
      <c r="C1341" s="1">
        <f>SUM(N1341:AE1341)</f>
        <v>4781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0</v>
      </c>
      <c r="G1341" s="1">
        <f>IF(C1341&gt;0,MAX(N1341:P1341)-LARGE(N1341:P1341,2),0)</f>
        <v>309</v>
      </c>
      <c r="H1341" s="2">
        <f>IF(C1341&gt;0,G1341/C1341,0)</f>
        <v>6.4630830370215442E-2</v>
      </c>
      <c r="I1341" s="2"/>
      <c r="J1341" s="2">
        <f>IF($C1341=0,"-",N1341/$C1341)</f>
        <v>0.50993516000836647</v>
      </c>
      <c r="K1341" s="2">
        <f>IF($C1341=0,"-",O1341/$C1341)</f>
        <v>0.44530432963815103</v>
      </c>
      <c r="L1341" s="2">
        <f>IF($C1341=0,"-",P1341/$C1341)</f>
        <v>0</v>
      </c>
      <c r="M1341" s="2">
        <f>IF(C1341=0,"-",(1-J1341-K1341-L1341))</f>
        <v>4.4760510353482497E-2</v>
      </c>
      <c r="N1341" s="111">
        <v>2438</v>
      </c>
      <c r="O1341" s="111">
        <v>2129</v>
      </c>
      <c r="P1341" s="111"/>
      <c r="Q1341" s="111">
        <v>82</v>
      </c>
      <c r="R1341" s="111">
        <v>21</v>
      </c>
      <c r="S1341" s="111">
        <v>111</v>
      </c>
      <c r="T1341" s="111"/>
      <c r="U1341" s="111"/>
      <c r="V1341" s="111"/>
      <c r="W1341" s="111"/>
      <c r="X1341" s="111"/>
      <c r="Y1341" s="111"/>
      <c r="Z1341" s="111"/>
      <c r="AA1341" s="111"/>
      <c r="AB1341" s="111"/>
      <c r="AC1341" s="111"/>
      <c r="AD1341" s="111"/>
      <c r="AE1341" s="111"/>
      <c r="AG1341" s="7">
        <f>IF(Q1341&gt;0,RANK(Q1341,(N1341:P1341,Q1341:AE1341)),0)</f>
        <v>4</v>
      </c>
      <c r="AH1341" s="7">
        <f>IF(R1341&gt;0,RANK(R1341,(N1341:P1341,Q1341:AE1341)),0)</f>
        <v>5</v>
      </c>
      <c r="AI1341" s="7">
        <f>IF(T1341&gt;0,RANK(T1341,(N1341:P1341,Q1341:AE1341)),0)</f>
        <v>0</v>
      </c>
      <c r="AJ1341" s="7">
        <f>IF(S1341&gt;0,RANK(S1341,(N1341:P1341,Q1341:AE1341)),0)</f>
        <v>3</v>
      </c>
      <c r="AK1341" s="2">
        <f>IF($C1341=0,"-",Q1341/$C1341)</f>
        <v>1.7151223593390504E-2</v>
      </c>
      <c r="AL1341" s="2">
        <f>IF($C1341=0,"-",R1341/$C1341)</f>
        <v>4.3923865300146414E-3</v>
      </c>
      <c r="AM1341" s="2">
        <f>IF($C1341=0,"-",T1341/$C1341)</f>
        <v>0</v>
      </c>
      <c r="AN1341" s="2">
        <f>IF($C1341=0,"-",S1341/$C1341)</f>
        <v>2.321690023007739E-2</v>
      </c>
      <c r="AP1341" t="s">
        <v>239</v>
      </c>
      <c r="AQ1341" t="s">
        <v>1312</v>
      </c>
      <c r="AR1341">
        <v>3</v>
      </c>
      <c r="AT1341" s="95">
        <v>29</v>
      </c>
      <c r="AU1341" s="97">
        <v>186</v>
      </c>
      <c r="AV1341" s="101">
        <f>1000*AT1341+AU1341</f>
        <v>29186</v>
      </c>
      <c r="AX1341" s="7" t="s">
        <v>1006</v>
      </c>
    </row>
    <row r="1342" spans="1:50" hidden="1" outlineLevel="1">
      <c r="A1342" t="s">
        <v>977</v>
      </c>
      <c r="B1342" t="s">
        <v>1312</v>
      </c>
      <c r="C1342" s="1">
        <f t="shared" ref="C1342:C1361" si="502">SUM(N1342:AE1342)</f>
        <v>6678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490"/>
        <v>641</v>
      </c>
      <c r="H1342" s="2">
        <f t="shared" si="491"/>
        <v>9.5986822401916735E-2</v>
      </c>
      <c r="I1342" s="2"/>
      <c r="J1342" s="2">
        <f t="shared" ref="J1342:J1361" si="503">IF($C1342=0,"-",N1342/$C1342)</f>
        <v>0.4362084456424079</v>
      </c>
      <c r="K1342" s="2">
        <f t="shared" ref="K1342:K1361" si="504">IF($C1342=0,"-",O1342/$C1342)</f>
        <v>0.5321952680443246</v>
      </c>
      <c r="L1342" s="2">
        <f t="shared" ref="L1342:L1361" si="505">IF($C1342=0,"-",P1342/$C1342)</f>
        <v>0</v>
      </c>
      <c r="M1342" s="2">
        <f t="shared" ref="M1342:M1361" si="506">IF(C1342=0,"-",(1-J1342-K1342-L1342))</f>
        <v>3.1596286313267496E-2</v>
      </c>
      <c r="N1342" s="111">
        <v>2913</v>
      </c>
      <c r="O1342" s="111">
        <v>3554</v>
      </c>
      <c r="P1342" s="111"/>
      <c r="Q1342" s="111">
        <v>151</v>
      </c>
      <c r="R1342" s="111">
        <v>32</v>
      </c>
      <c r="S1342" s="111">
        <v>28</v>
      </c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G1342" s="7">
        <f>IF(Q1342&gt;0,RANK(Q1342,(N1342:P1342,Q1342:AE1342)),0)</f>
        <v>3</v>
      </c>
      <c r="AH1342" s="7">
        <f>IF(R1342&gt;0,RANK(R1342,(N1342:P1342,Q1342:AE1342)),0)</f>
        <v>4</v>
      </c>
      <c r="AI1342" s="7">
        <f>IF(T1342&gt;0,RANK(T1342,(N1342:P1342,Q1342:AE1342)),0)</f>
        <v>0</v>
      </c>
      <c r="AJ1342" s="7">
        <f>IF(S1342&gt;0,RANK(S1342,(N1342:P1342,Q1342:AE1342)),0)</f>
        <v>5</v>
      </c>
      <c r="AK1342" s="2">
        <f t="shared" ref="AK1342:AK1361" si="507">IF($C1342=0,"-",Q1342/$C1342)</f>
        <v>2.2611560347409403E-2</v>
      </c>
      <c r="AL1342" s="2">
        <f t="shared" ref="AL1342:AL1361" si="508">IF($C1342=0,"-",R1342/$C1342)</f>
        <v>4.7918538484576223E-3</v>
      </c>
      <c r="AM1342" s="2">
        <f t="shared" ref="AM1342:AM1361" si="509">IF($C1342=0,"-",T1342/$C1342)</f>
        <v>0</v>
      </c>
      <c r="AN1342" s="2">
        <f t="shared" ref="AN1342:AN1361" si="510">IF($C1342=0,"-",S1342/$C1342)</f>
        <v>4.1928721174004195E-3</v>
      </c>
      <c r="AP1342" t="s">
        <v>977</v>
      </c>
      <c r="AQ1342" t="s">
        <v>1312</v>
      </c>
      <c r="AR1342">
        <v>4</v>
      </c>
      <c r="AT1342" s="95">
        <v>29</v>
      </c>
      <c r="AU1342" s="97">
        <v>195</v>
      </c>
      <c r="AV1342" s="101">
        <f t="shared" si="501"/>
        <v>29195</v>
      </c>
      <c r="AX1342" s="7" t="s">
        <v>1006</v>
      </c>
    </row>
    <row r="1343" spans="1:50" hidden="1" outlineLevel="1">
      <c r="A1343" t="s">
        <v>1824</v>
      </c>
      <c r="B1343" t="s">
        <v>1312</v>
      </c>
      <c r="C1343" s="1">
        <f t="shared" si="502"/>
        <v>1674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490"/>
        <v>109</v>
      </c>
      <c r="H1343" s="2">
        <f t="shared" si="491"/>
        <v>6.511350059737156E-2</v>
      </c>
      <c r="I1343" s="2"/>
      <c r="J1343" s="2">
        <f t="shared" si="503"/>
        <v>0.45878136200716846</v>
      </c>
      <c r="K1343" s="2">
        <f t="shared" si="504"/>
        <v>0.52389486260453999</v>
      </c>
      <c r="L1343" s="2">
        <f t="shared" si="505"/>
        <v>0</v>
      </c>
      <c r="M1343" s="2">
        <f t="shared" si="506"/>
        <v>1.7323775388291551E-2</v>
      </c>
      <c r="N1343" s="111">
        <v>768</v>
      </c>
      <c r="O1343" s="111">
        <v>877</v>
      </c>
      <c r="P1343" s="111"/>
      <c r="Q1343" s="111">
        <v>18</v>
      </c>
      <c r="R1343" s="111">
        <v>4</v>
      </c>
      <c r="S1343" s="111">
        <v>7</v>
      </c>
      <c r="T1343" s="111"/>
      <c r="U1343" s="111"/>
      <c r="V1343" s="111"/>
      <c r="W1343" s="111"/>
      <c r="X1343" s="111"/>
      <c r="Y1343" s="111"/>
      <c r="Z1343" s="111"/>
      <c r="AA1343" s="111"/>
      <c r="AB1343" s="111"/>
      <c r="AC1343" s="111"/>
      <c r="AD1343" s="111"/>
      <c r="AE1343" s="111"/>
      <c r="AG1343" s="7">
        <f>IF(Q1343&gt;0,RANK(Q1343,(N1343:P1343,Q1343:AE1343)),0)</f>
        <v>3</v>
      </c>
      <c r="AH1343" s="7">
        <f>IF(R1343&gt;0,RANK(R1343,(N1343:P1343,Q1343:AE1343)),0)</f>
        <v>5</v>
      </c>
      <c r="AI1343" s="7">
        <f>IF(T1343&gt;0,RANK(T1343,(N1343:P1343,Q1343:AE1343)),0)</f>
        <v>0</v>
      </c>
      <c r="AJ1343" s="7">
        <f>IF(S1343&gt;0,RANK(S1343,(N1343:P1343,Q1343:AE1343)),0)</f>
        <v>4</v>
      </c>
      <c r="AK1343" s="2">
        <f t="shared" si="507"/>
        <v>1.0752688172043012E-2</v>
      </c>
      <c r="AL1343" s="2">
        <f t="shared" si="508"/>
        <v>2.3894862604540022E-3</v>
      </c>
      <c r="AM1343" s="2">
        <f t="shared" si="509"/>
        <v>0</v>
      </c>
      <c r="AN1343" s="2">
        <f t="shared" si="510"/>
        <v>4.181600955794504E-3</v>
      </c>
      <c r="AP1343" t="s">
        <v>1824</v>
      </c>
      <c r="AQ1343" t="s">
        <v>1312</v>
      </c>
      <c r="AR1343">
        <v>6</v>
      </c>
      <c r="AT1343" s="95">
        <v>29</v>
      </c>
      <c r="AU1343" s="97">
        <v>197</v>
      </c>
      <c r="AV1343" s="101">
        <f t="shared" si="501"/>
        <v>29197</v>
      </c>
      <c r="AX1343" s="7" t="s">
        <v>1006</v>
      </c>
    </row>
    <row r="1344" spans="1:50" hidden="1" outlineLevel="1">
      <c r="A1344" t="s">
        <v>2000</v>
      </c>
      <c r="B1344" t="s">
        <v>1312</v>
      </c>
      <c r="C1344" s="1">
        <f t="shared" si="502"/>
        <v>1799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490"/>
        <v>257</v>
      </c>
      <c r="H1344" s="2">
        <f t="shared" si="491"/>
        <v>0.14285714285714285</v>
      </c>
      <c r="I1344" s="2"/>
      <c r="J1344" s="2">
        <f t="shared" si="503"/>
        <v>0.42134519177320734</v>
      </c>
      <c r="K1344" s="2">
        <f t="shared" si="504"/>
        <v>0.56420233463035019</v>
      </c>
      <c r="L1344" s="2">
        <f t="shared" si="505"/>
        <v>0</v>
      </c>
      <c r="M1344" s="2">
        <f t="shared" si="506"/>
        <v>1.4452473596442417E-2</v>
      </c>
      <c r="N1344" s="111">
        <v>758</v>
      </c>
      <c r="O1344" s="111">
        <v>1015</v>
      </c>
      <c r="P1344" s="111"/>
      <c r="Q1344" s="111">
        <v>11</v>
      </c>
      <c r="R1344" s="111">
        <v>4</v>
      </c>
      <c r="S1344" s="111">
        <v>11</v>
      </c>
      <c r="T1344" s="111"/>
      <c r="U1344" s="111"/>
      <c r="V1344" s="111"/>
      <c r="W1344" s="111"/>
      <c r="X1344" s="111"/>
      <c r="Y1344" s="111"/>
      <c r="Z1344" s="111"/>
      <c r="AA1344" s="111"/>
      <c r="AB1344" s="111"/>
      <c r="AC1344" s="111"/>
      <c r="AD1344" s="111"/>
      <c r="AE1344" s="111"/>
      <c r="AG1344" s="7">
        <f>IF(Q1344&gt;0,RANK(Q1344,(N1344:P1344,Q1344:AE1344)),0)</f>
        <v>3</v>
      </c>
      <c r="AH1344" s="7">
        <f>IF(R1344&gt;0,RANK(R1344,(N1344:P1344,Q1344:AE1344)),0)</f>
        <v>5</v>
      </c>
      <c r="AI1344" s="7">
        <f>IF(T1344&gt;0,RANK(T1344,(N1344:P1344,Q1344:AE1344)),0)</f>
        <v>0</v>
      </c>
      <c r="AJ1344" s="7">
        <f>IF(S1344&gt;0,RANK(S1344,(N1344:P1344,Q1344:AE1344)),0)</f>
        <v>3</v>
      </c>
      <c r="AK1344" s="2">
        <f t="shared" si="507"/>
        <v>6.1145080600333518E-3</v>
      </c>
      <c r="AL1344" s="2">
        <f t="shared" si="508"/>
        <v>2.2234574763757642E-3</v>
      </c>
      <c r="AM1344" s="2">
        <f t="shared" si="509"/>
        <v>0</v>
      </c>
      <c r="AN1344" s="2">
        <f t="shared" si="510"/>
        <v>6.1145080600333518E-3</v>
      </c>
      <c r="AP1344" t="s">
        <v>2000</v>
      </c>
      <c r="AQ1344" t="s">
        <v>1312</v>
      </c>
      <c r="AR1344">
        <v>9</v>
      </c>
      <c r="AT1344" s="95">
        <v>29</v>
      </c>
      <c r="AU1344" s="97">
        <v>199</v>
      </c>
      <c r="AV1344" s="101">
        <f t="shared" si="501"/>
        <v>29199</v>
      </c>
      <c r="AX1344" s="7" t="s">
        <v>1006</v>
      </c>
    </row>
    <row r="1345" spans="1:50" hidden="1" outlineLevel="1">
      <c r="A1345" t="s">
        <v>544</v>
      </c>
      <c r="B1345" t="s">
        <v>1312</v>
      </c>
      <c r="C1345" s="1">
        <f t="shared" si="502"/>
        <v>11381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490"/>
        <v>1442</v>
      </c>
      <c r="H1345" s="2">
        <f t="shared" si="491"/>
        <v>0.12670239873473332</v>
      </c>
      <c r="I1345" s="2"/>
      <c r="J1345" s="2">
        <f t="shared" si="503"/>
        <v>0.42922414550566734</v>
      </c>
      <c r="K1345" s="2">
        <f t="shared" si="504"/>
        <v>0.55592654424040067</v>
      </c>
      <c r="L1345" s="2">
        <f t="shared" si="505"/>
        <v>0</v>
      </c>
      <c r="M1345" s="2">
        <f t="shared" si="506"/>
        <v>1.4849310253931991E-2</v>
      </c>
      <c r="N1345" s="111">
        <v>4885</v>
      </c>
      <c r="O1345" s="111">
        <v>6327</v>
      </c>
      <c r="P1345" s="111"/>
      <c r="Q1345" s="111">
        <v>93</v>
      </c>
      <c r="R1345" s="111">
        <v>28</v>
      </c>
      <c r="S1345" s="111">
        <v>48</v>
      </c>
      <c r="T1345" s="111"/>
      <c r="U1345" s="111"/>
      <c r="V1345" s="111"/>
      <c r="W1345" s="111"/>
      <c r="X1345" s="111"/>
      <c r="Y1345" s="111"/>
      <c r="Z1345" s="111"/>
      <c r="AA1345" s="111"/>
      <c r="AB1345" s="111"/>
      <c r="AC1345" s="111"/>
      <c r="AD1345" s="111"/>
      <c r="AE1345" s="111"/>
      <c r="AG1345" s="7">
        <f>IF(Q1345&gt;0,RANK(Q1345,(N1345:P1345,Q1345:AE1345)),0)</f>
        <v>3</v>
      </c>
      <c r="AH1345" s="7">
        <f>IF(R1345&gt;0,RANK(R1345,(N1345:P1345,Q1345:AE1345)),0)</f>
        <v>5</v>
      </c>
      <c r="AI1345" s="7">
        <f>IF(T1345&gt;0,RANK(T1345,(N1345:P1345,Q1345:AE1345)),0)</f>
        <v>0</v>
      </c>
      <c r="AJ1345" s="7">
        <f>IF(S1345&gt;0,RANK(S1345,(N1345:P1345,Q1345:AE1345)),0)</f>
        <v>4</v>
      </c>
      <c r="AK1345" s="2">
        <f t="shared" si="507"/>
        <v>8.1715139267199716E-3</v>
      </c>
      <c r="AL1345" s="2">
        <f t="shared" si="508"/>
        <v>2.4602407521307442E-3</v>
      </c>
      <c r="AM1345" s="2">
        <f t="shared" si="509"/>
        <v>0</v>
      </c>
      <c r="AN1345" s="2">
        <f t="shared" si="510"/>
        <v>4.2175555750812756E-3</v>
      </c>
      <c r="AP1345" t="s">
        <v>544</v>
      </c>
      <c r="AQ1345" t="s">
        <v>1312</v>
      </c>
      <c r="AR1345">
        <v>8</v>
      </c>
      <c r="AT1345" s="95">
        <v>29</v>
      </c>
      <c r="AU1345" s="97">
        <v>201</v>
      </c>
      <c r="AV1345" s="101">
        <f t="shared" si="501"/>
        <v>29201</v>
      </c>
      <c r="AX1345" s="7" t="s">
        <v>1006</v>
      </c>
    </row>
    <row r="1346" spans="1:50" hidden="1" outlineLevel="1">
      <c r="A1346" t="s">
        <v>1604</v>
      </c>
      <c r="B1346" t="s">
        <v>1312</v>
      </c>
      <c r="C1346" s="1">
        <f t="shared" si="502"/>
        <v>2700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 t="shared" si="490"/>
        <v>64</v>
      </c>
      <c r="H1346" s="2">
        <f t="shared" si="491"/>
        <v>2.3703703703703703E-2</v>
      </c>
      <c r="I1346" s="2"/>
      <c r="J1346" s="2">
        <f t="shared" si="503"/>
        <v>0.46777777777777779</v>
      </c>
      <c r="K1346" s="2">
        <f t="shared" si="504"/>
        <v>0.49148148148148146</v>
      </c>
      <c r="L1346" s="2">
        <f t="shared" si="505"/>
        <v>0</v>
      </c>
      <c r="M1346" s="2">
        <f t="shared" si="506"/>
        <v>4.0740740740740689E-2</v>
      </c>
      <c r="N1346" s="111">
        <v>1263</v>
      </c>
      <c r="O1346" s="111">
        <v>1327</v>
      </c>
      <c r="P1346" s="111"/>
      <c r="Q1346" s="111">
        <v>41</v>
      </c>
      <c r="R1346" s="111">
        <v>17</v>
      </c>
      <c r="S1346" s="111">
        <v>52</v>
      </c>
      <c r="T1346" s="111"/>
      <c r="U1346" s="111"/>
      <c r="V1346" s="111"/>
      <c r="W1346" s="111"/>
      <c r="X1346" s="111"/>
      <c r="Y1346" s="111"/>
      <c r="Z1346" s="111"/>
      <c r="AA1346" s="111"/>
      <c r="AB1346" s="111"/>
      <c r="AC1346" s="111"/>
      <c r="AD1346" s="111"/>
      <c r="AE1346" s="111"/>
      <c r="AG1346" s="7">
        <f>IF(Q1346&gt;0,RANK(Q1346,(N1346:P1346,Q1346:AE1346)),0)</f>
        <v>4</v>
      </c>
      <c r="AH1346" s="7">
        <f>IF(R1346&gt;0,RANK(R1346,(N1346:P1346,Q1346:AE1346)),0)</f>
        <v>5</v>
      </c>
      <c r="AI1346" s="7">
        <f>IF(T1346&gt;0,RANK(T1346,(N1346:P1346,Q1346:AE1346)),0)</f>
        <v>0</v>
      </c>
      <c r="AJ1346" s="7">
        <f>IF(S1346&gt;0,RANK(S1346,(N1346:P1346,Q1346:AE1346)),0)</f>
        <v>3</v>
      </c>
      <c r="AK1346" s="2">
        <f t="shared" si="507"/>
        <v>1.5185185185185185E-2</v>
      </c>
      <c r="AL1346" s="2">
        <f t="shared" si="508"/>
        <v>6.2962962962962964E-3</v>
      </c>
      <c r="AM1346" s="2">
        <f t="shared" si="509"/>
        <v>0</v>
      </c>
      <c r="AN1346" s="2">
        <f t="shared" si="510"/>
        <v>1.9259259259259261E-2</v>
      </c>
      <c r="AP1346" t="s">
        <v>1604</v>
      </c>
      <c r="AQ1346" t="s">
        <v>1312</v>
      </c>
      <c r="AR1346">
        <v>8</v>
      </c>
      <c r="AT1346" s="95">
        <v>29</v>
      </c>
      <c r="AU1346" s="97">
        <v>203</v>
      </c>
      <c r="AV1346" s="101">
        <f t="shared" si="501"/>
        <v>29203</v>
      </c>
      <c r="AX1346" s="7" t="s">
        <v>1006</v>
      </c>
    </row>
    <row r="1347" spans="1:50" hidden="1" outlineLevel="1">
      <c r="A1347" t="s">
        <v>2144</v>
      </c>
      <c r="B1347" t="s">
        <v>1312</v>
      </c>
      <c r="C1347" s="1">
        <f t="shared" si="502"/>
        <v>2528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1">
        <f t="shared" si="490"/>
        <v>138</v>
      </c>
      <c r="H1347" s="2">
        <f t="shared" si="491"/>
        <v>5.4588607594936708E-2</v>
      </c>
      <c r="I1347" s="2"/>
      <c r="J1347" s="2">
        <f t="shared" si="503"/>
        <v>0.46914556962025317</v>
      </c>
      <c r="K1347" s="2">
        <f t="shared" si="504"/>
        <v>0.52373417721518989</v>
      </c>
      <c r="L1347" s="2">
        <f t="shared" si="505"/>
        <v>0</v>
      </c>
      <c r="M1347" s="2">
        <f t="shared" si="506"/>
        <v>7.120253164557E-3</v>
      </c>
      <c r="N1347" s="111">
        <v>1186</v>
      </c>
      <c r="O1347" s="111">
        <v>1324</v>
      </c>
      <c r="P1347" s="111"/>
      <c r="Q1347" s="111">
        <v>13</v>
      </c>
      <c r="R1347" s="111">
        <v>4</v>
      </c>
      <c r="S1347" s="111">
        <v>1</v>
      </c>
      <c r="T1347" s="111"/>
      <c r="U1347" s="111"/>
      <c r="V1347" s="111"/>
      <c r="W1347" s="111"/>
      <c r="X1347" s="111"/>
      <c r="Y1347" s="111"/>
      <c r="Z1347" s="111"/>
      <c r="AA1347" s="111"/>
      <c r="AB1347" s="111"/>
      <c r="AC1347" s="111"/>
      <c r="AD1347" s="111"/>
      <c r="AE1347" s="111"/>
      <c r="AG1347" s="7">
        <f>IF(Q1347&gt;0,RANK(Q1347,(N1347:P1347,Q1347:AE1347)),0)</f>
        <v>3</v>
      </c>
      <c r="AH1347" s="7">
        <f>IF(R1347&gt;0,RANK(R1347,(N1347:P1347,Q1347:AE1347)),0)</f>
        <v>4</v>
      </c>
      <c r="AI1347" s="7">
        <f>IF(T1347&gt;0,RANK(T1347,(N1347:P1347,Q1347:AE1347)),0)</f>
        <v>0</v>
      </c>
      <c r="AJ1347" s="7">
        <f>IF(S1347&gt;0,RANK(S1347,(N1347:P1347,Q1347:AE1347)),0)</f>
        <v>5</v>
      </c>
      <c r="AK1347" s="2">
        <f t="shared" si="507"/>
        <v>5.1424050632911389E-3</v>
      </c>
      <c r="AL1347" s="2">
        <f t="shared" si="508"/>
        <v>1.5822784810126582E-3</v>
      </c>
      <c r="AM1347" s="2">
        <f t="shared" si="509"/>
        <v>0</v>
      </c>
      <c r="AN1347" s="2">
        <f t="shared" si="510"/>
        <v>3.9556962025316455E-4</v>
      </c>
      <c r="AP1347" t="s">
        <v>2144</v>
      </c>
      <c r="AQ1347" t="s">
        <v>1312</v>
      </c>
      <c r="AR1347">
        <v>9</v>
      </c>
      <c r="AT1347" s="95">
        <v>29</v>
      </c>
      <c r="AU1347" s="97">
        <v>205</v>
      </c>
      <c r="AV1347" s="101">
        <f t="shared" si="501"/>
        <v>29205</v>
      </c>
      <c r="AX1347" s="7" t="s">
        <v>1006</v>
      </c>
    </row>
    <row r="1348" spans="1:50" hidden="1" outlineLevel="1">
      <c r="A1348" t="s">
        <v>833</v>
      </c>
      <c r="B1348" t="s">
        <v>1312</v>
      </c>
      <c r="C1348" s="1">
        <f t="shared" si="502"/>
        <v>8011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490"/>
        <v>1338</v>
      </c>
      <c r="H1348" s="2">
        <f t="shared" si="491"/>
        <v>0.1670203470228436</v>
      </c>
      <c r="I1348" s="2"/>
      <c r="J1348" s="2">
        <f t="shared" si="503"/>
        <v>0.41130944950692799</v>
      </c>
      <c r="K1348" s="2">
        <f t="shared" si="504"/>
        <v>0.57832979652977157</v>
      </c>
      <c r="L1348" s="2">
        <f t="shared" si="505"/>
        <v>0</v>
      </c>
      <c r="M1348" s="2">
        <f t="shared" si="506"/>
        <v>1.0360753963300384E-2</v>
      </c>
      <c r="N1348" s="111">
        <v>3295</v>
      </c>
      <c r="O1348" s="111">
        <v>4633</v>
      </c>
      <c r="P1348" s="111"/>
      <c r="Q1348" s="111">
        <v>56</v>
      </c>
      <c r="R1348" s="111">
        <v>11</v>
      </c>
      <c r="S1348" s="111">
        <v>16</v>
      </c>
      <c r="T1348" s="111"/>
      <c r="U1348" s="111"/>
      <c r="V1348" s="111"/>
      <c r="W1348" s="111"/>
      <c r="X1348" s="111"/>
      <c r="Y1348" s="111"/>
      <c r="Z1348" s="111"/>
      <c r="AA1348" s="111"/>
      <c r="AB1348" s="111"/>
      <c r="AC1348" s="111"/>
      <c r="AD1348" s="111"/>
      <c r="AE1348" s="111"/>
      <c r="AG1348" s="7">
        <f>IF(Q1348&gt;0,RANK(Q1348,(N1348:P1348,Q1348:AE1348)),0)</f>
        <v>3</v>
      </c>
      <c r="AH1348" s="7">
        <f>IF(R1348&gt;0,RANK(R1348,(N1348:P1348,Q1348:AE1348)),0)</f>
        <v>5</v>
      </c>
      <c r="AI1348" s="7">
        <f>IF(T1348&gt;0,RANK(T1348,(N1348:P1348,Q1348:AE1348)),0)</f>
        <v>0</v>
      </c>
      <c r="AJ1348" s="7">
        <f>IF(S1348&gt;0,RANK(S1348,(N1348:P1348,Q1348:AE1348)),0)</f>
        <v>4</v>
      </c>
      <c r="AK1348" s="2">
        <f t="shared" si="507"/>
        <v>6.9903882162027217E-3</v>
      </c>
      <c r="AL1348" s="2">
        <f t="shared" si="508"/>
        <v>1.3731119710398202E-3</v>
      </c>
      <c r="AM1348" s="2">
        <f t="shared" si="509"/>
        <v>0</v>
      </c>
      <c r="AN1348" s="2">
        <f t="shared" si="510"/>
        <v>1.9972537760579202E-3</v>
      </c>
      <c r="AP1348" t="s">
        <v>833</v>
      </c>
      <c r="AQ1348" t="s">
        <v>1312</v>
      </c>
      <c r="AR1348">
        <v>8</v>
      </c>
      <c r="AT1348" s="95">
        <v>29</v>
      </c>
      <c r="AU1348" s="97">
        <v>207</v>
      </c>
      <c r="AV1348" s="101">
        <f t="shared" si="501"/>
        <v>29207</v>
      </c>
      <c r="AX1348" s="7" t="s">
        <v>1006</v>
      </c>
    </row>
    <row r="1349" spans="1:50" hidden="1" outlineLevel="1">
      <c r="A1349" t="s">
        <v>39</v>
      </c>
      <c r="B1349" t="s">
        <v>1312</v>
      </c>
      <c r="C1349" s="1">
        <f t="shared" si="502"/>
        <v>7751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si="490"/>
        <v>2277</v>
      </c>
      <c r="H1349" s="2">
        <f t="shared" si="491"/>
        <v>0.29376854599406527</v>
      </c>
      <c r="I1349" s="2"/>
      <c r="J1349" s="2">
        <f t="shared" si="503"/>
        <v>0.33389240098051864</v>
      </c>
      <c r="K1349" s="2">
        <f t="shared" si="504"/>
        <v>0.62766094697458397</v>
      </c>
      <c r="L1349" s="2">
        <f t="shared" si="505"/>
        <v>0</v>
      </c>
      <c r="M1349" s="2">
        <f t="shared" si="506"/>
        <v>3.8446652044897389E-2</v>
      </c>
      <c r="N1349" s="111">
        <v>2588</v>
      </c>
      <c r="O1349" s="111">
        <v>4865</v>
      </c>
      <c r="P1349" s="111"/>
      <c r="Q1349" s="111">
        <v>170</v>
      </c>
      <c r="R1349" s="111">
        <v>44</v>
      </c>
      <c r="S1349" s="111">
        <v>84</v>
      </c>
      <c r="T1349" s="111"/>
      <c r="U1349" s="111"/>
      <c r="V1349" s="111"/>
      <c r="W1349" s="111"/>
      <c r="X1349" s="111"/>
      <c r="Y1349" s="111"/>
      <c r="Z1349" s="111"/>
      <c r="AA1349" s="111"/>
      <c r="AB1349" s="111"/>
      <c r="AC1349" s="111"/>
      <c r="AD1349" s="111"/>
      <c r="AE1349" s="111"/>
      <c r="AG1349" s="7">
        <f>IF(Q1349&gt;0,RANK(Q1349,(N1349:P1349,Q1349:AE1349)),0)</f>
        <v>3</v>
      </c>
      <c r="AH1349" s="7">
        <f>IF(R1349&gt;0,RANK(R1349,(N1349:P1349,Q1349:AE1349)),0)</f>
        <v>5</v>
      </c>
      <c r="AI1349" s="7">
        <f>IF(T1349&gt;0,RANK(T1349,(N1349:P1349,Q1349:AE1349)),0)</f>
        <v>0</v>
      </c>
      <c r="AJ1349" s="7">
        <f>IF(S1349&gt;0,RANK(S1349,(N1349:P1349,Q1349:AE1349)),0)</f>
        <v>4</v>
      </c>
      <c r="AK1349" s="2">
        <f t="shared" si="507"/>
        <v>2.1932653851115987E-2</v>
      </c>
      <c r="AL1349" s="2">
        <f t="shared" si="508"/>
        <v>5.6766868791123725E-3</v>
      </c>
      <c r="AM1349" s="2">
        <f t="shared" si="509"/>
        <v>0</v>
      </c>
      <c r="AN1349" s="2">
        <f t="shared" si="510"/>
        <v>1.0837311314669074E-2</v>
      </c>
      <c r="AP1349" t="s">
        <v>39</v>
      </c>
      <c r="AQ1349" t="s">
        <v>1312</v>
      </c>
      <c r="AR1349">
        <v>7</v>
      </c>
      <c r="AT1349" s="95">
        <v>29</v>
      </c>
      <c r="AU1349" s="97">
        <v>209</v>
      </c>
      <c r="AV1349" s="101">
        <f t="shared" si="501"/>
        <v>29209</v>
      </c>
      <c r="AX1349" s="7" t="s">
        <v>1006</v>
      </c>
    </row>
    <row r="1350" spans="1:50" hidden="1" outlineLevel="1">
      <c r="A1350" t="s">
        <v>845</v>
      </c>
      <c r="B1350" t="s">
        <v>1312</v>
      </c>
      <c r="C1350" s="1">
        <f t="shared" si="502"/>
        <v>2672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490"/>
        <v>713</v>
      </c>
      <c r="H1350" s="2">
        <f t="shared" si="491"/>
        <v>0.26684131736526945</v>
      </c>
      <c r="I1350" s="2"/>
      <c r="J1350" s="2">
        <f t="shared" si="503"/>
        <v>0.35516467065868262</v>
      </c>
      <c r="K1350" s="2">
        <f t="shared" si="504"/>
        <v>0.62200598802395213</v>
      </c>
      <c r="L1350" s="2">
        <f t="shared" si="505"/>
        <v>0</v>
      </c>
      <c r="M1350" s="2">
        <f t="shared" si="506"/>
        <v>2.2829341317365248E-2</v>
      </c>
      <c r="N1350" s="111">
        <v>949</v>
      </c>
      <c r="O1350" s="111">
        <v>1662</v>
      </c>
      <c r="P1350" s="111"/>
      <c r="Q1350" s="111">
        <v>28</v>
      </c>
      <c r="R1350" s="111">
        <v>12</v>
      </c>
      <c r="S1350" s="111">
        <v>21</v>
      </c>
      <c r="T1350" s="111"/>
      <c r="U1350" s="111"/>
      <c r="V1350" s="111"/>
      <c r="W1350" s="111"/>
      <c r="X1350" s="111"/>
      <c r="Y1350" s="111"/>
      <c r="Z1350" s="111"/>
      <c r="AA1350" s="111"/>
      <c r="AB1350" s="111"/>
      <c r="AC1350" s="111"/>
      <c r="AD1350" s="111"/>
      <c r="AE1350" s="111"/>
      <c r="AG1350" s="7">
        <f>IF(Q1350&gt;0,RANK(Q1350,(N1350:P1350,Q1350:AE1350)),0)</f>
        <v>3</v>
      </c>
      <c r="AH1350" s="7">
        <f>IF(R1350&gt;0,RANK(R1350,(N1350:P1350,Q1350:AE1350)),0)</f>
        <v>5</v>
      </c>
      <c r="AI1350" s="7">
        <f>IF(T1350&gt;0,RANK(T1350,(N1350:P1350,Q1350:AE1350)),0)</f>
        <v>0</v>
      </c>
      <c r="AJ1350" s="7">
        <f>IF(S1350&gt;0,RANK(S1350,(N1350:P1350,Q1350:AE1350)),0)</f>
        <v>4</v>
      </c>
      <c r="AK1350" s="2">
        <f t="shared" si="507"/>
        <v>1.0479041916167664E-2</v>
      </c>
      <c r="AL1350" s="2">
        <f t="shared" si="508"/>
        <v>4.4910179640718561E-3</v>
      </c>
      <c r="AM1350" s="2">
        <f t="shared" si="509"/>
        <v>0</v>
      </c>
      <c r="AN1350" s="2">
        <f t="shared" si="510"/>
        <v>7.859281437125748E-3</v>
      </c>
      <c r="AP1350" t="s">
        <v>845</v>
      </c>
      <c r="AQ1350" t="s">
        <v>1312</v>
      </c>
      <c r="AR1350">
        <v>6</v>
      </c>
      <c r="AT1350" s="95">
        <v>29</v>
      </c>
      <c r="AU1350" s="97">
        <v>211</v>
      </c>
      <c r="AV1350" s="101">
        <f t="shared" si="501"/>
        <v>29211</v>
      </c>
      <c r="AX1350" s="7" t="s">
        <v>1006</v>
      </c>
    </row>
    <row r="1351" spans="1:50" hidden="1" outlineLevel="1">
      <c r="A1351" t="s">
        <v>1444</v>
      </c>
      <c r="B1351" t="s">
        <v>1312</v>
      </c>
      <c r="C1351" s="1">
        <f t="shared" si="502"/>
        <v>9812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490"/>
        <v>2756</v>
      </c>
      <c r="H1351" s="2">
        <f t="shared" si="491"/>
        <v>0.28088055442315529</v>
      </c>
      <c r="I1351" s="2"/>
      <c r="J1351" s="2">
        <f t="shared" si="503"/>
        <v>0.33866693844272322</v>
      </c>
      <c r="K1351" s="2">
        <f t="shared" si="504"/>
        <v>0.61954749286587851</v>
      </c>
      <c r="L1351" s="2">
        <f t="shared" si="505"/>
        <v>0</v>
      </c>
      <c r="M1351" s="2">
        <f t="shared" si="506"/>
        <v>4.1785568691398267E-2</v>
      </c>
      <c r="N1351" s="111">
        <v>3323</v>
      </c>
      <c r="O1351" s="111">
        <v>6079</v>
      </c>
      <c r="P1351" s="111"/>
      <c r="Q1351" s="111">
        <v>227</v>
      </c>
      <c r="R1351" s="111">
        <v>66</v>
      </c>
      <c r="S1351" s="111">
        <v>117</v>
      </c>
      <c r="T1351" s="111"/>
      <c r="U1351" s="111"/>
      <c r="V1351" s="111"/>
      <c r="W1351" s="111"/>
      <c r="X1351" s="111"/>
      <c r="Y1351" s="111"/>
      <c r="Z1351" s="111"/>
      <c r="AA1351" s="111"/>
      <c r="AB1351" s="111"/>
      <c r="AC1351" s="111"/>
      <c r="AD1351" s="111"/>
      <c r="AE1351" s="111"/>
      <c r="AG1351" s="7">
        <f>IF(Q1351&gt;0,RANK(Q1351,(N1351:P1351,Q1351:AE1351)),0)</f>
        <v>3</v>
      </c>
      <c r="AH1351" s="7">
        <f>IF(R1351&gt;0,RANK(R1351,(N1351:P1351,Q1351:AE1351)),0)</f>
        <v>5</v>
      </c>
      <c r="AI1351" s="7">
        <f>IF(T1351&gt;0,RANK(T1351,(N1351:P1351,Q1351:AE1351)),0)</f>
        <v>0</v>
      </c>
      <c r="AJ1351" s="7">
        <f>IF(S1351&gt;0,RANK(S1351,(N1351:P1351,Q1351:AE1351)),0)</f>
        <v>4</v>
      </c>
      <c r="AK1351" s="2">
        <f t="shared" si="507"/>
        <v>2.3134936812066857E-2</v>
      </c>
      <c r="AL1351" s="2">
        <f t="shared" si="508"/>
        <v>6.7264573991031393E-3</v>
      </c>
      <c r="AM1351" s="2">
        <f t="shared" si="509"/>
        <v>0</v>
      </c>
      <c r="AN1351" s="2">
        <f t="shared" si="510"/>
        <v>1.1924174480228292E-2</v>
      </c>
      <c r="AP1351" t="s">
        <v>1444</v>
      </c>
      <c r="AQ1351" t="s">
        <v>1312</v>
      </c>
      <c r="AR1351">
        <v>0</v>
      </c>
      <c r="AT1351" s="95">
        <v>29</v>
      </c>
      <c r="AU1351" s="97">
        <v>213</v>
      </c>
      <c r="AV1351" s="101">
        <f t="shared" si="501"/>
        <v>29213</v>
      </c>
      <c r="AX1351" s="7" t="s">
        <v>1006</v>
      </c>
    </row>
    <row r="1352" spans="1:50" hidden="1" outlineLevel="1">
      <c r="A1352" t="s">
        <v>1291</v>
      </c>
      <c r="B1352" t="s">
        <v>1312</v>
      </c>
      <c r="C1352" s="1">
        <f t="shared" si="502"/>
        <v>7632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490"/>
        <v>679</v>
      </c>
      <c r="H1352" s="2">
        <f t="shared" si="491"/>
        <v>8.896750524109015E-2</v>
      </c>
      <c r="I1352" s="2"/>
      <c r="J1352" s="2">
        <f t="shared" si="503"/>
        <v>0.42976939203354297</v>
      </c>
      <c r="K1352" s="2">
        <f t="shared" si="504"/>
        <v>0.51873689727463312</v>
      </c>
      <c r="L1352" s="2">
        <f t="shared" si="505"/>
        <v>0</v>
      </c>
      <c r="M1352" s="2">
        <f t="shared" si="506"/>
        <v>5.1493710691823846E-2</v>
      </c>
      <c r="N1352" s="111">
        <v>3280</v>
      </c>
      <c r="O1352" s="111">
        <v>3959</v>
      </c>
      <c r="P1352" s="111"/>
      <c r="Q1352" s="111">
        <v>275</v>
      </c>
      <c r="R1352" s="111">
        <v>34</v>
      </c>
      <c r="S1352" s="111">
        <v>84</v>
      </c>
      <c r="T1352" s="111"/>
      <c r="U1352" s="111"/>
      <c r="V1352" s="111"/>
      <c r="W1352" s="111"/>
      <c r="X1352" s="111"/>
      <c r="Y1352" s="111"/>
      <c r="Z1352" s="111"/>
      <c r="AA1352" s="111"/>
      <c r="AB1352" s="111"/>
      <c r="AC1352" s="111"/>
      <c r="AD1352" s="111"/>
      <c r="AE1352" s="111"/>
      <c r="AG1352" s="7">
        <f>IF(Q1352&gt;0,RANK(Q1352,(N1352:P1352,Q1352:AE1352)),0)</f>
        <v>3</v>
      </c>
      <c r="AH1352" s="7">
        <f>IF(R1352&gt;0,RANK(R1352,(N1352:P1352,Q1352:AE1352)),0)</f>
        <v>5</v>
      </c>
      <c r="AI1352" s="7">
        <f>IF(T1352&gt;0,RANK(T1352,(N1352:P1352,Q1352:AE1352)),0)</f>
        <v>0</v>
      </c>
      <c r="AJ1352" s="7">
        <f>IF(S1352&gt;0,RANK(S1352,(N1352:P1352,Q1352:AE1352)),0)</f>
        <v>4</v>
      </c>
      <c r="AK1352" s="2">
        <f t="shared" si="507"/>
        <v>3.603249475890985E-2</v>
      </c>
      <c r="AL1352" s="2">
        <f t="shared" si="508"/>
        <v>4.4549266247379451E-3</v>
      </c>
      <c r="AM1352" s="2">
        <f t="shared" si="509"/>
        <v>0</v>
      </c>
      <c r="AN1352" s="2">
        <f t="shared" si="510"/>
        <v>1.10062893081761E-2</v>
      </c>
      <c r="AP1352" t="s">
        <v>1291</v>
      </c>
      <c r="AQ1352" t="s">
        <v>1312</v>
      </c>
      <c r="AR1352">
        <v>8</v>
      </c>
      <c r="AT1352" s="95">
        <v>29</v>
      </c>
      <c r="AU1352" s="97">
        <v>215</v>
      </c>
      <c r="AV1352" s="101">
        <f t="shared" si="501"/>
        <v>29215</v>
      </c>
      <c r="AX1352" s="7" t="s">
        <v>1006</v>
      </c>
    </row>
    <row r="1353" spans="1:50" hidden="1" outlineLevel="1">
      <c r="A1353" t="s">
        <v>339</v>
      </c>
      <c r="B1353" t="s">
        <v>1312</v>
      </c>
      <c r="C1353" s="1">
        <f t="shared" si="502"/>
        <v>6198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490"/>
        <v>1218</v>
      </c>
      <c r="H1353" s="2">
        <f t="shared" si="491"/>
        <v>0.19651500484027107</v>
      </c>
      <c r="I1353" s="2"/>
      <c r="J1353" s="2">
        <f t="shared" si="503"/>
        <v>0.38076798967408843</v>
      </c>
      <c r="K1353" s="2">
        <f t="shared" si="504"/>
        <v>0.57728299451435949</v>
      </c>
      <c r="L1353" s="2">
        <f t="shared" si="505"/>
        <v>0</v>
      </c>
      <c r="M1353" s="2">
        <f t="shared" si="506"/>
        <v>4.1949015811552082E-2</v>
      </c>
      <c r="N1353" s="111">
        <v>2360</v>
      </c>
      <c r="O1353" s="111">
        <v>3578</v>
      </c>
      <c r="P1353" s="111"/>
      <c r="Q1353" s="111">
        <v>112</v>
      </c>
      <c r="R1353" s="111">
        <v>37</v>
      </c>
      <c r="S1353" s="111">
        <v>111</v>
      </c>
      <c r="T1353" s="111"/>
      <c r="U1353" s="111"/>
      <c r="V1353" s="111"/>
      <c r="W1353" s="111"/>
      <c r="X1353" s="111"/>
      <c r="Y1353" s="111"/>
      <c r="Z1353" s="111"/>
      <c r="AA1353" s="111"/>
      <c r="AB1353" s="111"/>
      <c r="AC1353" s="111"/>
      <c r="AD1353" s="111"/>
      <c r="AE1353" s="111"/>
      <c r="AG1353" s="7">
        <f>IF(Q1353&gt;0,RANK(Q1353,(N1353:P1353,Q1353:AE1353)),0)</f>
        <v>3</v>
      </c>
      <c r="AH1353" s="7">
        <f>IF(R1353&gt;0,RANK(R1353,(N1353:P1353,Q1353:AE1353)),0)</f>
        <v>5</v>
      </c>
      <c r="AI1353" s="7">
        <f>IF(T1353&gt;0,RANK(T1353,(N1353:P1353,Q1353:AE1353)),0)</f>
        <v>0</v>
      </c>
      <c r="AJ1353" s="7">
        <f>IF(S1353&gt;0,RANK(S1353,(N1353:P1353,Q1353:AE1353)),0)</f>
        <v>4</v>
      </c>
      <c r="AK1353" s="2">
        <f t="shared" si="507"/>
        <v>1.8070345272668601E-2</v>
      </c>
      <c r="AL1353" s="2">
        <f t="shared" si="508"/>
        <v>5.969667634720878E-3</v>
      </c>
      <c r="AM1353" s="2">
        <f t="shared" si="509"/>
        <v>0</v>
      </c>
      <c r="AN1353" s="2">
        <f t="shared" si="510"/>
        <v>1.7909002904162634E-2</v>
      </c>
      <c r="AP1353" t="s">
        <v>339</v>
      </c>
      <c r="AQ1353" t="s">
        <v>1312</v>
      </c>
      <c r="AR1353">
        <v>4</v>
      </c>
      <c r="AT1353" s="95">
        <v>29</v>
      </c>
      <c r="AU1353" s="97">
        <v>217</v>
      </c>
      <c r="AV1353" s="101">
        <f t="shared" si="501"/>
        <v>29217</v>
      </c>
      <c r="AX1353" s="7" t="s">
        <v>1006</v>
      </c>
    </row>
    <row r="1354" spans="1:50" hidden="1" outlineLevel="1">
      <c r="A1354" t="s">
        <v>933</v>
      </c>
      <c r="B1354" t="s">
        <v>1312</v>
      </c>
      <c r="C1354" s="1">
        <f t="shared" si="502"/>
        <v>6514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490"/>
        <v>1025</v>
      </c>
      <c r="H1354" s="2">
        <f t="shared" si="491"/>
        <v>0.15735339269266196</v>
      </c>
      <c r="I1354" s="2"/>
      <c r="J1354" s="2">
        <f t="shared" si="503"/>
        <v>0.40251765428308262</v>
      </c>
      <c r="K1354" s="2">
        <f t="shared" si="504"/>
        <v>0.55987104697574452</v>
      </c>
      <c r="L1354" s="2">
        <f t="shared" si="505"/>
        <v>0</v>
      </c>
      <c r="M1354" s="2">
        <f t="shared" si="506"/>
        <v>3.7611298741172861E-2</v>
      </c>
      <c r="N1354" s="111">
        <v>2622</v>
      </c>
      <c r="O1354" s="111">
        <v>3647</v>
      </c>
      <c r="P1354" s="111"/>
      <c r="Q1354" s="111">
        <v>119</v>
      </c>
      <c r="R1354" s="111">
        <v>31</v>
      </c>
      <c r="S1354" s="111">
        <v>95</v>
      </c>
      <c r="T1354" s="111"/>
      <c r="U1354" s="111"/>
      <c r="V1354" s="111"/>
      <c r="W1354" s="111"/>
      <c r="X1354" s="111"/>
      <c r="Y1354" s="111"/>
      <c r="Z1354" s="111"/>
      <c r="AA1354" s="111"/>
      <c r="AB1354" s="111"/>
      <c r="AC1354" s="111"/>
      <c r="AD1354" s="111"/>
      <c r="AE1354" s="111"/>
      <c r="AG1354" s="7">
        <f>IF(Q1354&gt;0,RANK(Q1354,(N1354:P1354,Q1354:AE1354)),0)</f>
        <v>3</v>
      </c>
      <c r="AH1354" s="7">
        <f>IF(R1354&gt;0,RANK(R1354,(N1354:P1354,Q1354:AE1354)),0)</f>
        <v>5</v>
      </c>
      <c r="AI1354" s="7">
        <f>IF(T1354&gt;0,RANK(T1354,(N1354:P1354,Q1354:AE1354)),0)</f>
        <v>0</v>
      </c>
      <c r="AJ1354" s="7">
        <f>IF(S1354&gt;0,RANK(S1354,(N1354:P1354,Q1354:AE1354)),0)</f>
        <v>4</v>
      </c>
      <c r="AK1354" s="2">
        <f t="shared" si="507"/>
        <v>1.8268345102855389E-2</v>
      </c>
      <c r="AL1354" s="2">
        <f t="shared" si="508"/>
        <v>4.7589806570463621E-3</v>
      </c>
      <c r="AM1354" s="2">
        <f t="shared" si="509"/>
        <v>0</v>
      </c>
      <c r="AN1354" s="2">
        <f t="shared" si="510"/>
        <v>1.4583972981271108E-2</v>
      </c>
      <c r="AP1354" t="s">
        <v>933</v>
      </c>
      <c r="AQ1354" t="s">
        <v>1312</v>
      </c>
      <c r="AR1354">
        <v>9</v>
      </c>
      <c r="AT1354" s="95">
        <v>29</v>
      </c>
      <c r="AU1354" s="97">
        <v>219</v>
      </c>
      <c r="AV1354" s="101">
        <f t="shared" si="501"/>
        <v>29219</v>
      </c>
      <c r="AX1354" s="7" t="s">
        <v>1006</v>
      </c>
    </row>
    <row r="1355" spans="1:50" hidden="1" outlineLevel="1">
      <c r="A1355" t="s">
        <v>404</v>
      </c>
      <c r="B1355" t="s">
        <v>1312</v>
      </c>
      <c r="C1355" s="1">
        <f t="shared" si="502"/>
        <v>4509</v>
      </c>
      <c r="D1355" s="7">
        <f>IF(N1355&gt;0, RANK(N1355,(N1355:P1355,Q1355:AE1355)),0)</f>
        <v>1</v>
      </c>
      <c r="E1355" s="7">
        <f>IF(O1355&gt;0,RANK(O1355,(N1355:P1355,Q1355:AE1355)),0)</f>
        <v>2</v>
      </c>
      <c r="F1355" s="7">
        <f>IF(P1355&gt;0,RANK(P1355,(N1355:P1355,Q1355:AE1355)),0)</f>
        <v>0</v>
      </c>
      <c r="G1355" s="1">
        <f t="shared" si="490"/>
        <v>318</v>
      </c>
      <c r="H1355" s="2">
        <f t="shared" si="491"/>
        <v>7.052561543579508E-2</v>
      </c>
      <c r="I1355" s="2"/>
      <c r="J1355" s="2">
        <f t="shared" si="503"/>
        <v>0.51896207584830334</v>
      </c>
      <c r="K1355" s="2">
        <f t="shared" si="504"/>
        <v>0.44843646041250834</v>
      </c>
      <c r="L1355" s="2">
        <f t="shared" si="505"/>
        <v>0</v>
      </c>
      <c r="M1355" s="2">
        <f t="shared" si="506"/>
        <v>3.2601463739188319E-2</v>
      </c>
      <c r="N1355" s="111">
        <v>2340</v>
      </c>
      <c r="O1355" s="111">
        <v>2022</v>
      </c>
      <c r="P1355" s="111"/>
      <c r="Q1355" s="111">
        <v>70</v>
      </c>
      <c r="R1355" s="111">
        <v>25</v>
      </c>
      <c r="S1355" s="111">
        <v>52</v>
      </c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G1355" s="7">
        <f>IF(Q1355&gt;0,RANK(Q1355,(N1355:P1355,Q1355:AE1355)),0)</f>
        <v>3</v>
      </c>
      <c r="AH1355" s="7">
        <f>IF(R1355&gt;0,RANK(R1355,(N1355:P1355,Q1355:AE1355)),0)</f>
        <v>5</v>
      </c>
      <c r="AI1355" s="7">
        <f>IF(T1355&gt;0,RANK(T1355,(N1355:P1355,Q1355:AE1355)),0)</f>
        <v>0</v>
      </c>
      <c r="AJ1355" s="7">
        <f>IF(S1355&gt;0,RANK(S1355,(N1355:P1355,Q1355:AE1355)),0)</f>
        <v>4</v>
      </c>
      <c r="AK1355" s="2">
        <f t="shared" si="507"/>
        <v>1.5524506542470614E-2</v>
      </c>
      <c r="AL1355" s="2">
        <f t="shared" si="508"/>
        <v>5.5444666223109333E-3</v>
      </c>
      <c r="AM1355" s="2">
        <f t="shared" si="509"/>
        <v>0</v>
      </c>
      <c r="AN1355" s="2">
        <f t="shared" si="510"/>
        <v>1.1532490574406742E-2</v>
      </c>
      <c r="AP1355" t="s">
        <v>404</v>
      </c>
      <c r="AQ1355" t="s">
        <v>1312</v>
      </c>
      <c r="AR1355">
        <v>8</v>
      </c>
      <c r="AT1355" s="95">
        <v>29</v>
      </c>
      <c r="AU1355" s="97">
        <v>221</v>
      </c>
      <c r="AV1355" s="101">
        <f t="shared" si="501"/>
        <v>29221</v>
      </c>
      <c r="AX1355" s="7" t="s">
        <v>1006</v>
      </c>
    </row>
    <row r="1356" spans="1:50" hidden="1" outlineLevel="1">
      <c r="A1356" t="s">
        <v>934</v>
      </c>
      <c r="B1356" t="s">
        <v>1312</v>
      </c>
      <c r="C1356" s="1">
        <f t="shared" si="502"/>
        <v>4389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490"/>
        <v>399</v>
      </c>
      <c r="H1356" s="2">
        <f t="shared" si="491"/>
        <v>9.0909090909090912E-2</v>
      </c>
      <c r="I1356" s="2"/>
      <c r="J1356" s="2">
        <f t="shared" si="503"/>
        <v>0.44565960355434042</v>
      </c>
      <c r="K1356" s="2">
        <f t="shared" si="504"/>
        <v>0.53656869446343125</v>
      </c>
      <c r="L1356" s="2">
        <f t="shared" si="505"/>
        <v>0</v>
      </c>
      <c r="M1356" s="2">
        <f t="shared" si="506"/>
        <v>1.7771701982228327E-2</v>
      </c>
      <c r="N1356" s="111">
        <v>1956</v>
      </c>
      <c r="O1356" s="111">
        <v>2355</v>
      </c>
      <c r="P1356" s="111"/>
      <c r="Q1356" s="111">
        <v>43</v>
      </c>
      <c r="R1356" s="111">
        <v>13</v>
      </c>
      <c r="S1356" s="111">
        <v>22</v>
      </c>
      <c r="T1356" s="111"/>
      <c r="U1356" s="111"/>
      <c r="V1356" s="111"/>
      <c r="W1356" s="111"/>
      <c r="X1356" s="111"/>
      <c r="Y1356" s="111"/>
      <c r="Z1356" s="111"/>
      <c r="AA1356" s="111"/>
      <c r="AB1356" s="111"/>
      <c r="AC1356" s="111"/>
      <c r="AD1356" s="111"/>
      <c r="AE1356" s="111"/>
      <c r="AG1356" s="7">
        <f>IF(Q1356&gt;0,RANK(Q1356,(N1356:P1356,Q1356:AE1356)),0)</f>
        <v>3</v>
      </c>
      <c r="AH1356" s="7">
        <f>IF(R1356&gt;0,RANK(R1356,(N1356:P1356,Q1356:AE1356)),0)</f>
        <v>5</v>
      </c>
      <c r="AI1356" s="7">
        <f>IF(T1356&gt;0,RANK(T1356,(N1356:P1356,Q1356:AE1356)),0)</f>
        <v>0</v>
      </c>
      <c r="AJ1356" s="7">
        <f>IF(S1356&gt;0,RANK(S1356,(N1356:P1356,Q1356:AE1356)),0)</f>
        <v>4</v>
      </c>
      <c r="AK1356" s="2">
        <f t="shared" si="507"/>
        <v>9.7972203235361134E-3</v>
      </c>
      <c r="AL1356" s="2">
        <f t="shared" si="508"/>
        <v>2.9619503303713831E-3</v>
      </c>
      <c r="AM1356" s="2">
        <f t="shared" si="509"/>
        <v>0</v>
      </c>
      <c r="AN1356" s="2">
        <f t="shared" si="510"/>
        <v>5.0125313283208017E-3</v>
      </c>
      <c r="AP1356" t="s">
        <v>934</v>
      </c>
      <c r="AQ1356" t="s">
        <v>1312</v>
      </c>
      <c r="AR1356">
        <v>8</v>
      </c>
      <c r="AT1356" s="95">
        <v>29</v>
      </c>
      <c r="AU1356" s="97">
        <v>223</v>
      </c>
      <c r="AV1356" s="101">
        <f t="shared" si="501"/>
        <v>29223</v>
      </c>
      <c r="AX1356" s="7" t="s">
        <v>1006</v>
      </c>
    </row>
    <row r="1357" spans="1:50" hidden="1" outlineLevel="1">
      <c r="A1357" t="s">
        <v>768</v>
      </c>
      <c r="B1357" t="s">
        <v>1312</v>
      </c>
      <c r="C1357" s="1">
        <f t="shared" si="502"/>
        <v>7526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490"/>
        <v>1322</v>
      </c>
      <c r="H1357" s="2">
        <f t="shared" si="491"/>
        <v>0.17565771990433166</v>
      </c>
      <c r="I1357" s="2"/>
      <c r="J1357" s="2">
        <f t="shared" si="503"/>
        <v>0.38772256178580922</v>
      </c>
      <c r="K1357" s="2">
        <f t="shared" si="504"/>
        <v>0.56338028169014087</v>
      </c>
      <c r="L1357" s="2">
        <f t="shared" si="505"/>
        <v>0</v>
      </c>
      <c r="M1357" s="2">
        <f t="shared" si="506"/>
        <v>4.8897156524049912E-2</v>
      </c>
      <c r="N1357" s="111">
        <v>2918</v>
      </c>
      <c r="O1357" s="111">
        <v>4240</v>
      </c>
      <c r="P1357" s="111"/>
      <c r="Q1357" s="111">
        <v>219</v>
      </c>
      <c r="R1357" s="111">
        <v>41</v>
      </c>
      <c r="S1357" s="111">
        <v>108</v>
      </c>
      <c r="T1357" s="111"/>
      <c r="U1357" s="111"/>
      <c r="V1357" s="111"/>
      <c r="W1357" s="111"/>
      <c r="X1357" s="111"/>
      <c r="Y1357" s="111"/>
      <c r="Z1357" s="111"/>
      <c r="AA1357" s="111"/>
      <c r="AB1357" s="111"/>
      <c r="AC1357" s="111"/>
      <c r="AD1357" s="111"/>
      <c r="AE1357" s="111"/>
      <c r="AG1357" s="7">
        <f>IF(Q1357&gt;0,RANK(Q1357,(N1357:P1357,Q1357:AE1357)),0)</f>
        <v>3</v>
      </c>
      <c r="AH1357" s="7">
        <f>IF(R1357&gt;0,RANK(R1357,(N1357:P1357,Q1357:AE1357)),0)</f>
        <v>5</v>
      </c>
      <c r="AI1357" s="7">
        <f>IF(T1357&gt;0,RANK(T1357,(N1357:P1357,Q1357:AE1357)),0)</f>
        <v>0</v>
      </c>
      <c r="AJ1357" s="7">
        <f>IF(S1357&gt;0,RANK(S1357,(N1357:P1357,Q1357:AE1357)),0)</f>
        <v>4</v>
      </c>
      <c r="AK1357" s="2">
        <f t="shared" si="507"/>
        <v>2.9099123040127559E-2</v>
      </c>
      <c r="AL1357" s="2">
        <f t="shared" si="508"/>
        <v>5.4477810257773053E-3</v>
      </c>
      <c r="AM1357" s="2">
        <f t="shared" si="509"/>
        <v>0</v>
      </c>
      <c r="AN1357" s="2">
        <f t="shared" si="510"/>
        <v>1.4350252458145097E-2</v>
      </c>
      <c r="AP1357" t="s">
        <v>768</v>
      </c>
      <c r="AQ1357" t="s">
        <v>1312</v>
      </c>
      <c r="AR1357">
        <v>4</v>
      </c>
      <c r="AT1357" s="95">
        <v>29</v>
      </c>
      <c r="AU1357" s="97">
        <v>225</v>
      </c>
      <c r="AV1357" s="101">
        <f t="shared" si="501"/>
        <v>29225</v>
      </c>
      <c r="AX1357" s="7" t="s">
        <v>1006</v>
      </c>
    </row>
    <row r="1358" spans="1:50" hidden="1" outlineLevel="1">
      <c r="A1358" t="s">
        <v>901</v>
      </c>
      <c r="B1358" t="s">
        <v>1312</v>
      </c>
      <c r="C1358" s="1">
        <f t="shared" si="502"/>
        <v>1002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1">
        <f t="shared" si="490"/>
        <v>133</v>
      </c>
      <c r="H1358" s="2">
        <f t="shared" si="491"/>
        <v>0.13273453093812376</v>
      </c>
      <c r="I1358" s="2"/>
      <c r="J1358" s="2">
        <f t="shared" si="503"/>
        <v>0.42614770459081835</v>
      </c>
      <c r="K1358" s="2">
        <f t="shared" si="504"/>
        <v>0.55888223552894212</v>
      </c>
      <c r="L1358" s="2">
        <f t="shared" si="505"/>
        <v>0</v>
      </c>
      <c r="M1358" s="2">
        <f t="shared" si="506"/>
        <v>1.4970059880239472E-2</v>
      </c>
      <c r="N1358" s="111">
        <v>427</v>
      </c>
      <c r="O1358" s="111">
        <v>560</v>
      </c>
      <c r="P1358" s="111"/>
      <c r="Q1358" s="111">
        <v>13</v>
      </c>
      <c r="R1358" s="111">
        <v>1</v>
      </c>
      <c r="S1358" s="111">
        <v>1</v>
      </c>
      <c r="T1358" s="111"/>
      <c r="U1358" s="111"/>
      <c r="V1358" s="111"/>
      <c r="W1358" s="111"/>
      <c r="X1358" s="111"/>
      <c r="Y1358" s="111"/>
      <c r="Z1358" s="111"/>
      <c r="AA1358" s="111"/>
      <c r="AB1358" s="111"/>
      <c r="AC1358" s="111"/>
      <c r="AD1358" s="111"/>
      <c r="AE1358" s="111"/>
      <c r="AG1358" s="7">
        <f>IF(Q1358&gt;0,RANK(Q1358,(N1358:P1358,Q1358:AE1358)),0)</f>
        <v>3</v>
      </c>
      <c r="AH1358" s="7">
        <f>IF(R1358&gt;0,RANK(R1358,(N1358:P1358,Q1358:AE1358)),0)</f>
        <v>4</v>
      </c>
      <c r="AI1358" s="7">
        <f>IF(T1358&gt;0,RANK(T1358,(N1358:P1358,Q1358:AE1358)),0)</f>
        <v>0</v>
      </c>
      <c r="AJ1358" s="7">
        <f>IF(S1358&gt;0,RANK(S1358,(N1358:P1358,Q1358:AE1358)),0)</f>
        <v>4</v>
      </c>
      <c r="AK1358" s="2">
        <f t="shared" si="507"/>
        <v>1.2974051896207584E-2</v>
      </c>
      <c r="AL1358" s="2">
        <f t="shared" si="508"/>
        <v>9.9800399201596798E-4</v>
      </c>
      <c r="AM1358" s="2">
        <f t="shared" si="509"/>
        <v>0</v>
      </c>
      <c r="AN1358" s="2">
        <f t="shared" si="510"/>
        <v>9.9800399201596798E-4</v>
      </c>
      <c r="AP1358" t="s">
        <v>901</v>
      </c>
      <c r="AQ1358" t="s">
        <v>1312</v>
      </c>
      <c r="AR1358">
        <v>6</v>
      </c>
      <c r="AT1358" s="95">
        <v>29</v>
      </c>
      <c r="AU1358" s="97">
        <v>227</v>
      </c>
      <c r="AV1358" s="101">
        <f t="shared" si="501"/>
        <v>29227</v>
      </c>
      <c r="AX1358" s="7" t="s">
        <v>1006</v>
      </c>
    </row>
    <row r="1359" spans="1:50" hidden="1" outlineLevel="1">
      <c r="A1359" t="s">
        <v>869</v>
      </c>
      <c r="B1359" t="s">
        <v>1312</v>
      </c>
      <c r="C1359" s="1">
        <f t="shared" si="502"/>
        <v>4954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1">
        <f t="shared" si="490"/>
        <v>1529</v>
      </c>
      <c r="H1359" s="2">
        <f t="shared" si="491"/>
        <v>0.30863948324586193</v>
      </c>
      <c r="I1359" s="2"/>
      <c r="J1359" s="2">
        <f t="shared" si="503"/>
        <v>0.32680662091239404</v>
      </c>
      <c r="K1359" s="2">
        <f t="shared" si="504"/>
        <v>0.63544610415825598</v>
      </c>
      <c r="L1359" s="2">
        <f t="shared" si="505"/>
        <v>0</v>
      </c>
      <c r="M1359" s="2">
        <f t="shared" si="506"/>
        <v>3.7747274929349928E-2</v>
      </c>
      <c r="N1359" s="111">
        <v>1619</v>
      </c>
      <c r="O1359" s="111">
        <v>3148</v>
      </c>
      <c r="P1359" s="111"/>
      <c r="Q1359" s="111">
        <v>99</v>
      </c>
      <c r="R1359" s="111">
        <v>38</v>
      </c>
      <c r="S1359" s="111">
        <v>50</v>
      </c>
      <c r="T1359" s="111"/>
      <c r="U1359" s="111"/>
      <c r="V1359" s="111"/>
      <c r="W1359" s="111"/>
      <c r="X1359" s="111"/>
      <c r="Y1359" s="111"/>
      <c r="Z1359" s="111"/>
      <c r="AA1359" s="111"/>
      <c r="AB1359" s="111"/>
      <c r="AC1359" s="111"/>
      <c r="AD1359" s="111"/>
      <c r="AE1359" s="111"/>
      <c r="AG1359" s="7">
        <f>IF(Q1359&gt;0,RANK(Q1359,(N1359:P1359,Q1359:AE1359)),0)</f>
        <v>3</v>
      </c>
      <c r="AH1359" s="7">
        <f>IF(R1359&gt;0,RANK(R1359,(N1359:P1359,Q1359:AE1359)),0)</f>
        <v>5</v>
      </c>
      <c r="AI1359" s="7">
        <f>IF(T1359&gt;0,RANK(T1359,(N1359:P1359,Q1359:AE1359)),0)</f>
        <v>0</v>
      </c>
      <c r="AJ1359" s="7">
        <f>IF(S1359&gt;0,RANK(S1359,(N1359:P1359,Q1359:AE1359)),0)</f>
        <v>4</v>
      </c>
      <c r="AK1359" s="2">
        <f t="shared" si="507"/>
        <v>1.9983851433185304E-2</v>
      </c>
      <c r="AL1359" s="2">
        <f t="shared" si="508"/>
        <v>7.6705692369802179E-3</v>
      </c>
      <c r="AM1359" s="2">
        <f t="shared" si="509"/>
        <v>0</v>
      </c>
      <c r="AN1359" s="2">
        <f t="shared" si="510"/>
        <v>1.0092854259184497E-2</v>
      </c>
      <c r="AP1359" t="s">
        <v>869</v>
      </c>
      <c r="AQ1359" t="s">
        <v>1312</v>
      </c>
      <c r="AR1359">
        <v>8</v>
      </c>
      <c r="AT1359" s="95">
        <v>29</v>
      </c>
      <c r="AU1359" s="97">
        <v>229</v>
      </c>
      <c r="AV1359" s="101">
        <f t="shared" si="501"/>
        <v>29229</v>
      </c>
      <c r="AX1359" s="7" t="s">
        <v>1006</v>
      </c>
    </row>
    <row r="1360" spans="1:50" hidden="1" outlineLevel="1">
      <c r="A1360" t="s">
        <v>903</v>
      </c>
      <c r="B1360" t="s">
        <v>1312</v>
      </c>
      <c r="C1360" s="1">
        <f t="shared" si="502"/>
        <v>77540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 t="e">
        <f>IF(C1360&gt;0,RANK(P1360,(N1360:P1360,Q1360:AE1360)),0)</f>
        <v>#N/A</v>
      </c>
      <c r="G1360" s="1">
        <f t="shared" si="490"/>
        <v>26676</v>
      </c>
      <c r="H1360" s="2">
        <f t="shared" si="491"/>
        <v>0.34402888831570805</v>
      </c>
      <c r="I1360" s="2"/>
      <c r="J1360" s="2">
        <f t="shared" si="503"/>
        <v>0.65095434614392567</v>
      </c>
      <c r="K1360" s="2">
        <f t="shared" si="504"/>
        <v>0.30692545782821767</v>
      </c>
      <c r="L1360" s="2">
        <f t="shared" si="505"/>
        <v>0</v>
      </c>
      <c r="M1360" s="2">
        <f t="shared" si="506"/>
        <v>4.212019602785666E-2</v>
      </c>
      <c r="N1360" s="111">
        <v>50475</v>
      </c>
      <c r="O1360" s="111">
        <v>23799</v>
      </c>
      <c r="P1360" s="111"/>
      <c r="Q1360" s="111">
        <v>2208</v>
      </c>
      <c r="R1360" s="111">
        <v>463</v>
      </c>
      <c r="S1360" s="111">
        <v>595</v>
      </c>
      <c r="T1360" s="111"/>
      <c r="U1360" s="111"/>
      <c r="V1360" s="111"/>
      <c r="W1360" s="111"/>
      <c r="X1360" s="111"/>
      <c r="Y1360" s="111"/>
      <c r="Z1360" s="111"/>
      <c r="AA1360" s="111"/>
      <c r="AB1360" s="111"/>
      <c r="AC1360" s="111"/>
      <c r="AD1360" s="111"/>
      <c r="AE1360" s="111"/>
      <c r="AG1360" s="7">
        <f>IF(Q1360&gt;0,RANK(Q1360,(N1360:P1360,Q1360:AE1360)),0)</f>
        <v>3</v>
      </c>
      <c r="AH1360" s="7">
        <f>IF(R1360&gt;0,RANK(R1360,(N1360:P1360,Q1360:AE1360)),0)</f>
        <v>5</v>
      </c>
      <c r="AI1360" s="7">
        <f>IF(T1360&gt;0,RANK(T1360,(N1360:P1360,Q1360:AE1360)),0)</f>
        <v>0</v>
      </c>
      <c r="AJ1360" s="7">
        <f>IF(S1360&gt;0,RANK(S1360,(N1360:P1360,Q1360:AE1360)),0)</f>
        <v>4</v>
      </c>
      <c r="AK1360" s="2">
        <f t="shared" si="507"/>
        <v>2.8475625483621356E-2</v>
      </c>
      <c r="AL1360" s="2">
        <f t="shared" si="508"/>
        <v>5.9711116842919784E-3</v>
      </c>
      <c r="AM1360" s="2">
        <f t="shared" si="509"/>
        <v>0</v>
      </c>
      <c r="AN1360" s="2">
        <f t="shared" si="510"/>
        <v>7.6734588599432548E-3</v>
      </c>
      <c r="AP1360" t="s">
        <v>903</v>
      </c>
      <c r="AQ1360" t="s">
        <v>1312</v>
      </c>
      <c r="AR1360">
        <v>0</v>
      </c>
      <c r="AT1360" s="95">
        <v>29</v>
      </c>
      <c r="AU1360" s="97">
        <v>510</v>
      </c>
      <c r="AV1360" s="101">
        <f t="shared" si="501"/>
        <v>29510</v>
      </c>
      <c r="AX1360" s="7" t="s">
        <v>759</v>
      </c>
    </row>
    <row r="1361" spans="1:50" collapsed="1">
      <c r="A1361" t="s">
        <v>965</v>
      </c>
      <c r="B1361" t="s">
        <v>323</v>
      </c>
      <c r="C1361" s="1">
        <f t="shared" si="502"/>
        <v>1576857</v>
      </c>
      <c r="D1361" s="7">
        <f>IF(N1361&gt;0, RANK(N1361,(N1361:P1361,Q1361:AE1361)),0)</f>
        <v>2</v>
      </c>
      <c r="E1361" s="7">
        <f>IF(O1361&gt;0,RANK(O1361,(N1361:P1361,Q1361:AE1361)),0)</f>
        <v>1</v>
      </c>
      <c r="F1361" s="7" t="e">
        <f>IF(C1361&gt;0,RANK(P1361,(N1361:P1361,Q1361:AE1361)),0)</f>
        <v>#N/A</v>
      </c>
      <c r="G1361" s="1">
        <f t="shared" si="490"/>
        <v>140417</v>
      </c>
      <c r="H1361" s="2">
        <f t="shared" si="491"/>
        <v>8.9048658185238105E-2</v>
      </c>
      <c r="I1361" s="2"/>
      <c r="J1361" s="2">
        <f t="shared" si="503"/>
        <v>0.43771121921645401</v>
      </c>
      <c r="K1361" s="2">
        <f t="shared" si="504"/>
        <v>0.52675987740169206</v>
      </c>
      <c r="L1361" s="2">
        <f t="shared" si="505"/>
        <v>0</v>
      </c>
      <c r="M1361" s="2">
        <f t="shared" si="506"/>
        <v>3.5528903381853882E-2</v>
      </c>
      <c r="N1361" s="111">
        <f t="shared" ref="N1361:S1361" si="511">SUM(N1246:N1360)</f>
        <v>690208</v>
      </c>
      <c r="O1361" s="111">
        <f t="shared" si="511"/>
        <v>830625</v>
      </c>
      <c r="P1361" s="111"/>
      <c r="Q1361" s="111">
        <f t="shared" si="511"/>
        <v>31876</v>
      </c>
      <c r="R1361" s="111">
        <f t="shared" si="511"/>
        <v>8780</v>
      </c>
      <c r="S1361" s="111">
        <f t="shared" si="511"/>
        <v>15368</v>
      </c>
      <c r="T1361" s="111"/>
      <c r="U1361" s="111"/>
      <c r="V1361" s="111"/>
      <c r="W1361" s="111"/>
      <c r="X1361" s="111"/>
      <c r="Y1361" s="111"/>
      <c r="Z1361" s="111"/>
      <c r="AA1361" s="111"/>
      <c r="AB1361" s="111"/>
      <c r="AC1361" s="111"/>
      <c r="AD1361" s="111"/>
      <c r="AE1361" s="111"/>
      <c r="AG1361" s="7">
        <f>IF(Q1361&gt;0,RANK(Q1361,(N1361:P1361,Q1361:AE1361)),0)</f>
        <v>3</v>
      </c>
      <c r="AH1361" s="7">
        <f>IF(R1361&gt;0,RANK(R1361,(N1361:P1361,Q1361:AE1361)),0)</f>
        <v>5</v>
      </c>
      <c r="AI1361" s="7">
        <f>IF(T1361&gt;0,RANK(T1361,(N1361:P1361,Q1361:AE1361)),0)</f>
        <v>0</v>
      </c>
      <c r="AJ1361" s="7">
        <f>IF(S1361&gt;0,RANK(S1361,(N1361:P1361,Q1361:AE1361)),0)</f>
        <v>4</v>
      </c>
      <c r="AK1361" s="2">
        <f t="shared" si="507"/>
        <v>2.0214895833927871E-2</v>
      </c>
      <c r="AL1361" s="2">
        <f t="shared" si="508"/>
        <v>5.5680381924296243E-3</v>
      </c>
      <c r="AM1361" s="2">
        <f t="shared" si="509"/>
        <v>0</v>
      </c>
      <c r="AN1361" s="2">
        <f t="shared" si="510"/>
        <v>9.7459693554964085E-3</v>
      </c>
      <c r="AP1361" t="s">
        <v>965</v>
      </c>
      <c r="AQ1361" t="s">
        <v>323</v>
      </c>
      <c r="AT1361" s="95">
        <v>29</v>
      </c>
      <c r="AU1361" s="97"/>
      <c r="AV1361" s="95">
        <v>29</v>
      </c>
      <c r="AX1361" s="7" t="s">
        <v>593</v>
      </c>
    </row>
    <row r="1362" spans="1:50">
      <c r="C1362" s="1"/>
      <c r="E1362" s="7"/>
      <c r="F1362" s="7"/>
      <c r="I1362" s="2"/>
      <c r="N1362" s="111"/>
      <c r="O1362" s="111"/>
      <c r="P1362" s="111"/>
      <c r="Q1362" s="111"/>
      <c r="R1362" s="111"/>
      <c r="S1362" s="111"/>
      <c r="T1362" s="111"/>
      <c r="U1362" s="111"/>
      <c r="V1362" s="111"/>
      <c r="W1362" s="111"/>
      <c r="X1362" s="111"/>
      <c r="Y1362" s="111"/>
      <c r="Z1362" s="111"/>
      <c r="AA1362" s="111"/>
      <c r="AB1362" s="111"/>
      <c r="AC1362" s="111"/>
      <c r="AD1362" s="111"/>
      <c r="AE1362" s="111"/>
      <c r="AG1362" s="7"/>
      <c r="AH1362" s="7"/>
      <c r="AI1362" s="7"/>
      <c r="AJ1362" s="7"/>
      <c r="AT1362" s="95"/>
      <c r="AU1362" s="97"/>
      <c r="AV1362" s="101"/>
    </row>
    <row r="1363" spans="1:50" hidden="1" outlineLevel="1">
      <c r="A1363" t="s">
        <v>1656</v>
      </c>
      <c r="B1363" t="s">
        <v>365</v>
      </c>
      <c r="C1363" s="1">
        <f t="shared" ref="C1363:C1380" si="512">SUM(N1363:AE1363)</f>
        <v>16658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ref="G1363:G1392" si="513">IF(C1363&gt;0,MAX(N1363:P1363)-LARGE(N1363:P1363,2),0)</f>
        <v>1670</v>
      </c>
      <c r="H1363" s="2">
        <f t="shared" ref="H1363:H1392" si="514">IF(C1363&gt;0,G1363/C1363,0)</f>
        <v>0.10025213110817625</v>
      </c>
      <c r="I1363" s="2"/>
      <c r="J1363" s="2">
        <f t="shared" ref="J1363:J1380" si="515">IF($C1363=0,"-",N1363/$C1363)</f>
        <v>0.42195941889782684</v>
      </c>
      <c r="K1363" s="2">
        <f t="shared" ref="K1363:K1380" si="516">IF($C1363=0,"-",O1363/$C1363)</f>
        <v>0.52221155000600317</v>
      </c>
      <c r="L1363" s="2">
        <f t="shared" ref="L1363:L1380" si="517">IF($C1363=0,"-",P1363/$C1363)</f>
        <v>0</v>
      </c>
      <c r="M1363" s="2">
        <f t="shared" ref="M1363:M1380" si="518">IF(C1363=0,"-",(1-J1363-K1363-L1363))</f>
        <v>5.582903109616999E-2</v>
      </c>
      <c r="N1363" s="111">
        <v>7029</v>
      </c>
      <c r="O1363" s="111">
        <v>8699</v>
      </c>
      <c r="P1363" s="111"/>
      <c r="Q1363" s="111">
        <v>294</v>
      </c>
      <c r="R1363" s="111"/>
      <c r="S1363" s="111"/>
      <c r="T1363" s="111">
        <v>158</v>
      </c>
      <c r="U1363" s="111"/>
      <c r="V1363" s="111"/>
      <c r="W1363" s="111"/>
      <c r="X1363" s="111"/>
      <c r="Y1363" s="111"/>
      <c r="Z1363" s="111">
        <v>478</v>
      </c>
      <c r="AA1363" s="113"/>
      <c r="AB1363" s="111"/>
      <c r="AC1363" s="111"/>
      <c r="AD1363" s="111"/>
      <c r="AE1363" s="111"/>
      <c r="AG1363" s="7">
        <f>IF(Q1363&gt;0,RANK(Q1363,(N1363:P1363,Q1363:AE1363)),0)</f>
        <v>4</v>
      </c>
      <c r="AH1363" s="7">
        <f>IF(R1363&gt;0,RANK(R1363,(N1363:P1363,Q1363:AE1363)),0)</f>
        <v>0</v>
      </c>
      <c r="AI1363" s="7">
        <f>IF(T1363&gt;0,RANK(T1363,(N1363:P1363,Q1363:AE1363)),0)</f>
        <v>5</v>
      </c>
      <c r="AJ1363" s="7">
        <f>IF(S1363&gt;0,RANK(S1363,(N1363:P1363,Q1363:AE1363)),0)</f>
        <v>0</v>
      </c>
      <c r="AK1363" s="2">
        <f t="shared" ref="AK1363:AK1380" si="519">IF($C1363=0,"-",Q1363/$C1363)</f>
        <v>1.7649177572337617E-2</v>
      </c>
      <c r="AL1363" s="2">
        <f t="shared" ref="AL1363:AL1380" si="520">IF($C1363=0,"-",R1363/$C1363)</f>
        <v>0</v>
      </c>
      <c r="AM1363" s="2">
        <f t="shared" ref="AM1363:AM1380" si="521">IF($C1363=0,"-",T1363/$C1363)</f>
        <v>9.4849321647256582E-3</v>
      </c>
      <c r="AN1363" s="2">
        <f t="shared" ref="AN1363:AN1380" si="522">IF($C1363=0,"-",S1363/$C1363)</f>
        <v>0</v>
      </c>
      <c r="AP1363" t="s">
        <v>1656</v>
      </c>
      <c r="AQ1363" t="s">
        <v>365</v>
      </c>
      <c r="AR1363">
        <v>2</v>
      </c>
      <c r="AT1363" s="95">
        <v>32</v>
      </c>
      <c r="AU1363" s="97">
        <v>510</v>
      </c>
      <c r="AV1363" s="101">
        <f t="shared" ref="AV1363:AV1377" si="523">1000*AT1363+AU1363</f>
        <v>32510</v>
      </c>
      <c r="AX1363" s="7" t="s">
        <v>759</v>
      </c>
    </row>
    <row r="1364" spans="1:50" hidden="1" outlineLevel="1">
      <c r="A1364" t="s">
        <v>124</v>
      </c>
      <c r="B1364" t="s">
        <v>365</v>
      </c>
      <c r="C1364" s="1">
        <f t="shared" si="512"/>
        <v>7256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0</v>
      </c>
      <c r="G1364" s="1">
        <f t="shared" si="513"/>
        <v>3666</v>
      </c>
      <c r="H1364" s="2">
        <f t="shared" si="514"/>
        <v>0.50523704520396917</v>
      </c>
      <c r="I1364" s="2"/>
      <c r="J1364" s="2">
        <f t="shared" si="515"/>
        <v>0.21968026460859977</v>
      </c>
      <c r="K1364" s="2">
        <f t="shared" si="516"/>
        <v>0.72491730981256886</v>
      </c>
      <c r="L1364" s="2">
        <f t="shared" si="517"/>
        <v>0</v>
      </c>
      <c r="M1364" s="2">
        <f t="shared" si="518"/>
        <v>5.5402425578831349E-2</v>
      </c>
      <c r="N1364" s="111">
        <v>1594</v>
      </c>
      <c r="O1364" s="111">
        <v>5260</v>
      </c>
      <c r="P1364" s="111"/>
      <c r="Q1364" s="111">
        <v>145</v>
      </c>
      <c r="R1364" s="111"/>
      <c r="S1364" s="111"/>
      <c r="T1364" s="111">
        <v>80</v>
      </c>
      <c r="U1364" s="111"/>
      <c r="V1364" s="108"/>
      <c r="W1364" s="59"/>
      <c r="X1364" s="59"/>
      <c r="Y1364" s="59"/>
      <c r="Z1364" s="59">
        <v>177</v>
      </c>
      <c r="AA1364" s="107"/>
      <c r="AB1364" s="59"/>
      <c r="AC1364" s="59"/>
      <c r="AD1364" s="59"/>
      <c r="AE1364" s="59"/>
      <c r="AG1364" s="7">
        <f>IF(Q1364&gt;0,RANK(Q1364,(N1364:P1364,Q1364:AE1364)),0)</f>
        <v>4</v>
      </c>
      <c r="AH1364" s="7">
        <f>IF(R1364&gt;0,RANK(R1364,(N1364:P1364,Q1364:AE1364)),0)</f>
        <v>0</v>
      </c>
      <c r="AI1364" s="7">
        <f>IF(T1364&gt;0,RANK(T1364,(N1364:P1364,Q1364:AE1364)),0)</f>
        <v>5</v>
      </c>
      <c r="AJ1364" s="7">
        <f>IF(S1364&gt;0,RANK(S1364,(N1364:P1364,Q1364:AE1364)),0)</f>
        <v>0</v>
      </c>
      <c r="AK1364" s="2">
        <f t="shared" si="519"/>
        <v>1.9983461962513781E-2</v>
      </c>
      <c r="AL1364" s="2">
        <f t="shared" si="520"/>
        <v>0</v>
      </c>
      <c r="AM1364" s="2">
        <f t="shared" si="521"/>
        <v>1.1025358324145534E-2</v>
      </c>
      <c r="AN1364" s="2">
        <f t="shared" si="522"/>
        <v>0</v>
      </c>
      <c r="AP1364" t="s">
        <v>124</v>
      </c>
      <c r="AQ1364" t="s">
        <v>365</v>
      </c>
      <c r="AR1364">
        <v>2</v>
      </c>
      <c r="AT1364" s="95">
        <v>32</v>
      </c>
      <c r="AU1364" s="97">
        <v>1</v>
      </c>
      <c r="AV1364" s="101">
        <f t="shared" si="523"/>
        <v>32001</v>
      </c>
      <c r="AX1364" s="7" t="s">
        <v>1006</v>
      </c>
    </row>
    <row r="1365" spans="1:50" hidden="1" outlineLevel="1">
      <c r="A1365" t="s">
        <v>1842</v>
      </c>
      <c r="B1365" t="s">
        <v>365</v>
      </c>
      <c r="C1365" s="1">
        <f t="shared" si="512"/>
        <v>254842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>IF(P1365&gt;0,RANK(P1365,(N1365:P1365,Q1365:AE1365)),0)</f>
        <v>0</v>
      </c>
      <c r="G1365" s="1">
        <f t="shared" si="513"/>
        <v>22445</v>
      </c>
      <c r="H1365" s="2">
        <f t="shared" si="514"/>
        <v>8.8074179295406563E-2</v>
      </c>
      <c r="I1365" s="2"/>
      <c r="J1365" s="2">
        <f t="shared" si="515"/>
        <v>0.5264556077883551</v>
      </c>
      <c r="K1365" s="2">
        <f t="shared" si="516"/>
        <v>0.43838142849294859</v>
      </c>
      <c r="L1365" s="2">
        <f t="shared" si="517"/>
        <v>0</v>
      </c>
      <c r="M1365" s="2">
        <f t="shared" si="518"/>
        <v>3.5162963718696316E-2</v>
      </c>
      <c r="N1365" s="59">
        <v>134163</v>
      </c>
      <c r="O1365" s="59">
        <v>111718</v>
      </c>
      <c r="P1365" s="59"/>
      <c r="Q1365" s="59">
        <v>4248</v>
      </c>
      <c r="R1365" s="59"/>
      <c r="S1365" s="59"/>
      <c r="T1365" s="59">
        <v>1301</v>
      </c>
      <c r="U1365" s="59"/>
      <c r="V1365" s="108"/>
      <c r="W1365" s="59"/>
      <c r="X1365" s="59"/>
      <c r="Y1365" s="59"/>
      <c r="Z1365" s="59">
        <v>3412</v>
      </c>
      <c r="AA1365" s="108"/>
      <c r="AB1365" s="59"/>
      <c r="AC1365" s="59"/>
      <c r="AD1365" s="59"/>
      <c r="AE1365" s="59"/>
      <c r="AG1365" s="7">
        <f>IF(Q1365&gt;0,RANK(Q1365,(N1365:P1365,Q1365:AE1365)),0)</f>
        <v>3</v>
      </c>
      <c r="AH1365" s="7">
        <f>IF(R1365&gt;0,RANK(R1365,(N1365:P1365,Q1365:AE1365)),0)</f>
        <v>0</v>
      </c>
      <c r="AI1365" s="7">
        <f>IF(T1365&gt;0,RANK(T1365,(N1365:P1365,Q1365:AE1365)),0)</f>
        <v>5</v>
      </c>
      <c r="AJ1365" s="7">
        <f>IF(S1365&gt;0,RANK(S1365,(N1365:P1365,Q1365:AE1365)),0)</f>
        <v>0</v>
      </c>
      <c r="AK1365" s="2">
        <f t="shared" si="519"/>
        <v>1.6669151866646786E-2</v>
      </c>
      <c r="AL1365" s="2">
        <f t="shared" si="520"/>
        <v>0</v>
      </c>
      <c r="AM1365" s="2">
        <f t="shared" si="521"/>
        <v>5.1051239591590079E-3</v>
      </c>
      <c r="AN1365" s="2">
        <f t="shared" si="522"/>
        <v>0</v>
      </c>
      <c r="AP1365" t="s">
        <v>1842</v>
      </c>
      <c r="AQ1365" t="s">
        <v>365</v>
      </c>
      <c r="AT1365" s="95">
        <v>32</v>
      </c>
      <c r="AU1365" s="97">
        <v>3</v>
      </c>
      <c r="AV1365" s="101">
        <f t="shared" si="523"/>
        <v>32003</v>
      </c>
      <c r="AX1365" s="7" t="s">
        <v>1006</v>
      </c>
    </row>
    <row r="1366" spans="1:50" hidden="1" outlineLevel="1">
      <c r="A1366" t="s">
        <v>740</v>
      </c>
      <c r="B1366" t="s">
        <v>365</v>
      </c>
      <c r="C1366" s="1">
        <f t="shared" si="512"/>
        <v>14291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0</v>
      </c>
      <c r="G1366" s="1">
        <f t="shared" si="513"/>
        <v>4044</v>
      </c>
      <c r="H1366" s="2">
        <f t="shared" si="514"/>
        <v>0.28297529913931846</v>
      </c>
      <c r="I1366" s="2"/>
      <c r="J1366" s="2">
        <f t="shared" si="515"/>
        <v>0.33349660625568539</v>
      </c>
      <c r="K1366" s="2">
        <f t="shared" si="516"/>
        <v>0.61647190539500385</v>
      </c>
      <c r="L1366" s="2">
        <f t="shared" si="517"/>
        <v>0</v>
      </c>
      <c r="M1366" s="2">
        <f t="shared" si="518"/>
        <v>5.0031488349310704E-2</v>
      </c>
      <c r="N1366" s="59">
        <v>4766</v>
      </c>
      <c r="O1366" s="59">
        <v>8810</v>
      </c>
      <c r="P1366" s="59"/>
      <c r="Q1366" s="59">
        <v>268</v>
      </c>
      <c r="R1366" s="59"/>
      <c r="S1366" s="59"/>
      <c r="T1366" s="59">
        <v>138</v>
      </c>
      <c r="U1366" s="59"/>
      <c r="V1366" s="108"/>
      <c r="W1366" s="59"/>
      <c r="X1366" s="59"/>
      <c r="Y1366" s="59"/>
      <c r="Z1366" s="59">
        <v>309</v>
      </c>
      <c r="AA1366" s="107"/>
      <c r="AB1366" s="59"/>
      <c r="AC1366" s="59"/>
      <c r="AD1366" s="59"/>
      <c r="AE1366" s="59"/>
      <c r="AG1366" s="7">
        <f>IF(Q1366&gt;0,RANK(Q1366,(N1366:P1366,Q1366:AE1366)),0)</f>
        <v>4</v>
      </c>
      <c r="AH1366" s="7">
        <f>IF(R1366&gt;0,RANK(R1366,(N1366:P1366,Q1366:AE1366)),0)</f>
        <v>0</v>
      </c>
      <c r="AI1366" s="7">
        <f>IF(T1366&gt;0,RANK(T1366,(N1366:P1366,Q1366:AE1366)),0)</f>
        <v>5</v>
      </c>
      <c r="AJ1366" s="7">
        <f>IF(S1366&gt;0,RANK(S1366,(N1366:P1366,Q1366:AE1366)),0)</f>
        <v>0</v>
      </c>
      <c r="AK1366" s="2">
        <f t="shared" si="519"/>
        <v>1.8753061367294103E-2</v>
      </c>
      <c r="AL1366" s="2">
        <f t="shared" si="520"/>
        <v>0</v>
      </c>
      <c r="AM1366" s="2">
        <f t="shared" si="521"/>
        <v>9.6564271219648726E-3</v>
      </c>
      <c r="AN1366" s="2">
        <f t="shared" si="522"/>
        <v>0</v>
      </c>
      <c r="AP1366" t="s">
        <v>740</v>
      </c>
      <c r="AQ1366" t="s">
        <v>365</v>
      </c>
      <c r="AR1366">
        <v>2</v>
      </c>
      <c r="AT1366" s="95">
        <v>32</v>
      </c>
      <c r="AU1366" s="97">
        <v>5</v>
      </c>
      <c r="AV1366" s="101">
        <f t="shared" si="523"/>
        <v>32005</v>
      </c>
      <c r="AX1366" s="7" t="s">
        <v>1006</v>
      </c>
    </row>
    <row r="1367" spans="1:50" hidden="1" outlineLevel="1">
      <c r="A1367" t="s">
        <v>101</v>
      </c>
      <c r="B1367" t="s">
        <v>365</v>
      </c>
      <c r="C1367" s="1">
        <f t="shared" si="512"/>
        <v>10093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13"/>
        <v>4462</v>
      </c>
      <c r="H1367" s="2">
        <f t="shared" si="514"/>
        <v>0.4420885762409591</v>
      </c>
      <c r="I1367" s="2"/>
      <c r="J1367" s="2">
        <f t="shared" si="515"/>
        <v>0.25651441593183394</v>
      </c>
      <c r="K1367" s="2">
        <f t="shared" si="516"/>
        <v>0.69860299217279298</v>
      </c>
      <c r="L1367" s="2">
        <f t="shared" si="517"/>
        <v>0</v>
      </c>
      <c r="M1367" s="2">
        <f t="shared" si="518"/>
        <v>4.4882591895373025E-2</v>
      </c>
      <c r="N1367" s="59">
        <v>2589</v>
      </c>
      <c r="O1367" s="59">
        <v>7051</v>
      </c>
      <c r="P1367" s="59"/>
      <c r="Q1367" s="59">
        <v>204</v>
      </c>
      <c r="R1367" s="59"/>
      <c r="S1367" s="59"/>
      <c r="T1367" s="59">
        <v>71</v>
      </c>
      <c r="U1367" s="59"/>
      <c r="V1367" s="59"/>
      <c r="W1367" s="59"/>
      <c r="X1367" s="59"/>
      <c r="Y1367" s="59"/>
      <c r="Z1367" s="59">
        <v>178</v>
      </c>
      <c r="AA1367" s="58"/>
      <c r="AB1367" s="59"/>
      <c r="AC1367" s="59"/>
      <c r="AD1367" s="59"/>
      <c r="AE1367" s="59"/>
      <c r="AG1367" s="7">
        <f>IF(Q1367&gt;0,RANK(Q1367,(N1367:P1367,Q1367:AE1367)),0)</f>
        <v>3</v>
      </c>
      <c r="AH1367" s="7">
        <f>IF(R1367&gt;0,RANK(R1367,(N1367:P1367,Q1367:AE1367)),0)</f>
        <v>0</v>
      </c>
      <c r="AI1367" s="7">
        <f>IF(T1367&gt;0,RANK(T1367,(N1367:P1367,Q1367:AE1367)),0)</f>
        <v>5</v>
      </c>
      <c r="AJ1367" s="7">
        <f>IF(S1367&gt;0,RANK(S1367,(N1367:P1367,Q1367:AE1367)),0)</f>
        <v>0</v>
      </c>
      <c r="AK1367" s="2">
        <f t="shared" si="519"/>
        <v>2.0212028138313683E-2</v>
      </c>
      <c r="AL1367" s="2">
        <f t="shared" si="520"/>
        <v>0</v>
      </c>
      <c r="AM1367" s="2">
        <f t="shared" si="521"/>
        <v>7.0345784206876051E-3</v>
      </c>
      <c r="AN1367" s="2">
        <f t="shared" si="522"/>
        <v>0</v>
      </c>
      <c r="AP1367" t="s">
        <v>101</v>
      </c>
      <c r="AQ1367" t="s">
        <v>365</v>
      </c>
      <c r="AR1367">
        <v>2</v>
      </c>
      <c r="AT1367" s="95">
        <v>32</v>
      </c>
      <c r="AU1367" s="97">
        <v>7</v>
      </c>
      <c r="AV1367" s="101">
        <f t="shared" si="523"/>
        <v>32007</v>
      </c>
      <c r="AX1367" s="7" t="s">
        <v>1006</v>
      </c>
    </row>
    <row r="1368" spans="1:50" hidden="1" outlineLevel="1">
      <c r="A1368" t="s">
        <v>765</v>
      </c>
      <c r="B1368" t="s">
        <v>365</v>
      </c>
      <c r="C1368" s="1">
        <f t="shared" si="512"/>
        <v>540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0</v>
      </c>
      <c r="G1368" s="1">
        <f t="shared" si="513"/>
        <v>192</v>
      </c>
      <c r="H1368" s="2">
        <f t="shared" si="514"/>
        <v>0.35555555555555557</v>
      </c>
      <c r="I1368" s="2"/>
      <c r="J1368" s="2">
        <f t="shared" si="515"/>
        <v>0.27962962962962962</v>
      </c>
      <c r="K1368" s="2">
        <f t="shared" si="516"/>
        <v>0.63518518518518519</v>
      </c>
      <c r="L1368" s="2">
        <f t="shared" si="517"/>
        <v>0</v>
      </c>
      <c r="M1368" s="2">
        <f t="shared" si="518"/>
        <v>8.5185185185185142E-2</v>
      </c>
      <c r="N1368" s="59">
        <v>151</v>
      </c>
      <c r="O1368" s="59">
        <v>343</v>
      </c>
      <c r="P1368" s="59"/>
      <c r="Q1368" s="59">
        <v>15</v>
      </c>
      <c r="R1368" s="59"/>
      <c r="S1368" s="59"/>
      <c r="T1368" s="59">
        <v>6</v>
      </c>
      <c r="U1368" s="59"/>
      <c r="V1368" s="59"/>
      <c r="W1368" s="59"/>
      <c r="X1368" s="59"/>
      <c r="Y1368" s="59"/>
      <c r="Z1368" s="59">
        <v>25</v>
      </c>
      <c r="AA1368" s="59"/>
      <c r="AB1368" s="59"/>
      <c r="AC1368" s="59"/>
      <c r="AD1368" s="59"/>
      <c r="AE1368" s="59"/>
      <c r="AG1368" s="7">
        <f>IF(Q1368&gt;0,RANK(Q1368,(N1368:P1368,Q1368:AE1368)),0)</f>
        <v>4</v>
      </c>
      <c r="AH1368" s="7">
        <f>IF(R1368&gt;0,RANK(R1368,(N1368:P1368,Q1368:AE1368)),0)</f>
        <v>0</v>
      </c>
      <c r="AI1368" s="7">
        <f>IF(T1368&gt;0,RANK(T1368,(N1368:P1368,Q1368:AE1368)),0)</f>
        <v>5</v>
      </c>
      <c r="AJ1368" s="7">
        <f>IF(S1368&gt;0,RANK(S1368,(N1368:P1368,Q1368:AE1368)),0)</f>
        <v>0</v>
      </c>
      <c r="AK1368" s="2">
        <f t="shared" si="519"/>
        <v>2.7777777777777776E-2</v>
      </c>
      <c r="AL1368" s="2">
        <f t="shared" si="520"/>
        <v>0</v>
      </c>
      <c r="AM1368" s="2">
        <f t="shared" si="521"/>
        <v>1.1111111111111112E-2</v>
      </c>
      <c r="AN1368" s="2">
        <f t="shared" si="522"/>
        <v>0</v>
      </c>
      <c r="AP1368" t="s">
        <v>765</v>
      </c>
      <c r="AQ1368" t="s">
        <v>365</v>
      </c>
      <c r="AR1368">
        <v>2</v>
      </c>
      <c r="AT1368" s="95">
        <v>32</v>
      </c>
      <c r="AU1368" s="97">
        <v>9</v>
      </c>
      <c r="AV1368" s="101">
        <f t="shared" si="523"/>
        <v>32009</v>
      </c>
      <c r="AX1368" s="7" t="s">
        <v>1006</v>
      </c>
    </row>
    <row r="1369" spans="1:50" hidden="1" outlineLevel="1">
      <c r="A1369" t="s">
        <v>810</v>
      </c>
      <c r="B1369" t="s">
        <v>365</v>
      </c>
      <c r="C1369" s="1">
        <f t="shared" si="512"/>
        <v>676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0</v>
      </c>
      <c r="G1369" s="1">
        <f t="shared" si="513"/>
        <v>299</v>
      </c>
      <c r="H1369" s="2">
        <f t="shared" si="514"/>
        <v>0.44230769230769229</v>
      </c>
      <c r="I1369" s="2"/>
      <c r="J1369" s="2">
        <f t="shared" si="515"/>
        <v>0.23964497041420119</v>
      </c>
      <c r="K1369" s="2">
        <f t="shared" si="516"/>
        <v>0.68195266272189348</v>
      </c>
      <c r="L1369" s="2">
        <f t="shared" si="517"/>
        <v>0</v>
      </c>
      <c r="M1369" s="2">
        <f t="shared" si="518"/>
        <v>7.8402366863905337E-2</v>
      </c>
      <c r="N1369" s="59">
        <v>162</v>
      </c>
      <c r="O1369" s="59">
        <v>461</v>
      </c>
      <c r="P1369" s="59"/>
      <c r="Q1369" s="59">
        <v>25</v>
      </c>
      <c r="R1369" s="59"/>
      <c r="S1369" s="59"/>
      <c r="T1369" s="59">
        <v>3</v>
      </c>
      <c r="U1369" s="59"/>
      <c r="V1369" s="59"/>
      <c r="W1369" s="59"/>
      <c r="X1369" s="59"/>
      <c r="Y1369" s="59"/>
      <c r="Z1369" s="59">
        <v>25</v>
      </c>
      <c r="AA1369" s="59"/>
      <c r="AB1369" s="59"/>
      <c r="AC1369" s="59"/>
      <c r="AD1369" s="59"/>
      <c r="AE1369" s="59"/>
      <c r="AG1369" s="7">
        <f>IF(Q1369&gt;0,RANK(Q1369,(N1369:P1369,Q1369:AE1369)),0)</f>
        <v>3</v>
      </c>
      <c r="AH1369" s="7">
        <f>IF(R1369&gt;0,RANK(R1369,(N1369:P1369,Q1369:AE1369)),0)</f>
        <v>0</v>
      </c>
      <c r="AI1369" s="7">
        <f>IF(T1369&gt;0,RANK(T1369,(N1369:P1369,Q1369:AE1369)),0)</f>
        <v>5</v>
      </c>
      <c r="AJ1369" s="7">
        <f>IF(S1369&gt;0,RANK(S1369,(N1369:P1369,Q1369:AE1369)),0)</f>
        <v>0</v>
      </c>
      <c r="AK1369" s="2">
        <f t="shared" si="519"/>
        <v>3.6982248520710061E-2</v>
      </c>
      <c r="AL1369" s="2">
        <f t="shared" si="520"/>
        <v>0</v>
      </c>
      <c r="AM1369" s="2">
        <f t="shared" si="521"/>
        <v>4.4378698224852072E-3</v>
      </c>
      <c r="AN1369" s="2">
        <f t="shared" si="522"/>
        <v>0</v>
      </c>
      <c r="AP1369" t="s">
        <v>810</v>
      </c>
      <c r="AQ1369" t="s">
        <v>365</v>
      </c>
      <c r="AR1369">
        <v>2</v>
      </c>
      <c r="AT1369" s="95">
        <v>32</v>
      </c>
      <c r="AU1369" s="97">
        <v>11</v>
      </c>
      <c r="AV1369" s="101">
        <f t="shared" si="523"/>
        <v>32011</v>
      </c>
      <c r="AX1369" s="7" t="s">
        <v>1006</v>
      </c>
    </row>
    <row r="1370" spans="1:50" hidden="1" outlineLevel="1">
      <c r="A1370" t="s">
        <v>1748</v>
      </c>
      <c r="B1370" t="s">
        <v>365</v>
      </c>
      <c r="C1370" s="1">
        <f t="shared" si="512"/>
        <v>4249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0</v>
      </c>
      <c r="G1370" s="1">
        <f t="shared" si="513"/>
        <v>827</v>
      </c>
      <c r="H1370" s="2">
        <f t="shared" si="514"/>
        <v>0.1946340315368322</v>
      </c>
      <c r="I1370" s="2"/>
      <c r="J1370" s="2">
        <f t="shared" si="515"/>
        <v>0.37679453989173922</v>
      </c>
      <c r="K1370" s="2">
        <f t="shared" si="516"/>
        <v>0.5714285714285714</v>
      </c>
      <c r="L1370" s="2">
        <f t="shared" si="517"/>
        <v>0</v>
      </c>
      <c r="M1370" s="2">
        <f t="shared" si="518"/>
        <v>5.1776888679689437E-2</v>
      </c>
      <c r="N1370" s="59">
        <v>1601</v>
      </c>
      <c r="O1370" s="59">
        <v>2428</v>
      </c>
      <c r="P1370" s="59"/>
      <c r="Q1370" s="59">
        <v>88</v>
      </c>
      <c r="R1370" s="59"/>
      <c r="S1370" s="59"/>
      <c r="T1370" s="59">
        <v>20</v>
      </c>
      <c r="U1370" s="59"/>
      <c r="V1370" s="59"/>
      <c r="W1370" s="59"/>
      <c r="X1370" s="59"/>
      <c r="Y1370" s="59"/>
      <c r="Z1370" s="59">
        <v>112</v>
      </c>
      <c r="AA1370" s="58"/>
      <c r="AB1370" s="59"/>
      <c r="AC1370" s="59"/>
      <c r="AD1370" s="59"/>
      <c r="AE1370" s="59"/>
      <c r="AG1370" s="7">
        <f>IF(Q1370&gt;0,RANK(Q1370,(N1370:P1370,Q1370:AE1370)),0)</f>
        <v>4</v>
      </c>
      <c r="AH1370" s="7">
        <f>IF(R1370&gt;0,RANK(R1370,(N1370:P1370,Q1370:AE1370)),0)</f>
        <v>0</v>
      </c>
      <c r="AI1370" s="7">
        <f>IF(T1370&gt;0,RANK(T1370,(N1370:P1370,Q1370:AE1370)),0)</f>
        <v>5</v>
      </c>
      <c r="AJ1370" s="7">
        <f>IF(S1370&gt;0,RANK(S1370,(N1370:P1370,Q1370:AE1370)),0)</f>
        <v>0</v>
      </c>
      <c r="AK1370" s="2">
        <f t="shared" si="519"/>
        <v>2.0710755471875734E-2</v>
      </c>
      <c r="AL1370" s="2">
        <f t="shared" si="520"/>
        <v>0</v>
      </c>
      <c r="AM1370" s="2">
        <f t="shared" si="521"/>
        <v>4.7069898799717578E-3</v>
      </c>
      <c r="AN1370" s="2">
        <f t="shared" si="522"/>
        <v>0</v>
      </c>
      <c r="AP1370" t="s">
        <v>1748</v>
      </c>
      <c r="AQ1370" t="s">
        <v>365</v>
      </c>
      <c r="AR1370">
        <v>2</v>
      </c>
      <c r="AT1370" s="95">
        <v>32</v>
      </c>
      <c r="AU1370" s="97">
        <v>13</v>
      </c>
      <c r="AV1370" s="101">
        <f t="shared" si="523"/>
        <v>32013</v>
      </c>
      <c r="AX1370" s="7" t="s">
        <v>1006</v>
      </c>
    </row>
    <row r="1371" spans="1:50" hidden="1" outlineLevel="1">
      <c r="A1371" t="s">
        <v>425</v>
      </c>
      <c r="B1371" t="s">
        <v>365</v>
      </c>
      <c r="C1371" s="1">
        <f t="shared" si="512"/>
        <v>2069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0</v>
      </c>
      <c r="G1371" s="1">
        <f t="shared" si="513"/>
        <v>505</v>
      </c>
      <c r="H1371" s="2">
        <f t="shared" si="514"/>
        <v>0.24407926534557758</v>
      </c>
      <c r="I1371" s="2"/>
      <c r="J1371" s="2">
        <f t="shared" si="515"/>
        <v>0.34026099565007251</v>
      </c>
      <c r="K1371" s="2">
        <f t="shared" si="516"/>
        <v>0.58434026099565006</v>
      </c>
      <c r="L1371" s="2">
        <f t="shared" si="517"/>
        <v>0</v>
      </c>
      <c r="M1371" s="2">
        <f t="shared" si="518"/>
        <v>7.5398743354277431E-2</v>
      </c>
      <c r="N1371" s="116">
        <v>704</v>
      </c>
      <c r="O1371" s="116">
        <v>1209</v>
      </c>
      <c r="P1371" s="116"/>
      <c r="Q1371" s="116">
        <v>41</v>
      </c>
      <c r="R1371" s="116"/>
      <c r="S1371" s="116"/>
      <c r="T1371" s="59">
        <v>30</v>
      </c>
      <c r="U1371" s="59"/>
      <c r="V1371" s="116"/>
      <c r="W1371" s="116"/>
      <c r="X1371" s="59"/>
      <c r="Y1371" s="59"/>
      <c r="Z1371" s="59">
        <v>85</v>
      </c>
      <c r="AA1371" s="117"/>
      <c r="AB1371" s="59"/>
      <c r="AC1371" s="59"/>
      <c r="AD1371" s="59"/>
      <c r="AE1371" s="59"/>
      <c r="AG1371" s="7">
        <f>IF(Q1371&gt;0,RANK(Q1371,(N1371:P1371,Q1371:AE1371)),0)</f>
        <v>4</v>
      </c>
      <c r="AH1371" s="7">
        <f>IF(R1371&gt;0,RANK(R1371,(N1371:P1371,Q1371:AE1371)),0)</f>
        <v>0</v>
      </c>
      <c r="AI1371" s="7">
        <f>IF(T1371&gt;0,RANK(T1371,(N1371:P1371,Q1371:AE1371)),0)</f>
        <v>5</v>
      </c>
      <c r="AJ1371" s="7">
        <f>IF(S1371&gt;0,RANK(S1371,(N1371:P1371,Q1371:AE1371)),0)</f>
        <v>0</v>
      </c>
      <c r="AK1371" s="2">
        <f t="shared" si="519"/>
        <v>1.9816336394393428E-2</v>
      </c>
      <c r="AL1371" s="2">
        <f t="shared" si="520"/>
        <v>0</v>
      </c>
      <c r="AM1371" s="2">
        <f t="shared" si="521"/>
        <v>1.4499758337361043E-2</v>
      </c>
      <c r="AN1371" s="2">
        <f t="shared" si="522"/>
        <v>0</v>
      </c>
      <c r="AP1371" t="s">
        <v>425</v>
      </c>
      <c r="AQ1371" t="s">
        <v>365</v>
      </c>
      <c r="AR1371">
        <v>2</v>
      </c>
      <c r="AT1371" s="95">
        <v>32</v>
      </c>
      <c r="AU1371" s="97">
        <v>15</v>
      </c>
      <c r="AV1371" s="101">
        <f t="shared" si="523"/>
        <v>32015</v>
      </c>
      <c r="AX1371" s="7" t="s">
        <v>1006</v>
      </c>
    </row>
    <row r="1372" spans="1:50" hidden="1" outlineLevel="1">
      <c r="A1372" t="s">
        <v>1853</v>
      </c>
      <c r="B1372" t="s">
        <v>365</v>
      </c>
      <c r="C1372" s="1">
        <f t="shared" si="512"/>
        <v>1963</v>
      </c>
      <c r="D1372" s="7">
        <f>IF(N1372&gt;0, RANK(N1372,(N1372:P1372,Q1372:AE1372)),0)</f>
        <v>2</v>
      </c>
      <c r="E1372" s="7">
        <f>IF(O1372&gt;0,RANK(O1372,(N1372:P1372,Q1372:AE1372)),0)</f>
        <v>1</v>
      </c>
      <c r="F1372" s="7">
        <f>IF(P1372&gt;0,RANK(P1372,(N1372:P1372,Q1372:AE1372)),0)</f>
        <v>0</v>
      </c>
      <c r="G1372" s="1">
        <f t="shared" si="513"/>
        <v>622</v>
      </c>
      <c r="H1372" s="2">
        <f t="shared" si="514"/>
        <v>0.31686194600101886</v>
      </c>
      <c r="I1372" s="2"/>
      <c r="J1372" s="2">
        <f t="shared" si="515"/>
        <v>0.31380539989811512</v>
      </c>
      <c r="K1372" s="2">
        <f t="shared" si="516"/>
        <v>0.63066734589913398</v>
      </c>
      <c r="L1372" s="2">
        <f t="shared" si="517"/>
        <v>0</v>
      </c>
      <c r="M1372" s="2">
        <f t="shared" si="518"/>
        <v>5.5527254202750842E-2</v>
      </c>
      <c r="N1372" s="116">
        <v>616</v>
      </c>
      <c r="O1372" s="116">
        <v>1238</v>
      </c>
      <c r="P1372" s="116"/>
      <c r="Q1372" s="116">
        <v>38</v>
      </c>
      <c r="R1372" s="116"/>
      <c r="S1372" s="116"/>
      <c r="T1372" s="59">
        <v>15</v>
      </c>
      <c r="U1372" s="59"/>
      <c r="V1372" s="116"/>
      <c r="W1372" s="116"/>
      <c r="X1372" s="59"/>
      <c r="Y1372" s="59"/>
      <c r="Z1372" s="59">
        <v>56</v>
      </c>
      <c r="AA1372" s="117"/>
      <c r="AB1372" s="59"/>
      <c r="AC1372" s="59"/>
      <c r="AD1372" s="59"/>
      <c r="AE1372" s="59"/>
      <c r="AG1372" s="7">
        <f>IF(Q1372&gt;0,RANK(Q1372,(N1372:P1372,Q1372:AE1372)),0)</f>
        <v>4</v>
      </c>
      <c r="AH1372" s="7">
        <f>IF(R1372&gt;0,RANK(R1372,(N1372:P1372,Q1372:AE1372)),0)</f>
        <v>0</v>
      </c>
      <c r="AI1372" s="7">
        <f>IF(T1372&gt;0,RANK(T1372,(N1372:P1372,Q1372:AE1372)),0)</f>
        <v>5</v>
      </c>
      <c r="AJ1372" s="7">
        <f>IF(S1372&gt;0,RANK(S1372,(N1372:P1372,Q1372:AE1372)),0)</f>
        <v>0</v>
      </c>
      <c r="AK1372" s="2">
        <f t="shared" si="519"/>
        <v>1.9358125318390221E-2</v>
      </c>
      <c r="AL1372" s="2">
        <f t="shared" si="520"/>
        <v>0</v>
      </c>
      <c r="AM1372" s="2">
        <f t="shared" si="521"/>
        <v>7.641365257259297E-3</v>
      </c>
      <c r="AN1372" s="2">
        <f t="shared" si="522"/>
        <v>0</v>
      </c>
      <c r="AP1372" t="s">
        <v>1853</v>
      </c>
      <c r="AQ1372" t="s">
        <v>365</v>
      </c>
      <c r="AR1372">
        <v>2</v>
      </c>
      <c r="AT1372" s="95">
        <v>32</v>
      </c>
      <c r="AU1372" s="97">
        <v>17</v>
      </c>
      <c r="AV1372" s="101">
        <f t="shared" si="523"/>
        <v>32017</v>
      </c>
      <c r="AX1372" s="7" t="s">
        <v>1006</v>
      </c>
    </row>
    <row r="1373" spans="1:50" hidden="1" outlineLevel="1">
      <c r="A1373" t="s">
        <v>411</v>
      </c>
      <c r="B1373" t="s">
        <v>365</v>
      </c>
      <c r="C1373" s="1">
        <f t="shared" si="512"/>
        <v>9313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0</v>
      </c>
      <c r="G1373" s="1">
        <f t="shared" si="513"/>
        <v>2244</v>
      </c>
      <c r="H1373" s="2">
        <f t="shared" si="514"/>
        <v>0.24095350585203479</v>
      </c>
      <c r="I1373" s="2"/>
      <c r="J1373" s="2">
        <f t="shared" si="515"/>
        <v>0.34811553742080964</v>
      </c>
      <c r="K1373" s="2">
        <f t="shared" si="516"/>
        <v>0.58906904327284437</v>
      </c>
      <c r="L1373" s="2">
        <f t="shared" si="517"/>
        <v>0</v>
      </c>
      <c r="M1373" s="2">
        <f t="shared" si="518"/>
        <v>6.2815419306346043E-2</v>
      </c>
      <c r="N1373" s="116">
        <v>3242</v>
      </c>
      <c r="O1373" s="116">
        <v>5486</v>
      </c>
      <c r="P1373" s="116"/>
      <c r="Q1373" s="116">
        <v>225</v>
      </c>
      <c r="R1373" s="116"/>
      <c r="S1373" s="116"/>
      <c r="T1373" s="59">
        <v>114</v>
      </c>
      <c r="U1373" s="59"/>
      <c r="V1373" s="116"/>
      <c r="W1373" s="116"/>
      <c r="X1373" s="59"/>
      <c r="Y1373" s="59"/>
      <c r="Z1373" s="59">
        <v>246</v>
      </c>
      <c r="AA1373" s="117"/>
      <c r="AB1373" s="59"/>
      <c r="AC1373" s="59"/>
      <c r="AD1373" s="59"/>
      <c r="AE1373" s="59"/>
      <c r="AG1373" s="7">
        <f>IF(Q1373&gt;0,RANK(Q1373,(N1373:P1373,Q1373:AE1373)),0)</f>
        <v>4</v>
      </c>
      <c r="AH1373" s="7">
        <f>IF(R1373&gt;0,RANK(R1373,(N1373:P1373,Q1373:AE1373)),0)</f>
        <v>0</v>
      </c>
      <c r="AI1373" s="7">
        <f>IF(T1373&gt;0,RANK(T1373,(N1373:P1373,Q1373:AE1373)),0)</f>
        <v>5</v>
      </c>
      <c r="AJ1373" s="7">
        <f>IF(S1373&gt;0,RANK(S1373,(N1373:P1373,Q1373:AE1373)),0)</f>
        <v>0</v>
      </c>
      <c r="AK1373" s="2">
        <f t="shared" si="519"/>
        <v>2.4159776656286911E-2</v>
      </c>
      <c r="AL1373" s="2">
        <f t="shared" si="520"/>
        <v>0</v>
      </c>
      <c r="AM1373" s="2">
        <f t="shared" si="521"/>
        <v>1.2240953505852034E-2</v>
      </c>
      <c r="AN1373" s="2">
        <f t="shared" si="522"/>
        <v>0</v>
      </c>
      <c r="AP1373" t="s">
        <v>411</v>
      </c>
      <c r="AQ1373" t="s">
        <v>365</v>
      </c>
      <c r="AR1373">
        <v>2</v>
      </c>
      <c r="AT1373" s="95">
        <v>32</v>
      </c>
      <c r="AU1373" s="97">
        <v>19</v>
      </c>
      <c r="AV1373" s="101">
        <f t="shared" si="523"/>
        <v>32019</v>
      </c>
      <c r="AX1373" s="7" t="s">
        <v>1006</v>
      </c>
    </row>
    <row r="1374" spans="1:50" hidden="1" outlineLevel="1">
      <c r="A1374" t="s">
        <v>1070</v>
      </c>
      <c r="B1374" t="s">
        <v>365</v>
      </c>
      <c r="C1374" s="1">
        <f t="shared" si="512"/>
        <v>2167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0</v>
      </c>
      <c r="G1374" s="1">
        <f t="shared" si="513"/>
        <v>354</v>
      </c>
      <c r="H1374" s="2">
        <f t="shared" si="514"/>
        <v>0.16335948315643747</v>
      </c>
      <c r="I1374" s="2"/>
      <c r="J1374" s="2">
        <f t="shared" si="515"/>
        <v>0.54268574065528385</v>
      </c>
      <c r="K1374" s="2">
        <f t="shared" si="516"/>
        <v>0.37932625749884635</v>
      </c>
      <c r="L1374" s="2">
        <f t="shared" si="517"/>
        <v>0</v>
      </c>
      <c r="M1374" s="2">
        <f t="shared" si="518"/>
        <v>7.7988001845869792E-2</v>
      </c>
      <c r="N1374" s="116">
        <v>1176</v>
      </c>
      <c r="O1374" s="116">
        <v>822</v>
      </c>
      <c r="P1374" s="116"/>
      <c r="Q1374" s="116">
        <v>48</v>
      </c>
      <c r="R1374" s="116"/>
      <c r="S1374" s="116"/>
      <c r="T1374" s="59">
        <v>35</v>
      </c>
      <c r="U1374" s="59"/>
      <c r="V1374" s="116"/>
      <c r="W1374" s="116"/>
      <c r="X1374" s="59"/>
      <c r="Y1374" s="59"/>
      <c r="Z1374" s="59">
        <v>86</v>
      </c>
      <c r="AA1374" s="117"/>
      <c r="AB1374" s="59"/>
      <c r="AC1374" s="59"/>
      <c r="AD1374" s="59"/>
      <c r="AE1374" s="59"/>
      <c r="AG1374" s="7">
        <f>IF(Q1374&gt;0,RANK(Q1374,(N1374:P1374,Q1374:AE1374)),0)</f>
        <v>4</v>
      </c>
      <c r="AH1374" s="7">
        <f>IF(R1374&gt;0,RANK(R1374,(N1374:P1374,Q1374:AE1374)),0)</f>
        <v>0</v>
      </c>
      <c r="AI1374" s="7">
        <f>IF(T1374&gt;0,RANK(T1374,(N1374:P1374,Q1374:AE1374)),0)</f>
        <v>5</v>
      </c>
      <c r="AJ1374" s="7">
        <f>IF(S1374&gt;0,RANK(S1374,(N1374:P1374,Q1374:AE1374)),0)</f>
        <v>0</v>
      </c>
      <c r="AK1374" s="2">
        <f t="shared" si="519"/>
        <v>2.2150438394093218E-2</v>
      </c>
      <c r="AL1374" s="2">
        <f t="shared" si="520"/>
        <v>0</v>
      </c>
      <c r="AM1374" s="2">
        <f t="shared" si="521"/>
        <v>1.6151361329026302E-2</v>
      </c>
      <c r="AN1374" s="2">
        <f t="shared" si="522"/>
        <v>0</v>
      </c>
      <c r="AP1374" t="s">
        <v>1070</v>
      </c>
      <c r="AQ1374" t="s">
        <v>365</v>
      </c>
      <c r="AR1374">
        <v>2</v>
      </c>
      <c r="AT1374" s="95">
        <v>32</v>
      </c>
      <c r="AU1374" s="97">
        <v>21</v>
      </c>
      <c r="AV1374" s="101">
        <f t="shared" si="523"/>
        <v>32021</v>
      </c>
      <c r="AX1374" s="7" t="s">
        <v>1006</v>
      </c>
    </row>
    <row r="1375" spans="1:50" hidden="1" outlineLevel="1">
      <c r="A1375" t="s">
        <v>1787</v>
      </c>
      <c r="B1375" t="s">
        <v>365</v>
      </c>
      <c r="C1375" s="1">
        <f t="shared" si="512"/>
        <v>9497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0</v>
      </c>
      <c r="G1375" s="1">
        <f t="shared" si="513"/>
        <v>860</v>
      </c>
      <c r="H1375" s="2">
        <f t="shared" si="514"/>
        <v>9.0554912077498162E-2</v>
      </c>
      <c r="I1375" s="2"/>
      <c r="J1375" s="2">
        <f t="shared" si="515"/>
        <v>0.42666105085816575</v>
      </c>
      <c r="K1375" s="2">
        <f t="shared" si="516"/>
        <v>0.51721596293566385</v>
      </c>
      <c r="L1375" s="2">
        <f t="shared" si="517"/>
        <v>0</v>
      </c>
      <c r="M1375" s="2">
        <f t="shared" si="518"/>
        <v>5.61229862061704E-2</v>
      </c>
      <c r="N1375" s="116">
        <v>4052</v>
      </c>
      <c r="O1375" s="116">
        <v>4912</v>
      </c>
      <c r="P1375" s="116"/>
      <c r="Q1375" s="116">
        <v>274</v>
      </c>
      <c r="R1375" s="116"/>
      <c r="S1375" s="116"/>
      <c r="T1375" s="59">
        <v>73</v>
      </c>
      <c r="U1375" s="59"/>
      <c r="V1375" s="116"/>
      <c r="W1375" s="116"/>
      <c r="X1375" s="59"/>
      <c r="Y1375" s="59"/>
      <c r="Z1375" s="59">
        <v>186</v>
      </c>
      <c r="AA1375" s="117"/>
      <c r="AB1375" s="59"/>
      <c r="AC1375" s="59"/>
      <c r="AD1375" s="59"/>
      <c r="AE1375" s="59"/>
      <c r="AG1375" s="7">
        <f>IF(Q1375&gt;0,RANK(Q1375,(N1375:P1375,Q1375:AE1375)),0)</f>
        <v>3</v>
      </c>
      <c r="AH1375" s="7">
        <f>IF(R1375&gt;0,RANK(R1375,(N1375:P1375,Q1375:AE1375)),0)</f>
        <v>0</v>
      </c>
      <c r="AI1375" s="7">
        <f>IF(T1375&gt;0,RANK(T1375,(N1375:P1375,Q1375:AE1375)),0)</f>
        <v>5</v>
      </c>
      <c r="AJ1375" s="7">
        <f>IF(S1375&gt;0,RANK(S1375,(N1375:P1375,Q1375:AE1375)),0)</f>
        <v>0</v>
      </c>
      <c r="AK1375" s="2">
        <f t="shared" si="519"/>
        <v>2.8851216173528482E-2</v>
      </c>
      <c r="AL1375" s="2">
        <f t="shared" si="520"/>
        <v>0</v>
      </c>
      <c r="AM1375" s="2">
        <f t="shared" si="521"/>
        <v>7.6866378856480996E-3</v>
      </c>
      <c r="AN1375" s="2">
        <f t="shared" si="522"/>
        <v>0</v>
      </c>
      <c r="AP1375" t="s">
        <v>1787</v>
      </c>
      <c r="AQ1375" t="s">
        <v>365</v>
      </c>
      <c r="AR1375">
        <v>2</v>
      </c>
      <c r="AT1375" s="95">
        <v>32</v>
      </c>
      <c r="AU1375" s="97">
        <v>23</v>
      </c>
      <c r="AV1375" s="101">
        <f t="shared" si="523"/>
        <v>32023</v>
      </c>
      <c r="AX1375" s="7" t="s">
        <v>1006</v>
      </c>
    </row>
    <row r="1376" spans="1:50" hidden="1" outlineLevel="1">
      <c r="A1376" t="s">
        <v>1149</v>
      </c>
      <c r="B1376" t="s">
        <v>365</v>
      </c>
      <c r="C1376" s="1">
        <f t="shared" si="512"/>
        <v>1564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0</v>
      </c>
      <c r="G1376" s="1">
        <f t="shared" si="513"/>
        <v>325</v>
      </c>
      <c r="H1376" s="2">
        <f t="shared" si="514"/>
        <v>0.2078005115089514</v>
      </c>
      <c r="I1376" s="2"/>
      <c r="J1376" s="2">
        <f t="shared" si="515"/>
        <v>0.36892583120204603</v>
      </c>
      <c r="K1376" s="2">
        <f t="shared" si="516"/>
        <v>0.57672634271099743</v>
      </c>
      <c r="L1376" s="2">
        <f t="shared" si="517"/>
        <v>0</v>
      </c>
      <c r="M1376" s="2">
        <f t="shared" si="518"/>
        <v>5.4347826086956541E-2</v>
      </c>
      <c r="N1376" s="116">
        <v>577</v>
      </c>
      <c r="O1376" s="116">
        <v>902</v>
      </c>
      <c r="P1376" s="116"/>
      <c r="Q1376" s="116">
        <v>36</v>
      </c>
      <c r="R1376" s="116"/>
      <c r="S1376" s="116"/>
      <c r="T1376" s="59">
        <v>7</v>
      </c>
      <c r="U1376" s="59"/>
      <c r="V1376" s="116"/>
      <c r="W1376" s="116"/>
      <c r="X1376" s="59"/>
      <c r="Y1376" s="59"/>
      <c r="Z1376" s="59">
        <v>42</v>
      </c>
      <c r="AA1376" s="117"/>
      <c r="AB1376" s="59"/>
      <c r="AC1376" s="59"/>
      <c r="AD1376" s="59"/>
      <c r="AE1376" s="59"/>
      <c r="AG1376" s="7">
        <f>IF(Q1376&gt;0,RANK(Q1376,(N1376:P1376,Q1376:AE1376)),0)</f>
        <v>4</v>
      </c>
      <c r="AH1376" s="7">
        <f>IF(R1376&gt;0,RANK(R1376,(N1376:P1376,Q1376:AE1376)),0)</f>
        <v>0</v>
      </c>
      <c r="AI1376" s="7">
        <f>IF(T1376&gt;0,RANK(T1376,(N1376:P1376,Q1376:AE1376)),0)</f>
        <v>5</v>
      </c>
      <c r="AJ1376" s="7">
        <f>IF(S1376&gt;0,RANK(S1376,(N1376:P1376,Q1376:AE1376)),0)</f>
        <v>0</v>
      </c>
      <c r="AK1376" s="2">
        <f t="shared" si="519"/>
        <v>2.3017902813299233E-2</v>
      </c>
      <c r="AL1376" s="2">
        <f t="shared" si="520"/>
        <v>0</v>
      </c>
      <c r="AM1376" s="2">
        <f t="shared" si="521"/>
        <v>4.475703324808184E-3</v>
      </c>
      <c r="AN1376" s="2">
        <f t="shared" si="522"/>
        <v>0</v>
      </c>
      <c r="AP1376" t="s">
        <v>1149</v>
      </c>
      <c r="AQ1376" t="s">
        <v>365</v>
      </c>
      <c r="AR1376">
        <v>2</v>
      </c>
      <c r="AT1376" s="95">
        <v>32</v>
      </c>
      <c r="AU1376" s="97">
        <v>27</v>
      </c>
      <c r="AV1376" s="101">
        <f t="shared" si="523"/>
        <v>32027</v>
      </c>
      <c r="AX1376" s="7" t="s">
        <v>1006</v>
      </c>
    </row>
    <row r="1377" spans="1:64" hidden="1" outlineLevel="1">
      <c r="A1377" t="s">
        <v>2291</v>
      </c>
      <c r="B1377" t="s">
        <v>365</v>
      </c>
      <c r="C1377" s="1">
        <f t="shared" si="512"/>
        <v>1673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0</v>
      </c>
      <c r="G1377" s="1">
        <f t="shared" si="513"/>
        <v>147</v>
      </c>
      <c r="H1377" s="2">
        <f t="shared" si="514"/>
        <v>8.7866108786610872E-2</v>
      </c>
      <c r="I1377" s="2"/>
      <c r="J1377" s="2">
        <f t="shared" si="515"/>
        <v>0.41303048416019128</v>
      </c>
      <c r="K1377" s="2">
        <f t="shared" si="516"/>
        <v>0.50089659294680211</v>
      </c>
      <c r="L1377" s="2">
        <f t="shared" si="517"/>
        <v>0</v>
      </c>
      <c r="M1377" s="2">
        <f t="shared" si="518"/>
        <v>8.6072922893006609E-2</v>
      </c>
      <c r="N1377" s="116">
        <v>691</v>
      </c>
      <c r="O1377" s="116">
        <v>838</v>
      </c>
      <c r="P1377" s="116"/>
      <c r="Q1377" s="116">
        <v>60</v>
      </c>
      <c r="R1377" s="116"/>
      <c r="S1377" s="116"/>
      <c r="T1377" s="59">
        <v>20</v>
      </c>
      <c r="U1377" s="59"/>
      <c r="V1377" s="116"/>
      <c r="W1377" s="116"/>
      <c r="X1377" s="59"/>
      <c r="Y1377" s="59"/>
      <c r="Z1377" s="59">
        <v>64</v>
      </c>
      <c r="AA1377" s="117"/>
      <c r="AB1377" s="59"/>
      <c r="AC1377" s="59"/>
      <c r="AD1377" s="59"/>
      <c r="AE1377" s="59"/>
      <c r="AG1377" s="7">
        <f>IF(Q1377&gt;0,RANK(Q1377,(N1377:P1377,Q1377:AE1377)),0)</f>
        <v>4</v>
      </c>
      <c r="AH1377" s="7">
        <f>IF(R1377&gt;0,RANK(R1377,(N1377:P1377,Q1377:AE1377)),0)</f>
        <v>0</v>
      </c>
      <c r="AI1377" s="7">
        <f>IF(T1377&gt;0,RANK(T1377,(N1377:P1377,Q1377:AE1377)),0)</f>
        <v>5</v>
      </c>
      <c r="AJ1377" s="7">
        <f>IF(S1377&gt;0,RANK(S1377,(N1377:P1377,Q1377:AE1377)),0)</f>
        <v>0</v>
      </c>
      <c r="AK1377" s="2">
        <f t="shared" si="519"/>
        <v>3.5863717872086073E-2</v>
      </c>
      <c r="AL1377" s="2">
        <f t="shared" si="520"/>
        <v>0</v>
      </c>
      <c r="AM1377" s="2">
        <f t="shared" si="521"/>
        <v>1.1954572624028692E-2</v>
      </c>
      <c r="AN1377" s="2">
        <f t="shared" si="522"/>
        <v>0</v>
      </c>
      <c r="AP1377" t="s">
        <v>2291</v>
      </c>
      <c r="AQ1377" t="s">
        <v>365</v>
      </c>
      <c r="AR1377">
        <v>2</v>
      </c>
      <c r="AT1377" s="95">
        <v>32</v>
      </c>
      <c r="AU1377" s="97">
        <v>29</v>
      </c>
      <c r="AV1377" s="101">
        <f t="shared" si="523"/>
        <v>32029</v>
      </c>
      <c r="AX1377" s="7" t="s">
        <v>1006</v>
      </c>
    </row>
    <row r="1378" spans="1:64" hidden="1" outlineLevel="1">
      <c r="A1378" t="s">
        <v>2169</v>
      </c>
      <c r="B1378" t="s">
        <v>365</v>
      </c>
      <c r="C1378" s="1">
        <f t="shared" si="512"/>
        <v>95612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13"/>
        <v>2182</v>
      </c>
      <c r="H1378" s="2">
        <f t="shared" si="514"/>
        <v>2.2821403171150063E-2</v>
      </c>
      <c r="I1378" s="2"/>
      <c r="J1378" s="2">
        <f t="shared" si="515"/>
        <v>0.46142743588670876</v>
      </c>
      <c r="K1378" s="2">
        <f t="shared" si="516"/>
        <v>0.48424883905785887</v>
      </c>
      <c r="L1378" s="2">
        <f t="shared" si="517"/>
        <v>0</v>
      </c>
      <c r="M1378" s="2">
        <f t="shared" si="518"/>
        <v>5.432372505543237E-2</v>
      </c>
      <c r="N1378" s="116">
        <v>44118</v>
      </c>
      <c r="O1378" s="116">
        <v>46300</v>
      </c>
      <c r="P1378" s="116"/>
      <c r="Q1378" s="116">
        <v>1980</v>
      </c>
      <c r="R1378" s="116"/>
      <c r="S1378" s="116"/>
      <c r="T1378" s="59">
        <v>646</v>
      </c>
      <c r="U1378" s="59"/>
      <c r="V1378" s="116"/>
      <c r="W1378" s="116"/>
      <c r="X1378" s="59"/>
      <c r="Y1378" s="59"/>
      <c r="Z1378" s="59">
        <v>2568</v>
      </c>
      <c r="AA1378" s="117"/>
      <c r="AB1378" s="59"/>
      <c r="AC1378" s="59"/>
      <c r="AD1378" s="59"/>
      <c r="AE1378" s="59"/>
      <c r="AG1378" s="7">
        <f>IF(Q1378&gt;0,RANK(Q1378,(N1378:P1378,Q1378:AE1378)),0)</f>
        <v>4</v>
      </c>
      <c r="AH1378" s="7">
        <f>IF(R1378&gt;0,RANK(R1378,(N1378:P1378,Q1378:AE1378)),0)</f>
        <v>0</v>
      </c>
      <c r="AI1378" s="7">
        <f>IF(T1378&gt;0,RANK(T1378,(N1378:P1378,Q1378:AE1378)),0)</f>
        <v>5</v>
      </c>
      <c r="AJ1378" s="7">
        <f>IF(S1378&gt;0,RANK(S1378,(N1378:P1378,Q1378:AE1378)),0)</f>
        <v>0</v>
      </c>
      <c r="AK1378" s="2">
        <f t="shared" si="519"/>
        <v>2.0708697653014266E-2</v>
      </c>
      <c r="AL1378" s="2">
        <f t="shared" si="520"/>
        <v>0</v>
      </c>
      <c r="AM1378" s="2">
        <f t="shared" si="521"/>
        <v>6.7564740827511195E-3</v>
      </c>
      <c r="AN1378" s="2">
        <f t="shared" si="522"/>
        <v>0</v>
      </c>
      <c r="AP1378" t="s">
        <v>2169</v>
      </c>
      <c r="AQ1378" t="s">
        <v>365</v>
      </c>
      <c r="AR1378">
        <v>2</v>
      </c>
      <c r="AT1378" s="95">
        <v>32</v>
      </c>
      <c r="AU1378" s="97">
        <v>31</v>
      </c>
      <c r="AV1378" s="101">
        <f t="shared" ref="AV1378:AV1391" si="524">1000*AT1378+AU1378</f>
        <v>32031</v>
      </c>
      <c r="AX1378" s="7" t="s">
        <v>1006</v>
      </c>
    </row>
    <row r="1379" spans="1:64" hidden="1" outlineLevel="1">
      <c r="A1379" t="s">
        <v>870</v>
      </c>
      <c r="B1379" t="s">
        <v>365</v>
      </c>
      <c r="C1379" s="1">
        <f t="shared" si="512"/>
        <v>3327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0</v>
      </c>
      <c r="G1379" s="1">
        <f t="shared" si="513"/>
        <v>326</v>
      </c>
      <c r="H1379" s="2">
        <f t="shared" si="514"/>
        <v>9.7986173730087167E-2</v>
      </c>
      <c r="I1379" s="2"/>
      <c r="J1379" s="2">
        <f t="shared" si="515"/>
        <v>0.42651036970243461</v>
      </c>
      <c r="K1379" s="2">
        <f t="shared" si="516"/>
        <v>0.52449654343252183</v>
      </c>
      <c r="L1379" s="2">
        <f t="shared" si="517"/>
        <v>0</v>
      </c>
      <c r="M1379" s="2">
        <f t="shared" si="518"/>
        <v>4.8993086865043556E-2</v>
      </c>
      <c r="N1379" s="116">
        <v>1419</v>
      </c>
      <c r="O1379" s="116">
        <v>1745</v>
      </c>
      <c r="P1379" s="116"/>
      <c r="Q1379" s="116">
        <v>55</v>
      </c>
      <c r="R1379" s="116"/>
      <c r="S1379" s="116"/>
      <c r="T1379" s="59">
        <v>32</v>
      </c>
      <c r="U1379" s="59"/>
      <c r="V1379" s="116"/>
      <c r="W1379" s="59"/>
      <c r="X1379" s="59"/>
      <c r="Y1379" s="59"/>
      <c r="Z1379" s="59">
        <v>76</v>
      </c>
      <c r="AA1379" s="117"/>
      <c r="AB1379" s="59"/>
      <c r="AC1379" s="59"/>
      <c r="AD1379" s="59"/>
      <c r="AE1379" s="59"/>
      <c r="AG1379" s="7">
        <f>IF(Q1379&gt;0,RANK(Q1379,(N1379:P1379,Q1379:AE1379)),0)</f>
        <v>4</v>
      </c>
      <c r="AH1379" s="7">
        <f>IF(R1379&gt;0,RANK(R1379,(N1379:P1379,Q1379:AE1379)),0)</f>
        <v>0</v>
      </c>
      <c r="AI1379" s="7">
        <f>IF(T1379&gt;0,RANK(T1379,(N1379:P1379,Q1379:AE1379)),0)</f>
        <v>5</v>
      </c>
      <c r="AJ1379" s="7">
        <f>IF(S1379&gt;0,RANK(S1379,(N1379:P1379,Q1379:AE1379)),0)</f>
        <v>0</v>
      </c>
      <c r="AK1379" s="2">
        <f t="shared" si="519"/>
        <v>1.6531409678388939E-2</v>
      </c>
      <c r="AL1379" s="2">
        <f t="shared" si="520"/>
        <v>0</v>
      </c>
      <c r="AM1379" s="2">
        <f t="shared" si="521"/>
        <v>9.6182747219717458E-3</v>
      </c>
      <c r="AN1379" s="2">
        <f t="shared" si="522"/>
        <v>0</v>
      </c>
      <c r="AP1379" t="s">
        <v>870</v>
      </c>
      <c r="AQ1379" t="s">
        <v>365</v>
      </c>
      <c r="AR1379">
        <v>2</v>
      </c>
      <c r="AT1379" s="95">
        <v>32</v>
      </c>
      <c r="AU1379" s="97">
        <v>33</v>
      </c>
      <c r="AV1379" s="101">
        <f t="shared" si="524"/>
        <v>32033</v>
      </c>
      <c r="AX1379" s="7" t="s">
        <v>1006</v>
      </c>
    </row>
    <row r="1380" spans="1:64" collapsed="1">
      <c r="A1380" t="s">
        <v>972</v>
      </c>
      <c r="B1380" t="s">
        <v>323</v>
      </c>
      <c r="C1380" s="1">
        <f t="shared" si="512"/>
        <v>435790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0</v>
      </c>
      <c r="G1380" s="1">
        <f t="shared" si="513"/>
        <v>428</v>
      </c>
      <c r="H1380" s="2">
        <f t="shared" si="514"/>
        <v>9.8212441772413308E-4</v>
      </c>
      <c r="I1380" s="2"/>
      <c r="J1380" s="2">
        <f t="shared" si="515"/>
        <v>0.47878565364051495</v>
      </c>
      <c r="K1380" s="2">
        <f t="shared" si="516"/>
        <v>0.47780352922279079</v>
      </c>
      <c r="L1380" s="2">
        <f t="shared" si="517"/>
        <v>0</v>
      </c>
      <c r="M1380" s="2">
        <f t="shared" si="518"/>
        <v>4.3410817136694257E-2</v>
      </c>
      <c r="N1380" s="59">
        <f t="shared" ref="N1380:T1380" si="525">SUM(N1363:N1379)</f>
        <v>208650</v>
      </c>
      <c r="O1380" s="59">
        <f t="shared" si="525"/>
        <v>208222</v>
      </c>
      <c r="P1380" s="59"/>
      <c r="Q1380" s="59">
        <f t="shared" si="525"/>
        <v>8044</v>
      </c>
      <c r="R1380" s="59"/>
      <c r="S1380" s="59"/>
      <c r="T1380" s="59">
        <f t="shared" si="525"/>
        <v>2749</v>
      </c>
      <c r="U1380" s="59"/>
      <c r="V1380" s="59"/>
      <c r="W1380" s="59"/>
      <c r="X1380" s="59"/>
      <c r="Y1380" s="59"/>
      <c r="Z1380" s="59">
        <f>SUM(Z1363:Z1379)</f>
        <v>8125</v>
      </c>
      <c r="AA1380" s="59"/>
      <c r="AB1380" s="59"/>
      <c r="AC1380" s="59"/>
      <c r="AD1380" s="59"/>
      <c r="AE1380" s="59"/>
      <c r="AG1380" s="7">
        <f>IF(Q1380&gt;0,RANK(Q1380,(N1380:P1380,Q1380:AE1380)),0)</f>
        <v>4</v>
      </c>
      <c r="AH1380" s="7">
        <f>IF(R1380&gt;0,RANK(R1380,(N1380:P1380,Q1380:AE1380)),0)</f>
        <v>0</v>
      </c>
      <c r="AI1380" s="7">
        <f>IF(T1380&gt;0,RANK(T1380,(N1380:P1380,Q1380:AE1380)),0)</f>
        <v>5</v>
      </c>
      <c r="AJ1380" s="7">
        <f>IF(S1380&gt;0,RANK(S1380,(N1380:P1380,Q1380:AE1380)),0)</f>
        <v>0</v>
      </c>
      <c r="AK1380" s="2">
        <f t="shared" si="519"/>
        <v>1.8458431813488149E-2</v>
      </c>
      <c r="AL1380" s="2">
        <f t="shared" si="520"/>
        <v>0</v>
      </c>
      <c r="AM1380" s="2">
        <f t="shared" si="521"/>
        <v>6.3080841689804722E-3</v>
      </c>
      <c r="AN1380" s="2">
        <f t="shared" si="522"/>
        <v>0</v>
      </c>
      <c r="AP1380" t="s">
        <v>972</v>
      </c>
      <c r="AQ1380" t="s">
        <v>323</v>
      </c>
      <c r="AT1380" s="95">
        <v>32</v>
      </c>
      <c r="AU1380" s="97"/>
      <c r="AV1380" s="95">
        <v>32</v>
      </c>
      <c r="AX1380" s="7" t="s">
        <v>593</v>
      </c>
    </row>
    <row r="1381" spans="1:64">
      <c r="C1381" s="1"/>
      <c r="E1381" s="7"/>
      <c r="F1381" s="7"/>
      <c r="I1381" s="2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  <c r="AA1381" s="59"/>
      <c r="AB1381" s="59"/>
      <c r="AC1381" s="59"/>
      <c r="AD1381" s="59"/>
      <c r="AE1381" s="59"/>
      <c r="AG1381" s="7"/>
      <c r="AH1381" s="7"/>
      <c r="AI1381" s="7"/>
      <c r="AJ1381" s="7"/>
      <c r="AT1381" s="95"/>
      <c r="AU1381" s="97"/>
      <c r="AV1381" s="101"/>
    </row>
    <row r="1382" spans="1:64" hidden="1" outlineLevel="1">
      <c r="A1382" t="s">
        <v>1517</v>
      </c>
      <c r="B1382" t="s">
        <v>1480</v>
      </c>
      <c r="C1382" s="1">
        <f t="shared" ref="C1382:C1392" si="526">SUM(N1382:AE1382)</f>
        <v>14621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4</v>
      </c>
      <c r="G1382" s="1">
        <f t="shared" si="513"/>
        <v>6658</v>
      </c>
      <c r="H1382" s="2">
        <f t="shared" si="514"/>
        <v>0.45537240954791053</v>
      </c>
      <c r="I1382" s="2"/>
      <c r="J1382" s="2">
        <f t="shared" ref="J1382:J1392" si="527">IF($C1382=0,"-",N1382/$C1382)</f>
        <v>0.25463374598180699</v>
      </c>
      <c r="K1382" s="2">
        <f t="shared" ref="K1382:K1392" si="528">IF($C1382=0,"-",O1382/$C1382)</f>
        <v>0.71000615552971758</v>
      </c>
      <c r="L1382" s="2">
        <f t="shared" ref="L1382:L1392" si="529">IF($C1382=0,"-",P1382/$C1382)</f>
        <v>1.4636481772792559E-2</v>
      </c>
      <c r="M1382" s="2">
        <f t="shared" ref="M1382:M1392" si="530">IF(C1382=0,"-",(1-J1382-K1382-L1382))</f>
        <v>2.0723616715682874E-2</v>
      </c>
      <c r="N1382" s="59">
        <f>SUMIF(Town!$AO$174:$AO$414,$AV1382,Town!N$174:N$414)</f>
        <v>3723</v>
      </c>
      <c r="O1382" s="59">
        <f>SUMIF(Town!$AO$174:$AO$414,$AV1382,Town!O$174:O$414)</f>
        <v>10381</v>
      </c>
      <c r="P1382" s="59">
        <f>SUMIF(Town!$AO$174:$AO$414,$AV1382,Town!P$174:P$414)</f>
        <v>214</v>
      </c>
      <c r="Q1382" s="59">
        <f>SUMIF(Town!$AO$174:$AO$414,$AV1382,Town!Q$174:Q$414)</f>
        <v>287</v>
      </c>
      <c r="R1382" s="59"/>
      <c r="S1382" s="59"/>
      <c r="T1382" s="59"/>
      <c r="U1382" s="59"/>
      <c r="V1382" s="59"/>
      <c r="W1382" s="59"/>
      <c r="X1382" s="59">
        <f>SUMIF(Town!$AO$174:$AO$414,$AV1382,Town!X$174:X$414)</f>
        <v>16</v>
      </c>
      <c r="Y1382" s="59"/>
      <c r="Z1382" s="59"/>
      <c r="AA1382" s="59"/>
      <c r="AB1382" s="59"/>
      <c r="AC1382" s="59"/>
      <c r="AD1382" s="59"/>
      <c r="AE1382" s="59"/>
      <c r="AG1382" s="7">
        <f>IF(Q1382&gt;0,RANK(Q1382,(N1382:P1382,Q1382:AE1382)),0)</f>
        <v>3</v>
      </c>
      <c r="AH1382" s="7">
        <f>IF(R1382&gt;0,RANK(R1382,(N1382:P1382,Q1382:AE1382)),0)</f>
        <v>0</v>
      </c>
      <c r="AI1382" s="7">
        <f>IF(T1382&gt;0,RANK(T1382,(N1382:P1382,Q1382:AE1382)),0)</f>
        <v>0</v>
      </c>
      <c r="AJ1382" s="7">
        <f>IF(S1382&gt;0,RANK(S1382,(N1382:P1382,Q1382:AE1382)),0)</f>
        <v>0</v>
      </c>
      <c r="AK1382" s="2">
        <f t="shared" ref="AK1382:AK1392" si="531">IF($C1382=0,"-",Q1382/$C1382)</f>
        <v>1.9629300321455441E-2</v>
      </c>
      <c r="AL1382" s="2">
        <f t="shared" ref="AL1382:AL1392" si="532">IF($C1382=0,"-",R1382/$C1382)</f>
        <v>0</v>
      </c>
      <c r="AM1382" s="2">
        <f t="shared" ref="AM1382:AM1392" si="533">IF($C1382=0,"-",T1382/$C1382)</f>
        <v>0</v>
      </c>
      <c r="AN1382" s="2">
        <f t="shared" ref="AN1382:AN1392" si="534">IF($C1382=0,"-",S1382/$C1382)</f>
        <v>0</v>
      </c>
      <c r="AP1382" t="s">
        <v>1517</v>
      </c>
      <c r="AQ1382" t="s">
        <v>1480</v>
      </c>
      <c r="AT1382" s="95">
        <v>33</v>
      </c>
      <c r="AU1382" s="97">
        <v>1</v>
      </c>
      <c r="AV1382" s="101">
        <f t="shared" si="524"/>
        <v>33001</v>
      </c>
      <c r="AX1382" s="7" t="s">
        <v>1006</v>
      </c>
    </row>
    <row r="1383" spans="1:64" hidden="1" outlineLevel="1">
      <c r="A1383" t="s">
        <v>1265</v>
      </c>
      <c r="B1383" t="s">
        <v>1480</v>
      </c>
      <c r="C1383" s="1">
        <f t="shared" si="526"/>
        <v>13582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4</v>
      </c>
      <c r="G1383" s="1">
        <f t="shared" si="513"/>
        <v>6546</v>
      </c>
      <c r="H1383" s="2">
        <f t="shared" si="514"/>
        <v>0.48196141952584304</v>
      </c>
      <c r="I1383" s="2"/>
      <c r="J1383" s="2">
        <f t="shared" si="527"/>
        <v>0.23781475482255926</v>
      </c>
      <c r="K1383" s="2">
        <f t="shared" si="528"/>
        <v>0.71977617434840224</v>
      </c>
      <c r="L1383" s="2">
        <f t="shared" si="529"/>
        <v>2.0762774260050066E-2</v>
      </c>
      <c r="M1383" s="2">
        <f t="shared" si="530"/>
        <v>2.1646296568988376E-2</v>
      </c>
      <c r="N1383" s="59">
        <f>SUMIF(Town!$AO$174:$AO$414,$AV1383,Town!N$174:N$414)</f>
        <v>3230</v>
      </c>
      <c r="O1383" s="59">
        <f>SUMIF(Town!$AO$174:$AO$414,$AV1383,Town!O$174:O$414)</f>
        <v>9776</v>
      </c>
      <c r="P1383" s="59">
        <f>SUMIF(Town!$AO$174:$AO$414,$AV1383,Town!P$174:P$414)</f>
        <v>282</v>
      </c>
      <c r="Q1383" s="59">
        <f>SUMIF(Town!$AO$174:$AO$414,$AV1383,Town!Q$174:Q$414)</f>
        <v>289</v>
      </c>
      <c r="R1383" s="59"/>
      <c r="S1383" s="59"/>
      <c r="T1383" s="59"/>
      <c r="U1383" s="59"/>
      <c r="V1383" s="59"/>
      <c r="W1383" s="59"/>
      <c r="X1383" s="59">
        <f>SUMIF(Town!$AO$174:$AO$414,$AV1383,Town!X$174:X$414)</f>
        <v>5</v>
      </c>
      <c r="Y1383" s="59"/>
      <c r="Z1383" s="59"/>
      <c r="AA1383" s="59"/>
      <c r="AB1383" s="59"/>
      <c r="AC1383" s="59"/>
      <c r="AD1383" s="59"/>
      <c r="AE1383" s="59"/>
      <c r="AG1383" s="7">
        <f>IF(Q1383&gt;0,RANK(Q1383,(N1383:P1383,Q1383:AE1383)),0)</f>
        <v>3</v>
      </c>
      <c r="AH1383" s="7">
        <f>IF(R1383&gt;0,RANK(R1383,(N1383:P1383,Q1383:AE1383)),0)</f>
        <v>0</v>
      </c>
      <c r="AI1383" s="7">
        <f>IF(T1383&gt;0,RANK(T1383,(N1383:P1383,Q1383:AE1383)),0)</f>
        <v>0</v>
      </c>
      <c r="AJ1383" s="7">
        <f>IF(S1383&gt;0,RANK(S1383,(N1383:P1383,Q1383:AE1383)),0)</f>
        <v>0</v>
      </c>
      <c r="AK1383" s="2">
        <f t="shared" si="531"/>
        <v>2.1278162273597408E-2</v>
      </c>
      <c r="AL1383" s="2">
        <f t="shared" si="532"/>
        <v>0</v>
      </c>
      <c r="AM1383" s="2">
        <f t="shared" si="533"/>
        <v>0</v>
      </c>
      <c r="AN1383" s="2">
        <f t="shared" si="534"/>
        <v>0</v>
      </c>
      <c r="AP1383" t="s">
        <v>1265</v>
      </c>
      <c r="AQ1383" t="s">
        <v>1480</v>
      </c>
      <c r="AR1383">
        <v>1</v>
      </c>
      <c r="AT1383" s="95">
        <v>33</v>
      </c>
      <c r="AU1383" s="97">
        <v>3</v>
      </c>
      <c r="AV1383" s="101">
        <f t="shared" si="524"/>
        <v>33003</v>
      </c>
      <c r="AX1383" s="7" t="s">
        <v>1006</v>
      </c>
    </row>
    <row r="1384" spans="1:64" hidden="1" outlineLevel="1">
      <c r="A1384" t="s">
        <v>1718</v>
      </c>
      <c r="B1384" t="s">
        <v>1480</v>
      </c>
      <c r="C1384" s="1">
        <f t="shared" si="526"/>
        <v>19497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3</v>
      </c>
      <c r="G1384" s="1">
        <f t="shared" si="513"/>
        <v>5226</v>
      </c>
      <c r="H1384" s="2">
        <f t="shared" si="514"/>
        <v>0.26804123711340205</v>
      </c>
      <c r="I1384" s="2"/>
      <c r="J1384" s="2">
        <f t="shared" si="527"/>
        <v>0.34328358208955223</v>
      </c>
      <c r="K1384" s="2">
        <f t="shared" si="528"/>
        <v>0.61132481920295434</v>
      </c>
      <c r="L1384" s="2">
        <f t="shared" si="529"/>
        <v>2.2105965020259528E-2</v>
      </c>
      <c r="M1384" s="2">
        <f t="shared" si="530"/>
        <v>2.3285633687233902E-2</v>
      </c>
      <c r="N1384" s="59">
        <f>SUMIF(Town!$AO$174:$AO$414,$AV1384,Town!N$174:N$414)</f>
        <v>6693</v>
      </c>
      <c r="O1384" s="59">
        <f>SUMIF(Town!$AO$174:$AO$414,$AV1384,Town!O$174:O$414)</f>
        <v>11919</v>
      </c>
      <c r="P1384" s="59">
        <f>SUMIF(Town!$AO$174:$AO$414,$AV1384,Town!P$174:P$414)</f>
        <v>431</v>
      </c>
      <c r="Q1384" s="59">
        <f>SUMIF(Town!$AO$174:$AO$414,$AV1384,Town!Q$174:Q$414)</f>
        <v>425</v>
      </c>
      <c r="R1384" s="59"/>
      <c r="S1384" s="59"/>
      <c r="T1384" s="59"/>
      <c r="U1384" s="59"/>
      <c r="V1384" s="59"/>
      <c r="W1384" s="59"/>
      <c r="X1384" s="59">
        <f>SUMIF(Town!$AO$174:$AO$414,$AV1384,Town!X$174:X$414)</f>
        <v>29</v>
      </c>
      <c r="Y1384" s="59"/>
      <c r="Z1384" s="59"/>
      <c r="AA1384" s="59"/>
      <c r="AB1384" s="59"/>
      <c r="AC1384" s="59"/>
      <c r="AD1384" s="59"/>
      <c r="AE1384" s="59"/>
      <c r="AG1384" s="7">
        <f>IF(Q1384&gt;0,RANK(Q1384,(N1384:P1384,Q1384:AE1384)),0)</f>
        <v>4</v>
      </c>
      <c r="AH1384" s="7">
        <f>IF(R1384&gt;0,RANK(R1384,(N1384:P1384,Q1384:AE1384)),0)</f>
        <v>0</v>
      </c>
      <c r="AI1384" s="7">
        <f>IF(T1384&gt;0,RANK(T1384,(N1384:P1384,Q1384:AE1384)),0)</f>
        <v>0</v>
      </c>
      <c r="AJ1384" s="7">
        <f>IF(S1384&gt;0,RANK(S1384,(N1384:P1384,Q1384:AE1384)),0)</f>
        <v>0</v>
      </c>
      <c r="AK1384" s="2">
        <f t="shared" si="531"/>
        <v>2.1798225368005335E-2</v>
      </c>
      <c r="AL1384" s="2">
        <f t="shared" si="532"/>
        <v>0</v>
      </c>
      <c r="AM1384" s="2">
        <f t="shared" si="533"/>
        <v>0</v>
      </c>
      <c r="AN1384" s="2">
        <f t="shared" si="534"/>
        <v>0</v>
      </c>
      <c r="AP1384" t="s">
        <v>1718</v>
      </c>
      <c r="AQ1384" t="s">
        <v>1480</v>
      </c>
      <c r="AR1384">
        <v>2</v>
      </c>
      <c r="AT1384" s="95">
        <v>33</v>
      </c>
      <c r="AU1384" s="97">
        <v>5</v>
      </c>
      <c r="AV1384" s="101">
        <f t="shared" si="524"/>
        <v>33005</v>
      </c>
      <c r="AX1384" s="7" t="s">
        <v>1006</v>
      </c>
    </row>
    <row r="1385" spans="1:64" hidden="1" outlineLevel="1">
      <c r="A1385" t="s">
        <v>685</v>
      </c>
      <c r="B1385" t="s">
        <v>1480</v>
      </c>
      <c r="C1385" s="1">
        <f t="shared" si="526"/>
        <v>9569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4</v>
      </c>
      <c r="G1385" s="1">
        <f t="shared" si="513"/>
        <v>4755</v>
      </c>
      <c r="H1385" s="2">
        <f t="shared" si="514"/>
        <v>0.49691712822656497</v>
      </c>
      <c r="I1385" s="2"/>
      <c r="J1385" s="2">
        <f t="shared" si="527"/>
        <v>0.23450726303688996</v>
      </c>
      <c r="K1385" s="2">
        <f t="shared" si="528"/>
        <v>0.73142439126345493</v>
      </c>
      <c r="L1385" s="2">
        <f t="shared" si="529"/>
        <v>1.6616156338175359E-2</v>
      </c>
      <c r="M1385" s="2">
        <f t="shared" si="530"/>
        <v>1.7452189361479752E-2</v>
      </c>
      <c r="N1385" s="59">
        <f>SUMIF(Town!$AO$174:$AO$414,$AV1385,Town!N$174:N$414)</f>
        <v>2244</v>
      </c>
      <c r="O1385" s="59">
        <f>SUMIF(Town!$AO$174:$AO$414,$AV1385,Town!O$174:O$414)</f>
        <v>6999</v>
      </c>
      <c r="P1385" s="59">
        <f>SUMIF(Town!$AO$174:$AO$414,$AV1385,Town!P$174:P$414)</f>
        <v>159</v>
      </c>
      <c r="Q1385" s="59">
        <f>SUMIF(Town!$AO$174:$AO$414,$AV1385,Town!Q$174:Q$414)</f>
        <v>163</v>
      </c>
      <c r="R1385" s="59"/>
      <c r="S1385" s="59"/>
      <c r="T1385" s="59"/>
      <c r="U1385" s="59"/>
      <c r="V1385" s="59"/>
      <c r="W1385" s="59"/>
      <c r="X1385" s="59">
        <f>SUMIF(Town!$AO$174:$AO$414,$AV1385,Town!X$174:X$414)</f>
        <v>4</v>
      </c>
      <c r="Y1385" s="59"/>
      <c r="Z1385" s="59"/>
      <c r="AA1385" s="59"/>
      <c r="AB1385" s="59"/>
      <c r="AC1385" s="59"/>
      <c r="AD1385" s="59"/>
      <c r="AE1385" s="59"/>
      <c r="AG1385" s="7">
        <f>IF(Q1385&gt;0,RANK(Q1385,(N1385:P1385,Q1385:AE1385)),0)</f>
        <v>3</v>
      </c>
      <c r="AH1385" s="7">
        <f>IF(R1385&gt;0,RANK(R1385,(N1385:P1385,Q1385:AE1385)),0)</f>
        <v>0</v>
      </c>
      <c r="AI1385" s="7">
        <f>IF(T1385&gt;0,RANK(T1385,(N1385:P1385,Q1385:AE1385)),0)</f>
        <v>0</v>
      </c>
      <c r="AJ1385" s="7">
        <f>IF(S1385&gt;0,RANK(S1385,(N1385:P1385,Q1385:AE1385)),0)</f>
        <v>0</v>
      </c>
      <c r="AK1385" s="2">
        <f t="shared" si="531"/>
        <v>1.703417284982757E-2</v>
      </c>
      <c r="AL1385" s="2">
        <f t="shared" si="532"/>
        <v>0</v>
      </c>
      <c r="AM1385" s="2">
        <f t="shared" si="533"/>
        <v>0</v>
      </c>
      <c r="AN1385" s="2">
        <f t="shared" si="534"/>
        <v>0</v>
      </c>
      <c r="AP1385" t="s">
        <v>685</v>
      </c>
      <c r="AQ1385" t="s">
        <v>1480</v>
      </c>
      <c r="AR1385">
        <v>2</v>
      </c>
      <c r="AT1385" s="95">
        <v>33</v>
      </c>
      <c r="AU1385" s="97">
        <v>7</v>
      </c>
      <c r="AV1385" s="101">
        <f t="shared" si="524"/>
        <v>33007</v>
      </c>
      <c r="AX1385" s="7" t="s">
        <v>1006</v>
      </c>
    </row>
    <row r="1386" spans="1:64" hidden="1" outlineLevel="1">
      <c r="A1386" t="s">
        <v>391</v>
      </c>
      <c r="B1386" t="s">
        <v>1480</v>
      </c>
      <c r="C1386" s="1">
        <f t="shared" si="526"/>
        <v>21656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4</v>
      </c>
      <c r="G1386" s="1">
        <f t="shared" si="513"/>
        <v>7696</v>
      </c>
      <c r="H1386" s="2">
        <f t="shared" si="514"/>
        <v>0.35537495382342077</v>
      </c>
      <c r="I1386" s="2"/>
      <c r="J1386" s="2">
        <f t="shared" si="527"/>
        <v>0.30217953454008128</v>
      </c>
      <c r="K1386" s="2">
        <f t="shared" si="528"/>
        <v>0.65755448836350205</v>
      </c>
      <c r="L1386" s="2">
        <f t="shared" si="529"/>
        <v>1.4591799039527151E-2</v>
      </c>
      <c r="M1386" s="2">
        <f t="shared" si="530"/>
        <v>2.5674178056889509E-2</v>
      </c>
      <c r="N1386" s="59">
        <f>SUMIF(Town!$AO$174:$AO$414,$AV1386,Town!N$174:N$414)</f>
        <v>6544</v>
      </c>
      <c r="O1386" s="59">
        <f>SUMIF(Town!$AO$174:$AO$414,$AV1386,Town!O$174:O$414)</f>
        <v>14240</v>
      </c>
      <c r="P1386" s="59">
        <f>SUMIF(Town!$AO$174:$AO$414,$AV1386,Town!P$174:P$414)</f>
        <v>316</v>
      </c>
      <c r="Q1386" s="59">
        <f>SUMIF(Town!$AO$174:$AO$414,$AV1386,Town!Q$174:Q$414)</f>
        <v>531</v>
      </c>
      <c r="R1386" s="59"/>
      <c r="S1386" s="59"/>
      <c r="T1386" s="59"/>
      <c r="U1386" s="59"/>
      <c r="V1386" s="59"/>
      <c r="W1386" s="59"/>
      <c r="X1386" s="59">
        <f>SUMIF(Town!$AO$174:$AO$414,$AV1386,Town!X$174:X$414)</f>
        <v>25</v>
      </c>
      <c r="Y1386" s="59"/>
      <c r="Z1386" s="59"/>
      <c r="AA1386" s="59"/>
      <c r="AB1386" s="59"/>
      <c r="AC1386" s="59"/>
      <c r="AD1386" s="59"/>
      <c r="AE1386" s="59"/>
      <c r="AG1386" s="7">
        <f>IF(Q1386&gt;0,RANK(Q1386,(N1386:P1386,Q1386:AE1386)),0)</f>
        <v>3</v>
      </c>
      <c r="AH1386" s="7">
        <f>IF(R1386&gt;0,RANK(R1386,(N1386:P1386,Q1386:AE1386)),0)</f>
        <v>0</v>
      </c>
      <c r="AI1386" s="7">
        <f>IF(T1386&gt;0,RANK(T1386,(N1386:P1386,Q1386:AE1386)),0)</f>
        <v>0</v>
      </c>
      <c r="AJ1386" s="7">
        <f>IF(S1386&gt;0,RANK(S1386,(N1386:P1386,Q1386:AE1386)),0)</f>
        <v>0</v>
      </c>
      <c r="AK1386" s="2">
        <f t="shared" si="531"/>
        <v>2.4519763575914295E-2</v>
      </c>
      <c r="AL1386" s="2">
        <f t="shared" si="532"/>
        <v>0</v>
      </c>
      <c r="AM1386" s="2">
        <f t="shared" si="533"/>
        <v>0</v>
      </c>
      <c r="AN1386" s="2">
        <f t="shared" si="534"/>
        <v>0</v>
      </c>
      <c r="AP1386" t="s">
        <v>391</v>
      </c>
      <c r="AQ1386" t="s">
        <v>1480</v>
      </c>
      <c r="AR1386">
        <v>2</v>
      </c>
      <c r="AT1386" s="95">
        <v>33</v>
      </c>
      <c r="AU1386" s="97">
        <v>9</v>
      </c>
      <c r="AV1386" s="101">
        <f t="shared" si="524"/>
        <v>33009</v>
      </c>
      <c r="AX1386" s="7" t="s">
        <v>1006</v>
      </c>
    </row>
    <row r="1387" spans="1:64" hidden="1" outlineLevel="1">
      <c r="A1387" t="s">
        <v>2154</v>
      </c>
      <c r="B1387" t="s">
        <v>1480</v>
      </c>
      <c r="C1387" s="1">
        <f t="shared" si="526"/>
        <v>92329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4</v>
      </c>
      <c r="G1387" s="1">
        <f t="shared" si="513"/>
        <v>37924</v>
      </c>
      <c r="H1387" s="2">
        <f t="shared" si="514"/>
        <v>0.41074851888355773</v>
      </c>
      <c r="I1387" s="2"/>
      <c r="J1387" s="2">
        <f t="shared" si="527"/>
        <v>0.27511399451959839</v>
      </c>
      <c r="K1387" s="2">
        <f t="shared" si="528"/>
        <v>0.68586251340315607</v>
      </c>
      <c r="L1387" s="2">
        <f t="shared" si="529"/>
        <v>1.2877860693823176E-2</v>
      </c>
      <c r="M1387" s="2">
        <f t="shared" si="530"/>
        <v>2.6145631383422359E-2</v>
      </c>
      <c r="N1387" s="59">
        <f>SUMIF(Town!$AO$174:$AO$414,$AV1387,Town!N$174:N$414)</f>
        <v>25401</v>
      </c>
      <c r="O1387" s="59">
        <f>SUMIF(Town!$AO$174:$AO$414,$AV1387,Town!O$174:O$414)</f>
        <v>63325</v>
      </c>
      <c r="P1387" s="59">
        <f>SUMIF(Town!$AO$174:$AO$414,$AV1387,Town!P$174:P$414)</f>
        <v>1189</v>
      </c>
      <c r="Q1387" s="59">
        <f>SUMIF(Town!$AO$174:$AO$414,$AV1387,Town!Q$174:Q$414)</f>
        <v>2365</v>
      </c>
      <c r="R1387" s="59"/>
      <c r="S1387" s="59"/>
      <c r="T1387" s="59"/>
      <c r="U1387" s="59"/>
      <c r="V1387" s="59"/>
      <c r="W1387" s="59"/>
      <c r="X1387" s="59">
        <f>SUMIF(Town!$AO$174:$AO$414,$AV1387,Town!X$174:X$414)</f>
        <v>49</v>
      </c>
      <c r="Y1387" s="59"/>
      <c r="Z1387" s="59"/>
      <c r="AA1387" s="59"/>
      <c r="AB1387" s="59"/>
      <c r="AC1387" s="59"/>
      <c r="AD1387" s="59"/>
      <c r="AE1387" s="59"/>
      <c r="AG1387" s="7">
        <f>IF(Q1387&gt;0,RANK(Q1387,(N1387:P1387,Q1387:AE1387)),0)</f>
        <v>3</v>
      </c>
      <c r="AH1387" s="7">
        <f>IF(R1387&gt;0,RANK(R1387,(N1387:P1387,Q1387:AE1387)),0)</f>
        <v>0</v>
      </c>
      <c r="AI1387" s="7">
        <f>IF(T1387&gt;0,RANK(T1387,(N1387:P1387,Q1387:AE1387)),0)</f>
        <v>0</v>
      </c>
      <c r="AJ1387" s="7">
        <f>IF(S1387&gt;0,RANK(S1387,(N1387:P1387,Q1387:AE1387)),0)</f>
        <v>0</v>
      </c>
      <c r="AK1387" s="2">
        <f t="shared" si="531"/>
        <v>2.5614920555838361E-2</v>
      </c>
      <c r="AL1387" s="2">
        <f t="shared" si="532"/>
        <v>0</v>
      </c>
      <c r="AM1387" s="2">
        <f t="shared" si="533"/>
        <v>0</v>
      </c>
      <c r="AN1387" s="2">
        <f t="shared" si="534"/>
        <v>0</v>
      </c>
      <c r="AP1387" t="s">
        <v>2154</v>
      </c>
      <c r="AQ1387" t="s">
        <v>1480</v>
      </c>
      <c r="AT1387" s="95">
        <v>33</v>
      </c>
      <c r="AU1387" s="97">
        <v>11</v>
      </c>
      <c r="AV1387" s="101">
        <f t="shared" si="524"/>
        <v>33011</v>
      </c>
      <c r="AX1387" s="7" t="s">
        <v>1006</v>
      </c>
    </row>
    <row r="1388" spans="1:64" hidden="1" outlineLevel="1">
      <c r="A1388" t="s">
        <v>188</v>
      </c>
      <c r="B1388" t="s">
        <v>1480</v>
      </c>
      <c r="C1388" s="1">
        <f t="shared" si="526"/>
        <v>38159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4</v>
      </c>
      <c r="G1388" s="1">
        <f t="shared" si="513"/>
        <v>15851</v>
      </c>
      <c r="H1388" s="2">
        <f t="shared" si="514"/>
        <v>0.41539348515422314</v>
      </c>
      <c r="I1388" s="2"/>
      <c r="J1388" s="2">
        <f t="shared" si="527"/>
        <v>0.27099766765376448</v>
      </c>
      <c r="K1388" s="2">
        <f t="shared" si="528"/>
        <v>0.68639115280798768</v>
      </c>
      <c r="L1388" s="2">
        <f t="shared" si="529"/>
        <v>1.3994077412930107E-2</v>
      </c>
      <c r="M1388" s="2">
        <f t="shared" si="530"/>
        <v>2.8617102125317782E-2</v>
      </c>
      <c r="N1388" s="59">
        <f>SUMIF(Town!$AO$174:$AO$414,$AV1388,Town!N$174:N$414)</f>
        <v>10341</v>
      </c>
      <c r="O1388" s="59">
        <f>SUMIF(Town!$AO$174:$AO$414,$AV1388,Town!O$174:O$414)</f>
        <v>26192</v>
      </c>
      <c r="P1388" s="59">
        <f>SUMIF(Town!$AO$174:$AO$414,$AV1388,Town!P$174:P$414)</f>
        <v>534</v>
      </c>
      <c r="Q1388" s="59">
        <f>SUMIF(Town!$AO$174:$AO$414,$AV1388,Town!Q$174:Q$414)</f>
        <v>1031</v>
      </c>
      <c r="R1388" s="59"/>
      <c r="S1388" s="59"/>
      <c r="T1388" s="59"/>
      <c r="U1388" s="59"/>
      <c r="V1388" s="59"/>
      <c r="W1388" s="59"/>
      <c r="X1388" s="59">
        <f>SUMIF(Town!$AO$174:$AO$414,$AV1388,Town!X$174:X$414)</f>
        <v>61</v>
      </c>
      <c r="Y1388" s="59"/>
      <c r="Z1388" s="59"/>
      <c r="AA1388" s="59"/>
      <c r="AB1388" s="59"/>
      <c r="AC1388" s="59"/>
      <c r="AD1388" s="59"/>
      <c r="AE1388" s="59"/>
      <c r="AG1388" s="7">
        <f>IF(Q1388&gt;0,RANK(Q1388,(N1388:P1388,Q1388:AE1388)),0)</f>
        <v>3</v>
      </c>
      <c r="AH1388" s="7">
        <f>IF(R1388&gt;0,RANK(R1388,(N1388:P1388,Q1388:AE1388)),0)</f>
        <v>0</v>
      </c>
      <c r="AI1388" s="7">
        <f>IF(T1388&gt;0,RANK(T1388,(N1388:P1388,Q1388:AE1388)),0)</f>
        <v>0</v>
      </c>
      <c r="AJ1388" s="7">
        <f>IF(S1388&gt;0,RANK(S1388,(N1388:P1388,Q1388:AE1388)),0)</f>
        <v>0</v>
      </c>
      <c r="AK1388" s="2">
        <f t="shared" si="531"/>
        <v>2.701852773919652E-2</v>
      </c>
      <c r="AL1388" s="2">
        <f t="shared" si="532"/>
        <v>0</v>
      </c>
      <c r="AM1388" s="2">
        <f t="shared" si="533"/>
        <v>0</v>
      </c>
      <c r="AN1388" s="2">
        <f t="shared" si="534"/>
        <v>0</v>
      </c>
      <c r="AP1388" t="s">
        <v>188</v>
      </c>
      <c r="AQ1388" t="s">
        <v>1480</v>
      </c>
      <c r="AT1388" s="95">
        <v>33</v>
      </c>
      <c r="AU1388" s="97">
        <v>13</v>
      </c>
      <c r="AV1388" s="101">
        <f t="shared" si="524"/>
        <v>33013</v>
      </c>
      <c r="AX1388" s="7" t="s">
        <v>1006</v>
      </c>
    </row>
    <row r="1389" spans="1:64" hidden="1" outlineLevel="1">
      <c r="A1389" t="s">
        <v>1058</v>
      </c>
      <c r="B1389" t="s">
        <v>1480</v>
      </c>
      <c r="C1389" s="1">
        <f t="shared" si="526"/>
        <v>67677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4</v>
      </c>
      <c r="G1389" s="1">
        <f t="shared" si="513"/>
        <v>27403</v>
      </c>
      <c r="H1389" s="2">
        <f t="shared" si="514"/>
        <v>0.40490861001521933</v>
      </c>
      <c r="I1389" s="2"/>
      <c r="J1389" s="2">
        <f t="shared" si="527"/>
        <v>0.27709561594042287</v>
      </c>
      <c r="K1389" s="2">
        <f t="shared" si="528"/>
        <v>0.68200422595564225</v>
      </c>
      <c r="L1389" s="2">
        <f t="shared" si="529"/>
        <v>1.5381887495013076E-2</v>
      </c>
      <c r="M1389" s="2">
        <f t="shared" si="530"/>
        <v>2.5518270608921804E-2</v>
      </c>
      <c r="N1389" s="59">
        <f>SUMIF(Town!$AO$174:$AO$414,$AV1389,Town!N$174:N$414)</f>
        <v>18753</v>
      </c>
      <c r="O1389" s="59">
        <f>SUMIF(Town!$AO$174:$AO$414,$AV1389,Town!O$174:O$414)</f>
        <v>46156</v>
      </c>
      <c r="P1389" s="59">
        <f>SUMIF(Town!$AO$174:$AO$414,$AV1389,Town!P$174:P$414)</f>
        <v>1041</v>
      </c>
      <c r="Q1389" s="59">
        <f>SUMIF(Town!$AO$174:$AO$414,$AV1389,Town!Q$174:Q$414)</f>
        <v>1686</v>
      </c>
      <c r="R1389" s="59"/>
      <c r="S1389" s="59"/>
      <c r="T1389" s="59"/>
      <c r="U1389" s="59"/>
      <c r="V1389" s="59"/>
      <c r="W1389" s="59"/>
      <c r="X1389" s="59">
        <f>SUMIF(Town!$AO$174:$AO$414,$AV1389,Town!X$174:X$414)</f>
        <v>41</v>
      </c>
      <c r="Y1389" s="59"/>
      <c r="Z1389" s="59"/>
      <c r="AA1389" s="59"/>
      <c r="AB1389" s="59"/>
      <c r="AC1389" s="59"/>
      <c r="AD1389" s="59"/>
      <c r="AE1389" s="59"/>
      <c r="AG1389" s="7">
        <f>IF(Q1389&gt;0,RANK(Q1389,(N1389:P1389,Q1389:AE1389)),0)</f>
        <v>3</v>
      </c>
      <c r="AH1389" s="7">
        <f>IF(R1389&gt;0,RANK(R1389,(N1389:P1389,Q1389:AE1389)),0)</f>
        <v>0</v>
      </c>
      <c r="AI1389" s="7">
        <f>IF(T1389&gt;0,RANK(T1389,(N1389:P1389,Q1389:AE1389)),0)</f>
        <v>0</v>
      </c>
      <c r="AJ1389" s="7">
        <f>IF(S1389&gt;0,RANK(S1389,(N1389:P1389,Q1389:AE1389)),0)</f>
        <v>0</v>
      </c>
      <c r="AK1389" s="2">
        <f t="shared" si="531"/>
        <v>2.4912451793075933E-2</v>
      </c>
      <c r="AL1389" s="2">
        <f t="shared" si="532"/>
        <v>0</v>
      </c>
      <c r="AM1389" s="2">
        <f t="shared" si="533"/>
        <v>0</v>
      </c>
      <c r="AN1389" s="2">
        <f t="shared" si="534"/>
        <v>0</v>
      </c>
      <c r="AP1389" t="s">
        <v>1058</v>
      </c>
      <c r="AQ1389" t="s">
        <v>1480</v>
      </c>
      <c r="AT1389" s="95">
        <v>33</v>
      </c>
      <c r="AU1389" s="97">
        <v>15</v>
      </c>
      <c r="AV1389" s="101">
        <f t="shared" si="524"/>
        <v>33015</v>
      </c>
      <c r="AX1389" s="7" t="s">
        <v>1006</v>
      </c>
    </row>
    <row r="1390" spans="1:64" hidden="1" outlineLevel="1">
      <c r="A1390" t="s">
        <v>2231</v>
      </c>
      <c r="B1390" t="s">
        <v>1480</v>
      </c>
      <c r="C1390" s="1">
        <f t="shared" si="526"/>
        <v>26052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4</v>
      </c>
      <c r="G1390" s="1">
        <f t="shared" si="513"/>
        <v>8122</v>
      </c>
      <c r="H1390" s="2">
        <f t="shared" si="514"/>
        <v>0.31176109319821893</v>
      </c>
      <c r="I1390" s="2"/>
      <c r="J1390" s="2">
        <f t="shared" si="527"/>
        <v>0.32485029940119758</v>
      </c>
      <c r="K1390" s="2">
        <f t="shared" si="528"/>
        <v>0.63661139259941657</v>
      </c>
      <c r="L1390" s="2">
        <f t="shared" si="529"/>
        <v>1.3818516812528788E-2</v>
      </c>
      <c r="M1390" s="2">
        <f t="shared" si="530"/>
        <v>2.4719791186857056E-2</v>
      </c>
      <c r="N1390" s="59">
        <f>SUMIF(Town!$AO$174:$AO$414,$AV1390,Town!N$174:N$414)</f>
        <v>8463</v>
      </c>
      <c r="O1390" s="59">
        <f>SUMIF(Town!$AO$174:$AO$414,$AV1390,Town!O$174:O$414)</f>
        <v>16585</v>
      </c>
      <c r="P1390" s="59">
        <f>SUMIF(Town!$AO$174:$AO$414,$AV1390,Town!P$174:P$414)</f>
        <v>360</v>
      </c>
      <c r="Q1390" s="59">
        <f>SUMIF(Town!$AO$174:$AO$414,$AV1390,Town!Q$174:Q$414)</f>
        <v>626</v>
      </c>
      <c r="R1390" s="59"/>
      <c r="S1390" s="59"/>
      <c r="T1390" s="59"/>
      <c r="U1390" s="59"/>
      <c r="V1390" s="59"/>
      <c r="W1390" s="59"/>
      <c r="X1390" s="59">
        <f>SUMIF(Town!$AO$174:$AO$414,$AV1390,Town!X$174:X$414)</f>
        <v>18</v>
      </c>
      <c r="Y1390" s="59"/>
      <c r="Z1390" s="59"/>
      <c r="AA1390" s="59"/>
      <c r="AB1390" s="59"/>
      <c r="AC1390" s="59"/>
      <c r="AD1390" s="59"/>
      <c r="AE1390" s="59"/>
      <c r="AG1390" s="7">
        <f>IF(Q1390&gt;0,RANK(Q1390,(N1390:P1390,Q1390:AE1390)),0)</f>
        <v>3</v>
      </c>
      <c r="AH1390" s="7">
        <f>IF(R1390&gt;0,RANK(R1390,(N1390:P1390,Q1390:AE1390)),0)</f>
        <v>0</v>
      </c>
      <c r="AI1390" s="7">
        <f>IF(T1390&gt;0,RANK(T1390,(N1390:P1390,Q1390:AE1390)),0)</f>
        <v>0</v>
      </c>
      <c r="AJ1390" s="7">
        <f>IF(S1390&gt;0,RANK(S1390,(N1390:P1390,Q1390:AE1390)),0)</f>
        <v>0</v>
      </c>
      <c r="AK1390" s="2">
        <f t="shared" si="531"/>
        <v>2.4028865346230617E-2</v>
      </c>
      <c r="AL1390" s="2">
        <f t="shared" si="532"/>
        <v>0</v>
      </c>
      <c r="AM1390" s="2">
        <f t="shared" si="533"/>
        <v>0</v>
      </c>
      <c r="AN1390" s="2">
        <f t="shared" si="534"/>
        <v>0</v>
      </c>
      <c r="AP1390" t="s">
        <v>2231</v>
      </c>
      <c r="AQ1390" t="s">
        <v>1480</v>
      </c>
      <c r="AR1390">
        <v>1</v>
      </c>
      <c r="AT1390" s="95">
        <v>33</v>
      </c>
      <c r="AU1390" s="97">
        <v>17</v>
      </c>
      <c r="AV1390" s="101">
        <f t="shared" si="524"/>
        <v>33017</v>
      </c>
      <c r="AX1390" s="7" t="s">
        <v>1006</v>
      </c>
    </row>
    <row r="1391" spans="1:64" hidden="1" outlineLevel="1">
      <c r="A1391" t="s">
        <v>845</v>
      </c>
      <c r="B1391" t="s">
        <v>1480</v>
      </c>
      <c r="C1391" s="1">
        <f t="shared" si="526"/>
        <v>11814</v>
      </c>
      <c r="D1391" s="7">
        <f>IF(N1391&gt;0, RANK(N1391,(N1391:P1391,Q1391:AE1391)),0)</f>
        <v>2</v>
      </c>
      <c r="E1391" s="7">
        <f>IF(O1391&gt;0,RANK(O1391,(N1391:P1391,Q1391:AE1391)),0)</f>
        <v>1</v>
      </c>
      <c r="F1391" s="7">
        <f>IF(P1391&gt;0,RANK(P1391,(N1391:P1391,Q1391:AE1391)),0)</f>
        <v>3</v>
      </c>
      <c r="G1391" s="1">
        <f t="shared" si="513"/>
        <v>4413</v>
      </c>
      <c r="H1391" s="2">
        <f t="shared" si="514"/>
        <v>0.37353986795327576</v>
      </c>
      <c r="I1391" s="2"/>
      <c r="J1391" s="2">
        <f t="shared" si="527"/>
        <v>0.29549686812256643</v>
      </c>
      <c r="K1391" s="2">
        <f t="shared" si="528"/>
        <v>0.66903673607584224</v>
      </c>
      <c r="L1391" s="2">
        <f t="shared" si="529"/>
        <v>1.7521584560690705E-2</v>
      </c>
      <c r="M1391" s="2">
        <f t="shared" si="530"/>
        <v>1.7944811240900572E-2</v>
      </c>
      <c r="N1391" s="59">
        <f>SUMIF(Town!$AO$174:$AO$414,$AV1391,Town!N$174:N$414)</f>
        <v>3491</v>
      </c>
      <c r="O1391" s="59">
        <f>SUMIF(Town!$AO$174:$AO$414,$AV1391,Town!O$174:O$414)</f>
        <v>7904</v>
      </c>
      <c r="P1391" s="59">
        <f>SUMIF(Town!$AO$174:$AO$414,$AV1391,Town!P$174:P$414)</f>
        <v>207</v>
      </c>
      <c r="Q1391" s="59">
        <f>SUMIF(Town!$AO$174:$AO$414,$AV1391,Town!Q$174:Q$414)</f>
        <v>200</v>
      </c>
      <c r="R1391" s="59"/>
      <c r="S1391" s="59"/>
      <c r="T1391" s="59"/>
      <c r="U1391" s="59"/>
      <c r="V1391" s="59"/>
      <c r="W1391" s="59"/>
      <c r="X1391" s="59">
        <f>SUMIF(Town!$AO$174:$AO$414,$AV1391,Town!X$174:X$414)</f>
        <v>12</v>
      </c>
      <c r="Y1391" s="59"/>
      <c r="Z1391" s="59"/>
      <c r="AA1391" s="59"/>
      <c r="AB1391" s="59"/>
      <c r="AC1391" s="59"/>
      <c r="AD1391" s="59"/>
      <c r="AE1391" s="59"/>
      <c r="AG1391" s="7">
        <f>IF(Q1391&gt;0,RANK(Q1391,(N1391:P1391,Q1391:AE1391)),0)</f>
        <v>4</v>
      </c>
      <c r="AH1391" s="7">
        <f>IF(R1391&gt;0,RANK(R1391,(N1391:P1391,Q1391:AE1391)),0)</f>
        <v>0</v>
      </c>
      <c r="AI1391" s="7">
        <f>IF(T1391&gt;0,RANK(T1391,(N1391:P1391,Q1391:AE1391)),0)</f>
        <v>0</v>
      </c>
      <c r="AJ1391" s="7">
        <f>IF(S1391&gt;0,RANK(S1391,(N1391:P1391,Q1391:AE1391)),0)</f>
        <v>0</v>
      </c>
      <c r="AK1391" s="2">
        <f t="shared" si="531"/>
        <v>1.6929067208396816E-2</v>
      </c>
      <c r="AL1391" s="2">
        <f t="shared" si="532"/>
        <v>0</v>
      </c>
      <c r="AM1391" s="2">
        <f t="shared" si="533"/>
        <v>0</v>
      </c>
      <c r="AN1391" s="2">
        <f t="shared" si="534"/>
        <v>0</v>
      </c>
      <c r="AP1391" t="s">
        <v>845</v>
      </c>
      <c r="AQ1391" t="s">
        <v>1480</v>
      </c>
      <c r="AR1391">
        <v>2</v>
      </c>
      <c r="AT1391" s="95">
        <v>33</v>
      </c>
      <c r="AU1391" s="97">
        <v>19</v>
      </c>
      <c r="AV1391" s="101">
        <f t="shared" si="524"/>
        <v>33019</v>
      </c>
      <c r="AX1391" s="7" t="s">
        <v>1006</v>
      </c>
    </row>
    <row r="1392" spans="1:64" collapsed="1">
      <c r="A1392" t="s">
        <v>1828</v>
      </c>
      <c r="B1392" t="s">
        <v>323</v>
      </c>
      <c r="C1392" s="1">
        <f t="shared" si="526"/>
        <v>314956</v>
      </c>
      <c r="D1392" s="7">
        <f>IF(N1392&gt;0, RANK(N1392,(N1392:P1392,Q1392:AE1392)),0)</f>
        <v>2</v>
      </c>
      <c r="E1392" s="7">
        <f>IF(O1392&gt;0,RANK(O1392,(N1392:P1392,Q1392:AE1392)),0)</f>
        <v>1</v>
      </c>
      <c r="F1392" s="7">
        <f>IF(P1392&gt;0,RANK(P1392,(N1392:P1392,Q1392:AE1392)),0)</f>
        <v>4</v>
      </c>
      <c r="G1392" s="1">
        <f t="shared" si="513"/>
        <v>124594</v>
      </c>
      <c r="H1392" s="2">
        <f t="shared" si="514"/>
        <v>0.3955917651989484</v>
      </c>
      <c r="I1392" s="2"/>
      <c r="J1392" s="2">
        <f t="shared" si="527"/>
        <v>0.28220767345279973</v>
      </c>
      <c r="K1392" s="2">
        <f t="shared" si="528"/>
        <v>0.67779943865174819</v>
      </c>
      <c r="L1392" s="2">
        <f t="shared" si="529"/>
        <v>1.5027495904189791E-2</v>
      </c>
      <c r="M1392" s="2">
        <f t="shared" si="530"/>
        <v>2.4965391991262288E-2</v>
      </c>
      <c r="N1392" s="59">
        <f>SUM(N1382:N1391)</f>
        <v>88883</v>
      </c>
      <c r="O1392" s="59">
        <f>SUM(O1382:O1391)</f>
        <v>213477</v>
      </c>
      <c r="P1392" s="59">
        <f>SUM(P1382:P1391)</f>
        <v>4733</v>
      </c>
      <c r="Q1392" s="59">
        <f>SUM(Q1382:Q1391)</f>
        <v>7603</v>
      </c>
      <c r="R1392" s="59"/>
      <c r="S1392" s="59"/>
      <c r="T1392" s="59"/>
      <c r="U1392" s="59"/>
      <c r="V1392" s="59"/>
      <c r="W1392" s="59"/>
      <c r="X1392" s="59">
        <f>SUM(X1382:X1391)</f>
        <v>260</v>
      </c>
      <c r="Y1392" s="59"/>
      <c r="Z1392" s="59"/>
      <c r="AA1392" s="59"/>
      <c r="AB1392" s="59"/>
      <c r="AC1392" s="59"/>
      <c r="AD1392" s="59"/>
      <c r="AE1392" s="59"/>
      <c r="AG1392" s="7">
        <f>IF(Q1392&gt;0,RANK(Q1392,(N1392:P1392,Q1392:AE1392)),0)</f>
        <v>3</v>
      </c>
      <c r="AH1392" s="7">
        <f>IF(R1392&gt;0,RANK(R1392,(N1392:P1392,Q1392:AE1392)),0)</f>
        <v>0</v>
      </c>
      <c r="AI1392" s="7">
        <f>IF(T1392&gt;0,RANK(T1392,(N1392:P1392,Q1392:AE1392)),0)</f>
        <v>0</v>
      </c>
      <c r="AJ1392" s="7">
        <f>IF(S1392&gt;0,RANK(S1392,(N1392:P1392,Q1392:AE1392)),0)</f>
        <v>0</v>
      </c>
      <c r="AK1392" s="2">
        <f t="shared" si="531"/>
        <v>2.4139879856233885E-2</v>
      </c>
      <c r="AL1392" s="2">
        <f t="shared" si="532"/>
        <v>0</v>
      </c>
      <c r="AM1392" s="2">
        <f t="shared" si="533"/>
        <v>0</v>
      </c>
      <c r="AN1392" s="2">
        <f t="shared" si="534"/>
        <v>0</v>
      </c>
      <c r="AP1392" t="s">
        <v>1828</v>
      </c>
      <c r="AQ1392" t="s">
        <v>323</v>
      </c>
      <c r="AT1392" s="95">
        <v>33</v>
      </c>
      <c r="AU1392" s="97"/>
      <c r="AV1392" s="95">
        <v>33</v>
      </c>
      <c r="AX1392" s="7" t="s">
        <v>593</v>
      </c>
      <c r="BG1392" t="s">
        <v>2134</v>
      </c>
      <c r="BH1392" t="s">
        <v>2134</v>
      </c>
      <c r="BI1392" t="s">
        <v>2134</v>
      </c>
      <c r="BJ1392" t="s">
        <v>2135</v>
      </c>
      <c r="BK1392" t="s">
        <v>2135</v>
      </c>
      <c r="BL1392" t="s">
        <v>2135</v>
      </c>
    </row>
    <row r="1393" spans="1:64">
      <c r="C1393" s="1"/>
      <c r="E1393" s="7"/>
      <c r="F1393" s="7"/>
      <c r="I1393" s="2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  <c r="AA1393" s="59"/>
      <c r="AB1393" s="59"/>
      <c r="AC1393" s="59"/>
      <c r="AD1393" s="59"/>
      <c r="AE1393" s="59"/>
      <c r="AG1393" s="7"/>
      <c r="AH1393" s="7"/>
      <c r="AI1393" s="7"/>
      <c r="AJ1393" s="7"/>
      <c r="AT1393" s="95"/>
      <c r="AU1393" s="97"/>
      <c r="AV1393" s="101"/>
      <c r="BG1393" t="s">
        <v>614</v>
      </c>
      <c r="BH1393" t="s">
        <v>1653</v>
      </c>
      <c r="BI1393" t="s">
        <v>278</v>
      </c>
      <c r="BJ1393" t="s">
        <v>446</v>
      </c>
      <c r="BK1393" t="s">
        <v>1481</v>
      </c>
      <c r="BL1393" t="s">
        <v>2136</v>
      </c>
    </row>
    <row r="1394" spans="1:64" hidden="1" outlineLevel="1">
      <c r="A1394" t="s">
        <v>701</v>
      </c>
      <c r="B1394" t="s">
        <v>927</v>
      </c>
      <c r="C1394" s="1">
        <f t="shared" ref="C1394:C1425" si="535">SUM(N1394:AE1394)</f>
        <v>111365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ref="G1394:G1414" si="536">IF(C1394&gt;0,MAX(N1394:P1394)-LARGE(N1394:P1394,2),0)</f>
        <v>21200</v>
      </c>
      <c r="H1394" s="2">
        <f t="shared" ref="H1394:H1414" si="537">IF(C1394&gt;0,G1394/C1394,0)</f>
        <v>0.19036501593858035</v>
      </c>
      <c r="I1394" s="2"/>
      <c r="J1394" s="2">
        <f t="shared" ref="J1394:J1425" si="538">IF($C1394=0,"-",N1394/$C1394)</f>
        <v>0.58644098235531805</v>
      </c>
      <c r="K1394" s="2">
        <f t="shared" ref="K1394:K1425" si="539">IF($C1394=0,"-",O1394/$C1394)</f>
        <v>0.39607596641673776</v>
      </c>
      <c r="L1394" s="2">
        <f t="shared" ref="L1394:L1425" si="540">IF($C1394=0,"-",P1394/$C1394)</f>
        <v>0</v>
      </c>
      <c r="M1394" s="2">
        <f t="shared" ref="M1394:M1425" si="541">IF(C1394=0,"-",(1-J1394-K1394-L1394))</f>
        <v>1.7483051227944191E-2</v>
      </c>
      <c r="N1394" s="116">
        <f>SUM(BG1394:BI1394)</f>
        <v>65309</v>
      </c>
      <c r="O1394" s="116">
        <f>SUM(BJ1394:BL1394)</f>
        <v>44109</v>
      </c>
      <c r="P1394" s="116"/>
      <c r="Q1394" s="116">
        <v>213</v>
      </c>
      <c r="R1394" s="116"/>
      <c r="S1394" s="116"/>
      <c r="T1394" s="116"/>
      <c r="U1394" s="59">
        <v>499</v>
      </c>
      <c r="V1394" s="59">
        <v>107</v>
      </c>
      <c r="W1394" s="59"/>
      <c r="X1394" s="59"/>
      <c r="Y1394" s="59"/>
      <c r="Z1394" s="59">
        <v>1128</v>
      </c>
      <c r="AA1394" s="59"/>
      <c r="AB1394" s="59"/>
      <c r="AC1394" s="117"/>
      <c r="AD1394" s="59"/>
      <c r="AE1394" s="59"/>
      <c r="AG1394" s="7">
        <f>IF(Q1394&gt;0,RANK(Q1394,(N1394:P1394,Q1394:AE1394)),0)</f>
        <v>5</v>
      </c>
      <c r="AH1394" s="7">
        <f>IF(R1394&gt;0,RANK(R1394,(N1394:P1394,Q1394:AE1394)),0)</f>
        <v>0</v>
      </c>
      <c r="AI1394" s="7">
        <f>IF(T1394&gt;0,RANK(T1394,(N1394:P1394,Q1394:AE1394)),0)</f>
        <v>0</v>
      </c>
      <c r="AJ1394" s="7">
        <f>IF(S1394&gt;0,RANK(S1394,(N1394:P1394,Q1394:AE1394)),0)</f>
        <v>0</v>
      </c>
      <c r="AK1394" s="2">
        <f t="shared" ref="AK1394:AK1425" si="542">IF($C1394=0,"-",Q1394/$C1394)</f>
        <v>1.9126296412696987E-3</v>
      </c>
      <c r="AL1394" s="2">
        <f t="shared" ref="AL1394:AL1425" si="543">IF($C1394=0,"-",R1394/$C1394)</f>
        <v>0</v>
      </c>
      <c r="AM1394" s="2">
        <f t="shared" ref="AM1394:AM1425" si="544">IF($C1394=0,"-",T1394/$C1394)</f>
        <v>0</v>
      </c>
      <c r="AN1394" s="2">
        <f t="shared" ref="AN1394:AN1425" si="545">IF($C1394=0,"-",S1394/$C1394)</f>
        <v>0</v>
      </c>
      <c r="AP1394" t="s">
        <v>701</v>
      </c>
      <c r="AQ1394" t="s">
        <v>927</v>
      </c>
      <c r="AR1394">
        <v>21</v>
      </c>
      <c r="AT1394" s="95">
        <v>36</v>
      </c>
      <c r="AU1394" s="97">
        <v>1</v>
      </c>
      <c r="AV1394" s="101">
        <f t="shared" ref="AV1394:AV1447" si="546">1000*AT1394+AU1394</f>
        <v>36001</v>
      </c>
      <c r="AX1394" s="7" t="s">
        <v>1006</v>
      </c>
      <c r="BG1394" s="1">
        <v>60177</v>
      </c>
      <c r="BH1394" s="1">
        <v>3515</v>
      </c>
      <c r="BI1394" s="1">
        <v>1617</v>
      </c>
      <c r="BJ1394" s="1">
        <v>36699</v>
      </c>
      <c r="BK1394" s="1">
        <v>5565</v>
      </c>
      <c r="BL1394" s="1">
        <v>1845</v>
      </c>
    </row>
    <row r="1395" spans="1:64" hidden="1" outlineLevel="1">
      <c r="A1395" t="s">
        <v>1156</v>
      </c>
      <c r="B1395" t="s">
        <v>927</v>
      </c>
      <c r="C1395" s="1">
        <f t="shared" si="535"/>
        <v>12721</v>
      </c>
      <c r="D1395" s="7">
        <f>IF(N1395&gt;0, RANK(N1395,(N1395:P1395,Q1395:AE1395)),0)</f>
        <v>2</v>
      </c>
      <c r="E1395" s="7">
        <f>IF(O1395&gt;0,RANK(O1395,(N1395:P1395,Q1395:AE1395)),0)</f>
        <v>1</v>
      </c>
      <c r="F1395" s="7">
        <f>IF(P1395&gt;0,RANK(P1395,(N1395:P1395,Q1395:AE1395)),0)</f>
        <v>0</v>
      </c>
      <c r="G1395" s="1">
        <f t="shared" si="536"/>
        <v>4385</v>
      </c>
      <c r="H1395" s="2">
        <f t="shared" si="537"/>
        <v>0.34470560490527474</v>
      </c>
      <c r="I1395" s="2"/>
      <c r="J1395" s="2">
        <f t="shared" si="538"/>
        <v>0.31852841757723449</v>
      </c>
      <c r="K1395" s="2">
        <f t="shared" si="539"/>
        <v>0.66323402248250929</v>
      </c>
      <c r="L1395" s="2">
        <f t="shared" si="540"/>
        <v>0</v>
      </c>
      <c r="M1395" s="2">
        <f t="shared" si="541"/>
        <v>1.8237559940256221E-2</v>
      </c>
      <c r="N1395" s="116">
        <f t="shared" ref="N1395:N1455" si="547">SUM(BG1395:BI1395)</f>
        <v>4052</v>
      </c>
      <c r="O1395" s="116">
        <f t="shared" ref="O1395:O1455" si="548">SUM(BJ1395:BL1395)</f>
        <v>8437</v>
      </c>
      <c r="P1395" s="116"/>
      <c r="Q1395" s="116">
        <v>29</v>
      </c>
      <c r="R1395" s="116"/>
      <c r="S1395" s="116"/>
      <c r="T1395" s="116"/>
      <c r="U1395" s="59">
        <v>37</v>
      </c>
      <c r="V1395" s="59">
        <v>19</v>
      </c>
      <c r="W1395" s="59"/>
      <c r="X1395" s="59"/>
      <c r="Y1395" s="59"/>
      <c r="Z1395" s="59">
        <v>147</v>
      </c>
      <c r="AA1395" s="59"/>
      <c r="AB1395" s="59"/>
      <c r="AC1395" s="117"/>
      <c r="AD1395" s="59"/>
      <c r="AE1395" s="59"/>
      <c r="AG1395" s="7">
        <f>IF(Q1395&gt;0,RANK(Q1395,(N1395:P1395,Q1395:AE1395)),0)</f>
        <v>5</v>
      </c>
      <c r="AH1395" s="7">
        <f>IF(R1395&gt;0,RANK(R1395,(N1395:P1395,Q1395:AE1395)),0)</f>
        <v>0</v>
      </c>
      <c r="AI1395" s="7">
        <f>IF(T1395&gt;0,RANK(T1395,(N1395:P1395,Q1395:AE1395)),0)</f>
        <v>0</v>
      </c>
      <c r="AJ1395" s="7">
        <f>IF(S1395&gt;0,RANK(S1395,(N1395:P1395,Q1395:AE1395)),0)</f>
        <v>0</v>
      </c>
      <c r="AK1395" s="2">
        <f t="shared" si="542"/>
        <v>2.2796949925320336E-3</v>
      </c>
      <c r="AL1395" s="2">
        <f t="shared" si="543"/>
        <v>0</v>
      </c>
      <c r="AM1395" s="2">
        <f t="shared" si="544"/>
        <v>0</v>
      </c>
      <c r="AN1395" s="2">
        <f t="shared" si="545"/>
        <v>0</v>
      </c>
      <c r="AP1395" t="s">
        <v>1156</v>
      </c>
      <c r="AQ1395" t="s">
        <v>927</v>
      </c>
      <c r="AR1395">
        <v>29</v>
      </c>
      <c r="AT1395" s="95">
        <v>36</v>
      </c>
      <c r="AU1395" s="97">
        <v>3</v>
      </c>
      <c r="AV1395" s="101">
        <f t="shared" si="546"/>
        <v>36003</v>
      </c>
      <c r="AX1395" s="7" t="s">
        <v>1006</v>
      </c>
      <c r="BG1395" s="1">
        <v>3642</v>
      </c>
      <c r="BH1395">
        <v>322</v>
      </c>
      <c r="BI1395">
        <v>88</v>
      </c>
      <c r="BJ1395" s="1">
        <v>7086</v>
      </c>
      <c r="BK1395">
        <v>831</v>
      </c>
      <c r="BL1395">
        <v>520</v>
      </c>
    </row>
    <row r="1396" spans="1:64" hidden="1" outlineLevel="1">
      <c r="A1396" t="s">
        <v>2151</v>
      </c>
      <c r="B1396" t="s">
        <v>927</v>
      </c>
      <c r="C1396" s="1">
        <f t="shared" si="535"/>
        <v>66051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0</v>
      </c>
      <c r="G1396" s="1">
        <f t="shared" si="536"/>
        <v>7841</v>
      </c>
      <c r="H1396" s="2">
        <f t="shared" si="537"/>
        <v>0.11871129884483203</v>
      </c>
      <c r="I1396" s="2"/>
      <c r="J1396" s="2">
        <f t="shared" si="538"/>
        <v>0.43039469500840261</v>
      </c>
      <c r="K1396" s="2">
        <f t="shared" si="539"/>
        <v>0.54910599385323466</v>
      </c>
      <c r="L1396" s="2">
        <f t="shared" si="540"/>
        <v>0</v>
      </c>
      <c r="M1396" s="2">
        <f t="shared" si="541"/>
        <v>2.0499311138362786E-2</v>
      </c>
      <c r="N1396" s="116">
        <f t="shared" si="547"/>
        <v>28428</v>
      </c>
      <c r="O1396" s="116">
        <f t="shared" si="548"/>
        <v>36269</v>
      </c>
      <c r="P1396" s="59"/>
      <c r="Q1396" s="59">
        <v>133</v>
      </c>
      <c r="R1396" s="59"/>
      <c r="S1396" s="59"/>
      <c r="T1396" s="59"/>
      <c r="U1396" s="59">
        <v>402</v>
      </c>
      <c r="V1396" s="59">
        <v>51</v>
      </c>
      <c r="W1396" s="59"/>
      <c r="X1396" s="59"/>
      <c r="Y1396" s="59"/>
      <c r="Z1396" s="59">
        <v>768</v>
      </c>
      <c r="AA1396" s="59"/>
      <c r="AB1396" s="59"/>
      <c r="AC1396" s="58"/>
      <c r="AD1396" s="59"/>
      <c r="AE1396" s="59"/>
      <c r="AG1396" s="7">
        <f>IF(Q1396&gt;0,RANK(Q1396,(N1396:P1396,Q1396:AE1396)),0)</f>
        <v>5</v>
      </c>
      <c r="AH1396" s="7">
        <f>IF(R1396&gt;0,RANK(R1396,(N1396:P1396,Q1396:AE1396)),0)</f>
        <v>0</v>
      </c>
      <c r="AI1396" s="7">
        <f>IF(T1396&gt;0,RANK(T1396,(N1396:P1396,Q1396:AE1396)),0)</f>
        <v>0</v>
      </c>
      <c r="AJ1396" s="7">
        <f>IF(S1396&gt;0,RANK(S1396,(N1396:P1396,Q1396:AE1396)),0)</f>
        <v>0</v>
      </c>
      <c r="AK1396" s="2">
        <f t="shared" si="542"/>
        <v>2.0135955549499631E-3</v>
      </c>
      <c r="AL1396" s="2">
        <f t="shared" si="543"/>
        <v>0</v>
      </c>
      <c r="AM1396" s="2">
        <f t="shared" si="544"/>
        <v>0</v>
      </c>
      <c r="AN1396" s="2">
        <f t="shared" si="545"/>
        <v>0</v>
      </c>
      <c r="AP1396" t="s">
        <v>2151</v>
      </c>
      <c r="AQ1396" t="s">
        <v>927</v>
      </c>
      <c r="AR1396">
        <v>0</v>
      </c>
      <c r="AT1396" s="95">
        <v>36</v>
      </c>
      <c r="AU1396" s="97">
        <v>7</v>
      </c>
      <c r="AV1396" s="101">
        <f t="shared" si="546"/>
        <v>36007</v>
      </c>
      <c r="AX1396" s="7" t="s">
        <v>1006</v>
      </c>
      <c r="BG1396" s="1">
        <v>26508</v>
      </c>
      <c r="BH1396" s="1">
        <v>1453</v>
      </c>
      <c r="BI1396">
        <v>467</v>
      </c>
      <c r="BJ1396" s="1">
        <v>31124</v>
      </c>
      <c r="BK1396" s="1">
        <v>3652</v>
      </c>
      <c r="BL1396" s="1">
        <v>1493</v>
      </c>
    </row>
    <row r="1397" spans="1:64" hidden="1" outlineLevel="1">
      <c r="A1397" t="s">
        <v>95</v>
      </c>
      <c r="B1397" t="s">
        <v>927</v>
      </c>
      <c r="C1397" s="1">
        <f t="shared" si="535"/>
        <v>22800</v>
      </c>
      <c r="D1397" s="7">
        <f>IF(N1397&gt;0, RANK(N1397,(N1397:P1397,Q1397:AE1397)),0)</f>
        <v>2</v>
      </c>
      <c r="E1397" s="7">
        <f>IF(O1397&gt;0,RANK(O1397,(N1397:P1397,Q1397:AE1397)),0)</f>
        <v>1</v>
      </c>
      <c r="F1397" s="7">
        <f>IF(P1397&gt;0,RANK(P1397,(N1397:P1397,Q1397:AE1397)),0)</f>
        <v>0</v>
      </c>
      <c r="G1397" s="1">
        <f t="shared" si="536"/>
        <v>4466</v>
      </c>
      <c r="H1397" s="2">
        <f t="shared" si="537"/>
        <v>0.19587719298245615</v>
      </c>
      <c r="I1397" s="2"/>
      <c r="J1397" s="2">
        <f t="shared" si="538"/>
        <v>0.39197368421052631</v>
      </c>
      <c r="K1397" s="2">
        <f t="shared" si="539"/>
        <v>0.58785087719298246</v>
      </c>
      <c r="L1397" s="2">
        <f t="shared" si="540"/>
        <v>0</v>
      </c>
      <c r="M1397" s="2">
        <f t="shared" si="541"/>
        <v>2.017543859649118E-2</v>
      </c>
      <c r="N1397" s="116">
        <f t="shared" si="547"/>
        <v>8937</v>
      </c>
      <c r="O1397" s="116">
        <f t="shared" si="548"/>
        <v>13403</v>
      </c>
      <c r="P1397" s="59"/>
      <c r="Q1397" s="59">
        <v>48</v>
      </c>
      <c r="R1397" s="59"/>
      <c r="S1397" s="59"/>
      <c r="T1397" s="59"/>
      <c r="U1397" s="59">
        <v>82</v>
      </c>
      <c r="V1397" s="59">
        <v>33</v>
      </c>
      <c r="W1397" s="59"/>
      <c r="X1397" s="59"/>
      <c r="Y1397" s="59"/>
      <c r="Z1397" s="59">
        <v>297</v>
      </c>
      <c r="AA1397" s="59"/>
      <c r="AB1397" s="59"/>
      <c r="AC1397" s="58"/>
      <c r="AD1397" s="59"/>
      <c r="AE1397" s="59"/>
      <c r="AG1397" s="7">
        <f>IF(Q1397&gt;0,RANK(Q1397,(N1397:P1397,Q1397:AE1397)),0)</f>
        <v>5</v>
      </c>
      <c r="AH1397" s="7">
        <f>IF(R1397&gt;0,RANK(R1397,(N1397:P1397,Q1397:AE1397)),0)</f>
        <v>0</v>
      </c>
      <c r="AI1397" s="7">
        <f>IF(T1397&gt;0,RANK(T1397,(N1397:P1397,Q1397:AE1397)),0)</f>
        <v>0</v>
      </c>
      <c r="AJ1397" s="7">
        <f>IF(S1397&gt;0,RANK(S1397,(N1397:P1397,Q1397:AE1397)),0)</f>
        <v>0</v>
      </c>
      <c r="AK1397" s="2">
        <f t="shared" si="542"/>
        <v>2.1052631578947368E-3</v>
      </c>
      <c r="AL1397" s="2">
        <f t="shared" si="543"/>
        <v>0</v>
      </c>
      <c r="AM1397" s="2">
        <f t="shared" si="544"/>
        <v>0</v>
      </c>
      <c r="AN1397" s="2">
        <f t="shared" si="545"/>
        <v>0</v>
      </c>
      <c r="AP1397" t="s">
        <v>95</v>
      </c>
      <c r="AQ1397" t="s">
        <v>927</v>
      </c>
      <c r="AR1397">
        <v>29</v>
      </c>
      <c r="AT1397" s="95">
        <v>36</v>
      </c>
      <c r="AU1397" s="97">
        <v>9</v>
      </c>
      <c r="AV1397" s="101">
        <f t="shared" si="546"/>
        <v>36009</v>
      </c>
      <c r="AX1397" s="7" t="s">
        <v>1006</v>
      </c>
      <c r="BG1397" s="1">
        <v>8253</v>
      </c>
      <c r="BH1397">
        <v>514</v>
      </c>
      <c r="BI1397">
        <v>170</v>
      </c>
      <c r="BJ1397" s="1">
        <v>10998</v>
      </c>
      <c r="BK1397" s="1">
        <v>1521</v>
      </c>
      <c r="BL1397">
        <v>884</v>
      </c>
    </row>
    <row r="1398" spans="1:64" hidden="1" outlineLevel="1">
      <c r="A1398" t="s">
        <v>2025</v>
      </c>
      <c r="B1398" t="s">
        <v>927</v>
      </c>
      <c r="C1398" s="1">
        <f t="shared" si="535"/>
        <v>23986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0</v>
      </c>
      <c r="G1398" s="1">
        <f t="shared" si="536"/>
        <v>4962</v>
      </c>
      <c r="H1398" s="2">
        <f t="shared" si="537"/>
        <v>0.20687067456016009</v>
      </c>
      <c r="I1398" s="2"/>
      <c r="J1398" s="2">
        <f t="shared" si="538"/>
        <v>0.38572500625364797</v>
      </c>
      <c r="K1398" s="2">
        <f t="shared" si="539"/>
        <v>0.59259568081380809</v>
      </c>
      <c r="L1398" s="2">
        <f t="shared" si="540"/>
        <v>0</v>
      </c>
      <c r="M1398" s="2">
        <f t="shared" si="541"/>
        <v>2.1679312932543993E-2</v>
      </c>
      <c r="N1398" s="116">
        <f t="shared" si="547"/>
        <v>9252</v>
      </c>
      <c r="O1398" s="116">
        <f t="shared" si="548"/>
        <v>14214</v>
      </c>
      <c r="P1398" s="59"/>
      <c r="Q1398" s="59">
        <v>64</v>
      </c>
      <c r="R1398" s="59"/>
      <c r="S1398" s="59"/>
      <c r="T1398" s="59"/>
      <c r="U1398" s="59">
        <v>101</v>
      </c>
      <c r="V1398" s="59">
        <v>33</v>
      </c>
      <c r="W1398" s="59"/>
      <c r="X1398" s="59"/>
      <c r="Y1398" s="59"/>
      <c r="Z1398" s="59">
        <v>322</v>
      </c>
      <c r="AA1398" s="59"/>
      <c r="AB1398" s="59"/>
      <c r="AC1398" s="58"/>
      <c r="AD1398" s="59"/>
      <c r="AE1398" s="59"/>
      <c r="AG1398" s="7">
        <f>IF(Q1398&gt;0,RANK(Q1398,(N1398:P1398,Q1398:AE1398)),0)</f>
        <v>5</v>
      </c>
      <c r="AH1398" s="7">
        <f>IF(R1398&gt;0,RANK(R1398,(N1398:P1398,Q1398:AE1398)),0)</f>
        <v>0</v>
      </c>
      <c r="AI1398" s="7">
        <f>IF(T1398&gt;0,RANK(T1398,(N1398:P1398,Q1398:AE1398)),0)</f>
        <v>0</v>
      </c>
      <c r="AJ1398" s="7">
        <f>IF(S1398&gt;0,RANK(S1398,(N1398:P1398,Q1398:AE1398)),0)</f>
        <v>0</v>
      </c>
      <c r="AK1398" s="2">
        <f t="shared" si="542"/>
        <v>2.6682231301592596E-3</v>
      </c>
      <c r="AL1398" s="2">
        <f t="shared" si="543"/>
        <v>0</v>
      </c>
      <c r="AM1398" s="2">
        <f t="shared" si="544"/>
        <v>0</v>
      </c>
      <c r="AN1398" s="2">
        <f t="shared" si="545"/>
        <v>0</v>
      </c>
      <c r="AP1398" t="s">
        <v>2025</v>
      </c>
      <c r="AQ1398" t="s">
        <v>927</v>
      </c>
      <c r="AR1398">
        <v>0</v>
      </c>
      <c r="AT1398" s="95">
        <v>36</v>
      </c>
      <c r="AU1398" s="97">
        <v>11</v>
      </c>
      <c r="AV1398" s="101">
        <f t="shared" si="546"/>
        <v>36011</v>
      </c>
      <c r="AX1398" s="7" t="s">
        <v>1006</v>
      </c>
      <c r="BG1398" s="1">
        <v>8408</v>
      </c>
      <c r="BH1398">
        <v>655</v>
      </c>
      <c r="BI1398">
        <v>189</v>
      </c>
      <c r="BJ1398" s="1">
        <v>11581</v>
      </c>
      <c r="BK1398" s="1">
        <v>1983</v>
      </c>
      <c r="BL1398">
        <v>650</v>
      </c>
    </row>
    <row r="1399" spans="1:64" hidden="1" outlineLevel="1">
      <c r="A1399" t="s">
        <v>1639</v>
      </c>
      <c r="B1399" t="s">
        <v>927</v>
      </c>
      <c r="C1399" s="1">
        <f t="shared" si="535"/>
        <v>39697</v>
      </c>
      <c r="D1399" s="7">
        <f>IF(N1399&gt;0, RANK(N1399,(N1399:P1399,Q1399:AE1399)),0)</f>
        <v>2</v>
      </c>
      <c r="E1399" s="7">
        <f>IF(O1399&gt;0,RANK(O1399,(N1399:P1399,Q1399:AE1399)),0)</f>
        <v>1</v>
      </c>
      <c r="F1399" s="7">
        <f>IF(P1399&gt;0,RANK(P1399,(N1399:P1399,Q1399:AE1399)),0)</f>
        <v>0</v>
      </c>
      <c r="G1399" s="1">
        <f t="shared" si="536"/>
        <v>4481</v>
      </c>
      <c r="H1399" s="2">
        <f t="shared" si="537"/>
        <v>0.11288006650376603</v>
      </c>
      <c r="I1399" s="2"/>
      <c r="J1399" s="2">
        <f t="shared" si="538"/>
        <v>0.43365997430536313</v>
      </c>
      <c r="K1399" s="2">
        <f t="shared" si="539"/>
        <v>0.5465400408091291</v>
      </c>
      <c r="L1399" s="2">
        <f t="shared" si="540"/>
        <v>0</v>
      </c>
      <c r="M1399" s="2">
        <f t="shared" si="541"/>
        <v>1.9799984885507826E-2</v>
      </c>
      <c r="N1399" s="116">
        <f t="shared" si="547"/>
        <v>17215</v>
      </c>
      <c r="O1399" s="116">
        <f t="shared" si="548"/>
        <v>21696</v>
      </c>
      <c r="P1399" s="59"/>
      <c r="Q1399" s="59">
        <v>83</v>
      </c>
      <c r="R1399" s="59"/>
      <c r="S1399" s="59"/>
      <c r="T1399" s="59"/>
      <c r="U1399" s="59">
        <v>162</v>
      </c>
      <c r="V1399" s="59">
        <v>27</v>
      </c>
      <c r="W1399" s="59"/>
      <c r="X1399" s="59"/>
      <c r="Y1399" s="59"/>
      <c r="Z1399" s="59">
        <v>514</v>
      </c>
      <c r="AA1399" s="59"/>
      <c r="AB1399" s="59"/>
      <c r="AC1399" s="58"/>
      <c r="AD1399" s="59"/>
      <c r="AE1399" s="59"/>
      <c r="AG1399" s="7">
        <f>IF(Q1399&gt;0,RANK(Q1399,(N1399:P1399,Q1399:AE1399)),0)</f>
        <v>5</v>
      </c>
      <c r="AH1399" s="7">
        <f>IF(R1399&gt;0,RANK(R1399,(N1399:P1399,Q1399:AE1399)),0)</f>
        <v>0</v>
      </c>
      <c r="AI1399" s="7">
        <f>IF(T1399&gt;0,RANK(T1399,(N1399:P1399,Q1399:AE1399)),0)</f>
        <v>0</v>
      </c>
      <c r="AJ1399" s="7">
        <f>IF(S1399&gt;0,RANK(S1399,(N1399:P1399,Q1399:AE1399)),0)</f>
        <v>0</v>
      </c>
      <c r="AK1399" s="2">
        <f t="shared" si="542"/>
        <v>2.0908380985968714E-3</v>
      </c>
      <c r="AL1399" s="2">
        <f t="shared" si="543"/>
        <v>0</v>
      </c>
      <c r="AM1399" s="2">
        <f t="shared" si="544"/>
        <v>0</v>
      </c>
      <c r="AN1399" s="2">
        <f t="shared" si="545"/>
        <v>0</v>
      </c>
      <c r="AP1399" t="s">
        <v>1639</v>
      </c>
      <c r="AQ1399" t="s">
        <v>927</v>
      </c>
      <c r="AR1399">
        <v>27</v>
      </c>
      <c r="AT1399" s="95">
        <v>36</v>
      </c>
      <c r="AU1399" s="97">
        <v>13</v>
      </c>
      <c r="AV1399" s="101">
        <f t="shared" si="546"/>
        <v>36013</v>
      </c>
      <c r="AX1399" s="7" t="s">
        <v>1006</v>
      </c>
      <c r="BG1399" s="1">
        <v>15875</v>
      </c>
      <c r="BH1399" s="1">
        <v>1019</v>
      </c>
      <c r="BI1399">
        <v>321</v>
      </c>
      <c r="BJ1399" s="1">
        <v>18114</v>
      </c>
      <c r="BK1399" s="1">
        <v>2475</v>
      </c>
      <c r="BL1399" s="1">
        <v>1107</v>
      </c>
    </row>
    <row r="1400" spans="1:64" hidden="1" outlineLevel="1">
      <c r="A1400" t="s">
        <v>2232</v>
      </c>
      <c r="B1400" t="s">
        <v>927</v>
      </c>
      <c r="C1400" s="1">
        <f t="shared" si="535"/>
        <v>26868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0</v>
      </c>
      <c r="G1400" s="1">
        <f t="shared" si="536"/>
        <v>10048</v>
      </c>
      <c r="H1400" s="2">
        <f t="shared" si="537"/>
        <v>0.37397647759416408</v>
      </c>
      <c r="I1400" s="2"/>
      <c r="J1400" s="2">
        <f t="shared" si="538"/>
        <v>0.30724281673366088</v>
      </c>
      <c r="K1400" s="2">
        <f t="shared" si="539"/>
        <v>0.68121929432782491</v>
      </c>
      <c r="L1400" s="2">
        <f t="shared" si="540"/>
        <v>0</v>
      </c>
      <c r="M1400" s="2">
        <f t="shared" si="541"/>
        <v>1.1537888938514151E-2</v>
      </c>
      <c r="N1400" s="116">
        <f t="shared" si="547"/>
        <v>8255</v>
      </c>
      <c r="O1400" s="116">
        <f t="shared" si="548"/>
        <v>18303</v>
      </c>
      <c r="P1400" s="59"/>
      <c r="Q1400" s="59">
        <v>28</v>
      </c>
      <c r="R1400" s="59"/>
      <c r="S1400" s="59"/>
      <c r="T1400" s="59"/>
      <c r="U1400" s="59">
        <v>58</v>
      </c>
      <c r="V1400" s="59">
        <v>12</v>
      </c>
      <c r="W1400" s="59"/>
      <c r="X1400" s="59"/>
      <c r="Y1400" s="59"/>
      <c r="Z1400" s="59">
        <v>212</v>
      </c>
      <c r="AA1400" s="59"/>
      <c r="AB1400" s="59"/>
      <c r="AC1400" s="58"/>
      <c r="AD1400" s="59"/>
      <c r="AE1400" s="59"/>
      <c r="AG1400" s="7">
        <f>IF(Q1400&gt;0,RANK(Q1400,(N1400:P1400,Q1400:AE1400)),0)</f>
        <v>5</v>
      </c>
      <c r="AH1400" s="7">
        <f>IF(R1400&gt;0,RANK(R1400,(N1400:P1400,Q1400:AE1400)),0)</f>
        <v>0</v>
      </c>
      <c r="AI1400" s="7">
        <f>IF(T1400&gt;0,RANK(T1400,(N1400:P1400,Q1400:AE1400)),0)</f>
        <v>0</v>
      </c>
      <c r="AJ1400" s="7">
        <f>IF(S1400&gt;0,RANK(S1400,(N1400:P1400,Q1400:AE1400)),0)</f>
        <v>0</v>
      </c>
      <c r="AK1400" s="2">
        <f t="shared" si="542"/>
        <v>1.0421319041238649E-3</v>
      </c>
      <c r="AL1400" s="2">
        <f t="shared" si="543"/>
        <v>0</v>
      </c>
      <c r="AM1400" s="2">
        <f t="shared" si="544"/>
        <v>0</v>
      </c>
      <c r="AN1400" s="2">
        <f t="shared" si="545"/>
        <v>0</v>
      </c>
      <c r="AP1400" t="s">
        <v>2232</v>
      </c>
      <c r="AQ1400" t="s">
        <v>927</v>
      </c>
      <c r="AR1400">
        <v>29</v>
      </c>
      <c r="AT1400" s="95">
        <v>36</v>
      </c>
      <c r="AU1400" s="97">
        <v>15</v>
      </c>
      <c r="AV1400" s="101">
        <f t="shared" si="546"/>
        <v>36015</v>
      </c>
      <c r="AX1400" s="7" t="s">
        <v>1006</v>
      </c>
      <c r="BG1400" s="1">
        <v>7583</v>
      </c>
      <c r="BH1400">
        <v>516</v>
      </c>
      <c r="BI1400">
        <v>156</v>
      </c>
      <c r="BJ1400" s="1">
        <v>15796</v>
      </c>
      <c r="BK1400" s="1">
        <v>1769</v>
      </c>
      <c r="BL1400">
        <v>738</v>
      </c>
    </row>
    <row r="1401" spans="1:64" hidden="1" outlineLevel="1">
      <c r="A1401" t="s">
        <v>1547</v>
      </c>
      <c r="B1401" t="s">
        <v>927</v>
      </c>
      <c r="C1401" s="1">
        <f t="shared" si="535"/>
        <v>14373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0</v>
      </c>
      <c r="G1401" s="1">
        <f t="shared" si="536"/>
        <v>3491</v>
      </c>
      <c r="H1401" s="2">
        <f t="shared" si="537"/>
        <v>0.24288596674319907</v>
      </c>
      <c r="I1401" s="2"/>
      <c r="J1401" s="2">
        <f t="shared" si="538"/>
        <v>0.36575523551102762</v>
      </c>
      <c r="K1401" s="2">
        <f t="shared" si="539"/>
        <v>0.60864120225422669</v>
      </c>
      <c r="L1401" s="2">
        <f t="shared" si="540"/>
        <v>0</v>
      </c>
      <c r="M1401" s="2">
        <f t="shared" si="541"/>
        <v>2.5603562234745691E-2</v>
      </c>
      <c r="N1401" s="116">
        <f t="shared" si="547"/>
        <v>5257</v>
      </c>
      <c r="O1401" s="116">
        <f t="shared" si="548"/>
        <v>8748</v>
      </c>
      <c r="P1401" s="59"/>
      <c r="Q1401" s="59">
        <v>43</v>
      </c>
      <c r="R1401" s="59"/>
      <c r="S1401" s="59"/>
      <c r="T1401" s="59"/>
      <c r="U1401" s="59">
        <v>78</v>
      </c>
      <c r="V1401" s="59">
        <v>18</v>
      </c>
      <c r="W1401" s="59"/>
      <c r="X1401" s="59"/>
      <c r="Y1401" s="59"/>
      <c r="Z1401" s="59">
        <v>229</v>
      </c>
      <c r="AA1401" s="59"/>
      <c r="AB1401" s="59"/>
      <c r="AC1401" s="58"/>
      <c r="AD1401" s="59"/>
      <c r="AE1401" s="59"/>
      <c r="AG1401" s="7">
        <f>IF(Q1401&gt;0,RANK(Q1401,(N1401:P1401,Q1401:AE1401)),0)</f>
        <v>5</v>
      </c>
      <c r="AH1401" s="7">
        <f>IF(R1401&gt;0,RANK(R1401,(N1401:P1401,Q1401:AE1401)),0)</f>
        <v>0</v>
      </c>
      <c r="AI1401" s="7">
        <f>IF(T1401&gt;0,RANK(T1401,(N1401:P1401,Q1401:AE1401)),0)</f>
        <v>0</v>
      </c>
      <c r="AJ1401" s="7">
        <f>IF(S1401&gt;0,RANK(S1401,(N1401:P1401,Q1401:AE1401)),0)</f>
        <v>0</v>
      </c>
      <c r="AK1401" s="2">
        <f t="shared" si="542"/>
        <v>2.9917205872121337E-3</v>
      </c>
      <c r="AL1401" s="2">
        <f t="shared" si="543"/>
        <v>0</v>
      </c>
      <c r="AM1401" s="2">
        <f t="shared" si="544"/>
        <v>0</v>
      </c>
      <c r="AN1401" s="2">
        <f t="shared" si="545"/>
        <v>0</v>
      </c>
      <c r="AP1401" t="s">
        <v>1547</v>
      </c>
      <c r="AQ1401" t="s">
        <v>927</v>
      </c>
      <c r="AR1401">
        <v>24</v>
      </c>
      <c r="AT1401" s="95">
        <v>36</v>
      </c>
      <c r="AU1401" s="97">
        <v>17</v>
      </c>
      <c r="AV1401" s="101">
        <f t="shared" si="546"/>
        <v>36017</v>
      </c>
      <c r="AX1401" s="7" t="s">
        <v>1006</v>
      </c>
      <c r="BG1401" s="1">
        <v>4725</v>
      </c>
      <c r="BH1401">
        <v>416</v>
      </c>
      <c r="BI1401">
        <v>116</v>
      </c>
      <c r="BJ1401" s="1">
        <v>7453</v>
      </c>
      <c r="BK1401">
        <v>994</v>
      </c>
      <c r="BL1401">
        <v>301</v>
      </c>
    </row>
    <row r="1402" spans="1:64" hidden="1" outlineLevel="1">
      <c r="A1402" t="s">
        <v>1688</v>
      </c>
      <c r="B1402" t="s">
        <v>927</v>
      </c>
      <c r="C1402" s="1">
        <f t="shared" si="535"/>
        <v>23424</v>
      </c>
      <c r="D1402" s="7">
        <f>IF(N1402&gt;0, RANK(N1402,(N1402:P1402,Q1402:AE1402)),0)</f>
        <v>2</v>
      </c>
      <c r="E1402" s="7">
        <f>IF(O1402&gt;0,RANK(O1402,(N1402:P1402,Q1402:AE1402)),0)</f>
        <v>1</v>
      </c>
      <c r="F1402" s="7">
        <f>IF(P1402&gt;0,RANK(P1402,(N1402:P1402,Q1402:AE1402)),0)</f>
        <v>0</v>
      </c>
      <c r="G1402" s="1">
        <f t="shared" si="536"/>
        <v>9211</v>
      </c>
      <c r="H1402" s="2">
        <f t="shared" si="537"/>
        <v>0.39322916666666669</v>
      </c>
      <c r="I1402" s="2"/>
      <c r="J1402" s="2">
        <f t="shared" si="538"/>
        <v>0.29516734972677594</v>
      </c>
      <c r="K1402" s="2">
        <f t="shared" si="539"/>
        <v>0.68839651639344257</v>
      </c>
      <c r="L1402" s="2">
        <f t="shared" si="540"/>
        <v>0</v>
      </c>
      <c r="M1402" s="2">
        <f t="shared" si="541"/>
        <v>1.6436133879781489E-2</v>
      </c>
      <c r="N1402" s="116">
        <f t="shared" si="547"/>
        <v>6914</v>
      </c>
      <c r="O1402" s="116">
        <f t="shared" si="548"/>
        <v>16125</v>
      </c>
      <c r="P1402" s="59"/>
      <c r="Q1402" s="59">
        <v>67</v>
      </c>
      <c r="R1402" s="59"/>
      <c r="S1402" s="59"/>
      <c r="T1402" s="59"/>
      <c r="U1402" s="59">
        <v>82</v>
      </c>
      <c r="V1402" s="59">
        <v>19</v>
      </c>
      <c r="W1402" s="59"/>
      <c r="X1402" s="59"/>
      <c r="Y1402" s="59"/>
      <c r="Z1402" s="59">
        <v>217</v>
      </c>
      <c r="AA1402" s="59"/>
      <c r="AB1402" s="59"/>
      <c r="AC1402" s="58"/>
      <c r="AD1402" s="59"/>
      <c r="AE1402" s="59"/>
      <c r="AG1402" s="7">
        <f>IF(Q1402&gt;0,RANK(Q1402,(N1402:P1402,Q1402:AE1402)),0)</f>
        <v>5</v>
      </c>
      <c r="AH1402" s="7">
        <f>IF(R1402&gt;0,RANK(R1402,(N1402:P1402,Q1402:AE1402)),0)</f>
        <v>0</v>
      </c>
      <c r="AI1402" s="7">
        <f>IF(T1402&gt;0,RANK(T1402,(N1402:P1402,Q1402:AE1402)),0)</f>
        <v>0</v>
      </c>
      <c r="AJ1402" s="7">
        <f>IF(S1402&gt;0,RANK(S1402,(N1402:P1402,Q1402:AE1402)),0)</f>
        <v>0</v>
      </c>
      <c r="AK1402" s="2">
        <f t="shared" si="542"/>
        <v>2.8603142076502734E-3</v>
      </c>
      <c r="AL1402" s="2">
        <f t="shared" si="543"/>
        <v>0</v>
      </c>
      <c r="AM1402" s="2">
        <f t="shared" si="544"/>
        <v>0</v>
      </c>
      <c r="AN1402" s="2">
        <f t="shared" si="545"/>
        <v>0</v>
      </c>
      <c r="AP1402" t="s">
        <v>1688</v>
      </c>
      <c r="AQ1402" t="s">
        <v>927</v>
      </c>
      <c r="AR1402">
        <v>23</v>
      </c>
      <c r="AT1402" s="95">
        <v>36</v>
      </c>
      <c r="AU1402" s="97">
        <v>19</v>
      </c>
      <c r="AV1402" s="101">
        <f t="shared" si="546"/>
        <v>36019</v>
      </c>
      <c r="AX1402" s="7" t="s">
        <v>1006</v>
      </c>
      <c r="BG1402" s="1">
        <v>6359</v>
      </c>
      <c r="BH1402">
        <v>373</v>
      </c>
      <c r="BI1402">
        <v>182</v>
      </c>
      <c r="BJ1402" s="1">
        <v>13908</v>
      </c>
      <c r="BK1402" s="1">
        <v>1626</v>
      </c>
      <c r="BL1402">
        <v>591</v>
      </c>
    </row>
    <row r="1403" spans="1:64" hidden="1" outlineLevel="1">
      <c r="A1403" t="s">
        <v>1726</v>
      </c>
      <c r="B1403" t="s">
        <v>927</v>
      </c>
      <c r="C1403" s="1">
        <f t="shared" si="535"/>
        <v>21707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0</v>
      </c>
      <c r="G1403" s="1">
        <f t="shared" si="536"/>
        <v>2441</v>
      </c>
      <c r="H1403" s="2">
        <f t="shared" si="537"/>
        <v>0.11245220435804118</v>
      </c>
      <c r="I1403" s="2"/>
      <c r="J1403" s="2">
        <f t="shared" si="538"/>
        <v>0.43405353111899386</v>
      </c>
      <c r="K1403" s="2">
        <f t="shared" si="539"/>
        <v>0.54650573547703507</v>
      </c>
      <c r="L1403" s="2">
        <f t="shared" si="540"/>
        <v>0</v>
      </c>
      <c r="M1403" s="2">
        <f t="shared" si="541"/>
        <v>1.9440733403971011E-2</v>
      </c>
      <c r="N1403" s="116">
        <f t="shared" si="547"/>
        <v>9422</v>
      </c>
      <c r="O1403" s="116">
        <f t="shared" si="548"/>
        <v>11863</v>
      </c>
      <c r="P1403" s="59"/>
      <c r="Q1403" s="59">
        <v>35</v>
      </c>
      <c r="R1403" s="59"/>
      <c r="S1403" s="59"/>
      <c r="T1403" s="59"/>
      <c r="U1403" s="59">
        <v>108</v>
      </c>
      <c r="V1403" s="59">
        <v>19</v>
      </c>
      <c r="W1403" s="59"/>
      <c r="X1403" s="59"/>
      <c r="Y1403" s="59"/>
      <c r="Z1403" s="59">
        <v>260</v>
      </c>
      <c r="AA1403" s="59"/>
      <c r="AB1403" s="59"/>
      <c r="AC1403" s="58"/>
      <c r="AD1403" s="59"/>
      <c r="AE1403" s="59"/>
      <c r="AG1403" s="7">
        <f>IF(Q1403&gt;0,RANK(Q1403,(N1403:P1403,Q1403:AE1403)),0)</f>
        <v>5</v>
      </c>
      <c r="AH1403" s="7">
        <f>IF(R1403&gt;0,RANK(R1403,(N1403:P1403,Q1403:AE1403)),0)</f>
        <v>0</v>
      </c>
      <c r="AI1403" s="7">
        <f>IF(T1403&gt;0,RANK(T1403,(N1403:P1403,Q1403:AE1403)),0)</f>
        <v>0</v>
      </c>
      <c r="AJ1403" s="7">
        <f>IF(S1403&gt;0,RANK(S1403,(N1403:P1403,Q1403:AE1403)),0)</f>
        <v>0</v>
      </c>
      <c r="AK1403" s="2">
        <f t="shared" si="542"/>
        <v>1.6123831022250886E-3</v>
      </c>
      <c r="AL1403" s="2">
        <f t="shared" si="543"/>
        <v>0</v>
      </c>
      <c r="AM1403" s="2">
        <f t="shared" si="544"/>
        <v>0</v>
      </c>
      <c r="AN1403" s="2">
        <f t="shared" si="545"/>
        <v>0</v>
      </c>
      <c r="AP1403" t="s">
        <v>1726</v>
      </c>
      <c r="AQ1403" t="s">
        <v>927</v>
      </c>
      <c r="AR1403">
        <v>20</v>
      </c>
      <c r="AT1403" s="95">
        <v>36</v>
      </c>
      <c r="AU1403" s="97">
        <v>21</v>
      </c>
      <c r="AV1403" s="101">
        <f t="shared" si="546"/>
        <v>36021</v>
      </c>
      <c r="AX1403" s="7" t="s">
        <v>1006</v>
      </c>
      <c r="BG1403" s="1">
        <v>8289</v>
      </c>
      <c r="BH1403">
        <v>845</v>
      </c>
      <c r="BI1403">
        <v>288</v>
      </c>
      <c r="BJ1403" s="1">
        <v>9263</v>
      </c>
      <c r="BK1403" s="1">
        <v>2233</v>
      </c>
      <c r="BL1403">
        <v>367</v>
      </c>
    </row>
    <row r="1404" spans="1:64" hidden="1" outlineLevel="1">
      <c r="A1404" t="s">
        <v>1677</v>
      </c>
      <c r="B1404" t="s">
        <v>927</v>
      </c>
      <c r="C1404" s="1">
        <f t="shared" si="535"/>
        <v>14168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36"/>
        <v>3068</v>
      </c>
      <c r="H1404" s="2">
        <f t="shared" si="537"/>
        <v>0.21654432523997741</v>
      </c>
      <c r="I1404" s="2"/>
      <c r="J1404" s="2">
        <f t="shared" si="538"/>
        <v>0.38078769057029926</v>
      </c>
      <c r="K1404" s="2">
        <f t="shared" si="539"/>
        <v>0.59733201581027673</v>
      </c>
      <c r="L1404" s="2">
        <f t="shared" si="540"/>
        <v>0</v>
      </c>
      <c r="M1404" s="2">
        <f t="shared" si="541"/>
        <v>2.1880293619424007E-2</v>
      </c>
      <c r="N1404" s="116">
        <f t="shared" si="547"/>
        <v>5395</v>
      </c>
      <c r="O1404" s="116">
        <f t="shared" si="548"/>
        <v>8463</v>
      </c>
      <c r="P1404" s="59"/>
      <c r="Q1404" s="59">
        <v>29</v>
      </c>
      <c r="R1404" s="59"/>
      <c r="S1404" s="59"/>
      <c r="T1404" s="59"/>
      <c r="U1404" s="59">
        <v>75</v>
      </c>
      <c r="V1404" s="59">
        <v>14</v>
      </c>
      <c r="W1404" s="59"/>
      <c r="X1404" s="59"/>
      <c r="Y1404" s="59"/>
      <c r="Z1404" s="59">
        <v>192</v>
      </c>
      <c r="AA1404" s="59"/>
      <c r="AB1404" s="59"/>
      <c r="AC1404" s="58"/>
      <c r="AD1404" s="59"/>
      <c r="AE1404" s="59"/>
      <c r="AG1404" s="7">
        <f>IF(Q1404&gt;0,RANK(Q1404,(N1404:P1404,Q1404:AE1404)),0)</f>
        <v>5</v>
      </c>
      <c r="AH1404" s="7">
        <f>IF(R1404&gt;0,RANK(R1404,(N1404:P1404,Q1404:AE1404)),0)</f>
        <v>0</v>
      </c>
      <c r="AI1404" s="7">
        <f>IF(T1404&gt;0,RANK(T1404,(N1404:P1404,Q1404:AE1404)),0)</f>
        <v>0</v>
      </c>
      <c r="AJ1404" s="7">
        <f>IF(S1404&gt;0,RANK(S1404,(N1404:P1404,Q1404:AE1404)),0)</f>
        <v>0</v>
      </c>
      <c r="AK1404" s="2">
        <f t="shared" si="542"/>
        <v>2.04686617730096E-3</v>
      </c>
      <c r="AL1404" s="2">
        <f t="shared" si="543"/>
        <v>0</v>
      </c>
      <c r="AM1404" s="2">
        <f t="shared" si="544"/>
        <v>0</v>
      </c>
      <c r="AN1404" s="2">
        <f t="shared" si="545"/>
        <v>0</v>
      </c>
      <c r="AP1404" t="s">
        <v>1677</v>
      </c>
      <c r="AQ1404" t="s">
        <v>927</v>
      </c>
      <c r="AR1404">
        <v>24</v>
      </c>
      <c r="AT1404" s="95">
        <v>36</v>
      </c>
      <c r="AU1404" s="97">
        <v>23</v>
      </c>
      <c r="AV1404" s="101">
        <f t="shared" si="546"/>
        <v>36023</v>
      </c>
      <c r="AX1404" s="7" t="s">
        <v>1006</v>
      </c>
      <c r="BG1404" s="1">
        <v>4945</v>
      </c>
      <c r="BH1404">
        <v>327</v>
      </c>
      <c r="BI1404">
        <v>123</v>
      </c>
      <c r="BJ1404" s="1">
        <v>7114</v>
      </c>
      <c r="BK1404" s="1">
        <v>1047</v>
      </c>
      <c r="BL1404">
        <v>302</v>
      </c>
    </row>
    <row r="1405" spans="1:64" hidden="1" outlineLevel="1">
      <c r="A1405" t="s">
        <v>1873</v>
      </c>
      <c r="B1405" t="s">
        <v>927</v>
      </c>
      <c r="C1405" s="1">
        <f t="shared" si="535"/>
        <v>15473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0</v>
      </c>
      <c r="G1405" s="1">
        <f t="shared" si="536"/>
        <v>4406</v>
      </c>
      <c r="H1405" s="2">
        <f t="shared" si="537"/>
        <v>0.28475408776578554</v>
      </c>
      <c r="I1405" s="2"/>
      <c r="J1405" s="2">
        <f t="shared" si="538"/>
        <v>0.34854262263297359</v>
      </c>
      <c r="K1405" s="2">
        <f t="shared" si="539"/>
        <v>0.63329671039875912</v>
      </c>
      <c r="L1405" s="2">
        <f t="shared" si="540"/>
        <v>0</v>
      </c>
      <c r="M1405" s="2">
        <f t="shared" si="541"/>
        <v>1.8160666968267347E-2</v>
      </c>
      <c r="N1405" s="116">
        <f t="shared" si="547"/>
        <v>5393</v>
      </c>
      <c r="O1405" s="116">
        <f t="shared" si="548"/>
        <v>9799</v>
      </c>
      <c r="P1405" s="59"/>
      <c r="Q1405" s="59">
        <v>31</v>
      </c>
      <c r="R1405" s="59"/>
      <c r="S1405" s="59"/>
      <c r="T1405" s="59"/>
      <c r="U1405" s="59">
        <v>69</v>
      </c>
      <c r="V1405" s="59">
        <v>17</v>
      </c>
      <c r="W1405" s="59"/>
      <c r="X1405" s="59"/>
      <c r="Y1405" s="59"/>
      <c r="Z1405" s="59">
        <v>164</v>
      </c>
      <c r="AA1405" s="59"/>
      <c r="AB1405" s="59"/>
      <c r="AC1405" s="58"/>
      <c r="AD1405" s="59"/>
      <c r="AE1405" s="59"/>
      <c r="AG1405" s="7">
        <f>IF(Q1405&gt;0,RANK(Q1405,(N1405:P1405,Q1405:AE1405)),0)</f>
        <v>5</v>
      </c>
      <c r="AH1405" s="7">
        <f>IF(R1405&gt;0,RANK(R1405,(N1405:P1405,Q1405:AE1405)),0)</f>
        <v>0</v>
      </c>
      <c r="AI1405" s="7">
        <f>IF(T1405&gt;0,RANK(T1405,(N1405:P1405,Q1405:AE1405)),0)</f>
        <v>0</v>
      </c>
      <c r="AJ1405" s="7">
        <f>IF(S1405&gt;0,RANK(S1405,(N1405:P1405,Q1405:AE1405)),0)</f>
        <v>0</v>
      </c>
      <c r="AK1405" s="2">
        <f t="shared" si="542"/>
        <v>2.003489950235895E-3</v>
      </c>
      <c r="AL1405" s="2">
        <f t="shared" si="543"/>
        <v>0</v>
      </c>
      <c r="AM1405" s="2">
        <f t="shared" si="544"/>
        <v>0</v>
      </c>
      <c r="AN1405" s="2">
        <f t="shared" si="545"/>
        <v>0</v>
      </c>
      <c r="AP1405" t="s">
        <v>1873</v>
      </c>
      <c r="AQ1405" t="s">
        <v>927</v>
      </c>
      <c r="AR1405">
        <v>0</v>
      </c>
      <c r="AT1405" s="95">
        <v>36</v>
      </c>
      <c r="AU1405" s="97">
        <v>25</v>
      </c>
      <c r="AV1405" s="101">
        <f t="shared" si="546"/>
        <v>36025</v>
      </c>
      <c r="AX1405" s="7" t="s">
        <v>1006</v>
      </c>
      <c r="BG1405" s="1">
        <v>4835</v>
      </c>
      <c r="BH1405">
        <v>433</v>
      </c>
      <c r="BI1405">
        <v>125</v>
      </c>
      <c r="BJ1405" s="1">
        <v>8230</v>
      </c>
      <c r="BK1405" s="1">
        <v>1202</v>
      </c>
      <c r="BL1405">
        <v>367</v>
      </c>
    </row>
    <row r="1406" spans="1:64" hidden="1" outlineLevel="1">
      <c r="A1406" t="s">
        <v>561</v>
      </c>
      <c r="B1406" t="s">
        <v>927</v>
      </c>
      <c r="C1406" s="1">
        <f t="shared" si="535"/>
        <v>75254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0</v>
      </c>
      <c r="G1406" s="1">
        <f t="shared" si="536"/>
        <v>11304</v>
      </c>
      <c r="H1406" s="2">
        <f t="shared" si="537"/>
        <v>0.15021128444999601</v>
      </c>
      <c r="I1406" s="2"/>
      <c r="J1406" s="2">
        <f t="shared" si="538"/>
        <v>0.41766550615249687</v>
      </c>
      <c r="K1406" s="2">
        <f t="shared" si="539"/>
        <v>0.56787679060249285</v>
      </c>
      <c r="L1406" s="2">
        <f t="shared" si="540"/>
        <v>0</v>
      </c>
      <c r="M1406" s="2">
        <f t="shared" si="541"/>
        <v>1.4457703245010278E-2</v>
      </c>
      <c r="N1406" s="116">
        <f t="shared" si="547"/>
        <v>31431</v>
      </c>
      <c r="O1406" s="116">
        <f t="shared" si="548"/>
        <v>42735</v>
      </c>
      <c r="P1406" s="59"/>
      <c r="Q1406" s="59">
        <v>124</v>
      </c>
      <c r="R1406" s="59"/>
      <c r="S1406" s="59"/>
      <c r="T1406" s="59"/>
      <c r="U1406" s="59">
        <v>307</v>
      </c>
      <c r="V1406" s="59">
        <v>44</v>
      </c>
      <c r="W1406" s="59"/>
      <c r="X1406" s="59"/>
      <c r="Y1406" s="59"/>
      <c r="Z1406" s="59">
        <v>613</v>
      </c>
      <c r="AA1406" s="59"/>
      <c r="AB1406" s="59"/>
      <c r="AC1406" s="58"/>
      <c r="AD1406" s="59"/>
      <c r="AE1406" s="59"/>
      <c r="AG1406" s="7">
        <f>IF(Q1406&gt;0,RANK(Q1406,(N1406:P1406,Q1406:AE1406)),0)</f>
        <v>5</v>
      </c>
      <c r="AH1406" s="7">
        <f>IF(R1406&gt;0,RANK(R1406,(N1406:P1406,Q1406:AE1406)),0)</f>
        <v>0</v>
      </c>
      <c r="AI1406" s="7">
        <f>IF(T1406&gt;0,RANK(T1406,(N1406:P1406,Q1406:AE1406)),0)</f>
        <v>0</v>
      </c>
      <c r="AJ1406" s="7">
        <f>IF(S1406&gt;0,RANK(S1406,(N1406:P1406,Q1406:AE1406)),0)</f>
        <v>0</v>
      </c>
      <c r="AK1406" s="2">
        <f t="shared" si="542"/>
        <v>1.6477529433651368E-3</v>
      </c>
      <c r="AL1406" s="2">
        <f t="shared" si="543"/>
        <v>0</v>
      </c>
      <c r="AM1406" s="2">
        <f t="shared" si="544"/>
        <v>0</v>
      </c>
      <c r="AN1406" s="2">
        <f t="shared" si="545"/>
        <v>0</v>
      </c>
      <c r="AP1406" t="s">
        <v>561</v>
      </c>
      <c r="AQ1406" t="s">
        <v>927</v>
      </c>
      <c r="AR1406">
        <v>0</v>
      </c>
      <c r="AT1406" s="95">
        <v>36</v>
      </c>
      <c r="AU1406" s="97">
        <v>27</v>
      </c>
      <c r="AV1406" s="101">
        <f t="shared" si="546"/>
        <v>36027</v>
      </c>
      <c r="AX1406" s="7" t="s">
        <v>1006</v>
      </c>
      <c r="BG1406" s="1">
        <v>29390</v>
      </c>
      <c r="BH1406" s="1">
        <v>1384</v>
      </c>
      <c r="BI1406">
        <v>657</v>
      </c>
      <c r="BJ1406" s="1">
        <v>34340</v>
      </c>
      <c r="BK1406" s="1">
        <v>6053</v>
      </c>
      <c r="BL1406" s="1">
        <v>2342</v>
      </c>
    </row>
    <row r="1407" spans="1:64" hidden="1" outlineLevel="1">
      <c r="A1407" t="s">
        <v>330</v>
      </c>
      <c r="B1407" t="s">
        <v>927</v>
      </c>
      <c r="C1407" s="1">
        <f t="shared" si="535"/>
        <v>294318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>IF(P1407&gt;0,RANK(P1407,(N1407:P1407,Q1407:AE1407)),0)</f>
        <v>0</v>
      </c>
      <c r="G1407" s="1">
        <f t="shared" si="536"/>
        <v>39528</v>
      </c>
      <c r="H1407" s="2">
        <f t="shared" si="537"/>
        <v>0.13430371231117363</v>
      </c>
      <c r="I1407" s="2"/>
      <c r="J1407" s="2">
        <f t="shared" si="538"/>
        <v>0.55663601954348696</v>
      </c>
      <c r="K1407" s="2">
        <f t="shared" si="539"/>
        <v>0.42233230723231335</v>
      </c>
      <c r="L1407" s="2">
        <f t="shared" si="540"/>
        <v>0</v>
      </c>
      <c r="M1407" s="2">
        <f t="shared" si="541"/>
        <v>2.1031673224199687E-2</v>
      </c>
      <c r="N1407" s="116">
        <f t="shared" si="547"/>
        <v>163828</v>
      </c>
      <c r="O1407" s="116">
        <f t="shared" si="548"/>
        <v>124300</v>
      </c>
      <c r="P1407" s="59"/>
      <c r="Q1407" s="59">
        <v>578</v>
      </c>
      <c r="R1407" s="59"/>
      <c r="S1407" s="59"/>
      <c r="T1407" s="59"/>
      <c r="U1407" s="59">
        <v>1250</v>
      </c>
      <c r="V1407" s="59">
        <v>252</v>
      </c>
      <c r="W1407" s="59"/>
      <c r="X1407" s="59"/>
      <c r="Y1407" s="59"/>
      <c r="Z1407" s="59">
        <v>4110</v>
      </c>
      <c r="AA1407" s="59"/>
      <c r="AB1407" s="59"/>
      <c r="AC1407" s="58"/>
      <c r="AD1407" s="59"/>
      <c r="AE1407" s="59"/>
      <c r="AG1407" s="7">
        <f>IF(Q1407&gt;0,RANK(Q1407,(N1407:P1407,Q1407:AE1407)),0)</f>
        <v>5</v>
      </c>
      <c r="AH1407" s="7">
        <f>IF(R1407&gt;0,RANK(R1407,(N1407:P1407,Q1407:AE1407)),0)</f>
        <v>0</v>
      </c>
      <c r="AI1407" s="7">
        <f>IF(T1407&gt;0,RANK(T1407,(N1407:P1407,Q1407:AE1407)),0)</f>
        <v>0</v>
      </c>
      <c r="AJ1407" s="7">
        <f>IF(S1407&gt;0,RANK(S1407,(N1407:P1407,Q1407:AE1407)),0)</f>
        <v>0</v>
      </c>
      <c r="AK1407" s="2">
        <f t="shared" si="542"/>
        <v>1.9638622170577401E-3</v>
      </c>
      <c r="AL1407" s="2">
        <f t="shared" si="543"/>
        <v>0</v>
      </c>
      <c r="AM1407" s="2">
        <f t="shared" si="544"/>
        <v>0</v>
      </c>
      <c r="AN1407" s="2">
        <f t="shared" si="545"/>
        <v>0</v>
      </c>
      <c r="AP1407" t="s">
        <v>330</v>
      </c>
      <c r="AQ1407" t="s">
        <v>927</v>
      </c>
      <c r="AR1407">
        <v>0</v>
      </c>
      <c r="AT1407" s="95">
        <v>36</v>
      </c>
      <c r="AU1407" s="97">
        <v>29</v>
      </c>
      <c r="AV1407" s="101">
        <f t="shared" si="546"/>
        <v>36029</v>
      </c>
      <c r="AX1407" s="7" t="s">
        <v>1006</v>
      </c>
      <c r="BG1407" s="1">
        <v>149651</v>
      </c>
      <c r="BH1407" s="1">
        <v>10271</v>
      </c>
      <c r="BI1407" s="1">
        <v>3906</v>
      </c>
      <c r="BJ1407" s="1">
        <v>96652</v>
      </c>
      <c r="BK1407" s="1">
        <v>17397</v>
      </c>
      <c r="BL1407" s="1">
        <v>10251</v>
      </c>
    </row>
    <row r="1408" spans="1:64" hidden="1" outlineLevel="1">
      <c r="A1408" t="s">
        <v>535</v>
      </c>
      <c r="B1408" t="s">
        <v>927</v>
      </c>
      <c r="C1408" s="1">
        <f t="shared" si="535"/>
        <v>13168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36"/>
        <v>5423</v>
      </c>
      <c r="H1408" s="2">
        <f t="shared" si="537"/>
        <v>0.41183171324422846</v>
      </c>
      <c r="I1408" s="2"/>
      <c r="J1408" s="2">
        <f t="shared" si="538"/>
        <v>0.28599635479951396</v>
      </c>
      <c r="K1408" s="2">
        <f t="shared" si="539"/>
        <v>0.69782806804374242</v>
      </c>
      <c r="L1408" s="2">
        <f t="shared" si="540"/>
        <v>0</v>
      </c>
      <c r="M1408" s="2">
        <f t="shared" si="541"/>
        <v>1.617557715674367E-2</v>
      </c>
      <c r="N1408" s="116">
        <f t="shared" si="547"/>
        <v>3766</v>
      </c>
      <c r="O1408" s="116">
        <f t="shared" si="548"/>
        <v>9189</v>
      </c>
      <c r="P1408" s="59"/>
      <c r="Q1408" s="59">
        <v>40</v>
      </c>
      <c r="R1408" s="59"/>
      <c r="S1408" s="59"/>
      <c r="T1408" s="59"/>
      <c r="U1408" s="59">
        <v>37</v>
      </c>
      <c r="V1408" s="59">
        <v>16</v>
      </c>
      <c r="W1408" s="59"/>
      <c r="X1408" s="59"/>
      <c r="Y1408" s="59"/>
      <c r="Z1408" s="59">
        <v>120</v>
      </c>
      <c r="AA1408" s="59"/>
      <c r="AB1408" s="59"/>
      <c r="AC1408" s="58"/>
      <c r="AD1408" s="59"/>
      <c r="AE1408" s="59"/>
      <c r="AG1408" s="7">
        <f>IF(Q1408&gt;0,RANK(Q1408,(N1408:P1408,Q1408:AE1408)),0)</f>
        <v>4</v>
      </c>
      <c r="AH1408" s="7">
        <f>IF(R1408&gt;0,RANK(R1408,(N1408:P1408,Q1408:AE1408)),0)</f>
        <v>0</v>
      </c>
      <c r="AI1408" s="7">
        <f>IF(T1408&gt;0,RANK(T1408,(N1408:P1408,Q1408:AE1408)),0)</f>
        <v>0</v>
      </c>
      <c r="AJ1408" s="7">
        <f>IF(S1408&gt;0,RANK(S1408,(N1408:P1408,Q1408:AE1408)),0)</f>
        <v>0</v>
      </c>
      <c r="AK1408" s="2">
        <f t="shared" si="542"/>
        <v>3.0376670716889429E-3</v>
      </c>
      <c r="AL1408" s="2">
        <f t="shared" si="543"/>
        <v>0</v>
      </c>
      <c r="AM1408" s="2">
        <f t="shared" si="544"/>
        <v>0</v>
      </c>
      <c r="AN1408" s="2">
        <f t="shared" si="545"/>
        <v>0</v>
      </c>
      <c r="AP1408" t="s">
        <v>535</v>
      </c>
      <c r="AQ1408" t="s">
        <v>927</v>
      </c>
      <c r="AR1408">
        <v>0</v>
      </c>
      <c r="AT1408" s="95">
        <v>36</v>
      </c>
      <c r="AU1408" s="97">
        <v>31</v>
      </c>
      <c r="AV1408" s="101">
        <f t="shared" si="546"/>
        <v>36031</v>
      </c>
      <c r="AX1408" s="7" t="s">
        <v>1006</v>
      </c>
      <c r="BG1408" s="1">
        <v>3395</v>
      </c>
      <c r="BH1408">
        <v>275</v>
      </c>
      <c r="BI1408">
        <v>96</v>
      </c>
      <c r="BJ1408" s="1">
        <v>7907</v>
      </c>
      <c r="BK1408">
        <v>930</v>
      </c>
      <c r="BL1408">
        <v>352</v>
      </c>
    </row>
    <row r="1409" spans="1:64" hidden="1" outlineLevel="1">
      <c r="A1409" t="s">
        <v>522</v>
      </c>
      <c r="B1409" t="s">
        <v>927</v>
      </c>
      <c r="C1409" s="1">
        <f t="shared" si="535"/>
        <v>12535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0</v>
      </c>
      <c r="G1409" s="1">
        <f t="shared" si="536"/>
        <v>3646</v>
      </c>
      <c r="H1409" s="2">
        <f t="shared" si="537"/>
        <v>0.29086557638611887</v>
      </c>
      <c r="I1409" s="2"/>
      <c r="J1409" s="2">
        <f t="shared" si="538"/>
        <v>0.34631033107299564</v>
      </c>
      <c r="K1409" s="2">
        <f t="shared" si="539"/>
        <v>0.63717590745911445</v>
      </c>
      <c r="L1409" s="2">
        <f t="shared" si="540"/>
        <v>0</v>
      </c>
      <c r="M1409" s="2">
        <f t="shared" si="541"/>
        <v>1.6513761467889965E-2</v>
      </c>
      <c r="N1409" s="116">
        <f t="shared" si="547"/>
        <v>4341</v>
      </c>
      <c r="O1409" s="116">
        <f t="shared" si="548"/>
        <v>7987</v>
      </c>
      <c r="P1409" s="59"/>
      <c r="Q1409" s="59">
        <v>30</v>
      </c>
      <c r="R1409" s="59"/>
      <c r="S1409" s="59"/>
      <c r="T1409" s="59"/>
      <c r="U1409" s="59">
        <v>38</v>
      </c>
      <c r="V1409" s="59">
        <v>10</v>
      </c>
      <c r="W1409" s="59"/>
      <c r="X1409" s="59"/>
      <c r="Y1409" s="59"/>
      <c r="Z1409" s="59">
        <v>129</v>
      </c>
      <c r="AA1409" s="59"/>
      <c r="AB1409" s="59"/>
      <c r="AC1409" s="58"/>
      <c r="AD1409" s="59"/>
      <c r="AE1409" s="59"/>
      <c r="AG1409" s="7">
        <f>IF(Q1409&gt;0,RANK(Q1409,(N1409:P1409,Q1409:AE1409)),0)</f>
        <v>5</v>
      </c>
      <c r="AH1409" s="7">
        <f>IF(R1409&gt;0,RANK(R1409,(N1409:P1409,Q1409:AE1409)),0)</f>
        <v>0</v>
      </c>
      <c r="AI1409" s="7">
        <f>IF(T1409&gt;0,RANK(T1409,(N1409:P1409,Q1409:AE1409)),0)</f>
        <v>0</v>
      </c>
      <c r="AJ1409" s="7">
        <f>IF(S1409&gt;0,RANK(S1409,(N1409:P1409,Q1409:AE1409)),0)</f>
        <v>0</v>
      </c>
      <c r="AK1409" s="2">
        <f t="shared" si="542"/>
        <v>2.3932987634623054E-3</v>
      </c>
      <c r="AL1409" s="2">
        <f t="shared" si="543"/>
        <v>0</v>
      </c>
      <c r="AM1409" s="2">
        <f t="shared" si="544"/>
        <v>0</v>
      </c>
      <c r="AN1409" s="2">
        <f t="shared" si="545"/>
        <v>0</v>
      </c>
      <c r="AP1409" t="s">
        <v>522</v>
      </c>
      <c r="AQ1409" t="s">
        <v>927</v>
      </c>
      <c r="AR1409">
        <v>23</v>
      </c>
      <c r="AT1409" s="95">
        <v>36</v>
      </c>
      <c r="AU1409" s="97">
        <v>33</v>
      </c>
      <c r="AV1409" s="101">
        <f t="shared" si="546"/>
        <v>36033</v>
      </c>
      <c r="AX1409" s="7" t="s">
        <v>1006</v>
      </c>
      <c r="BG1409" s="1">
        <v>3998</v>
      </c>
      <c r="BH1409">
        <v>247</v>
      </c>
      <c r="BI1409">
        <v>96</v>
      </c>
      <c r="BJ1409" s="1">
        <v>7010</v>
      </c>
      <c r="BK1409">
        <v>679</v>
      </c>
      <c r="BL1409">
        <v>298</v>
      </c>
    </row>
    <row r="1410" spans="1:64" hidden="1" outlineLevel="1">
      <c r="A1410" t="s">
        <v>1411</v>
      </c>
      <c r="B1410" t="s">
        <v>927</v>
      </c>
      <c r="C1410" s="1">
        <f t="shared" si="535"/>
        <v>15893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0</v>
      </c>
      <c r="G1410" s="1">
        <f t="shared" si="536"/>
        <v>3110</v>
      </c>
      <c r="H1410" s="2">
        <f t="shared" si="537"/>
        <v>0.19568363430441074</v>
      </c>
      <c r="I1410" s="2"/>
      <c r="J1410" s="2">
        <f t="shared" si="538"/>
        <v>0.39331781287359213</v>
      </c>
      <c r="K1410" s="2">
        <f t="shared" si="539"/>
        <v>0.58900144717800285</v>
      </c>
      <c r="L1410" s="2">
        <f t="shared" si="540"/>
        <v>0</v>
      </c>
      <c r="M1410" s="2">
        <f t="shared" si="541"/>
        <v>1.7680739948405022E-2</v>
      </c>
      <c r="N1410" s="116">
        <f t="shared" si="547"/>
        <v>6251</v>
      </c>
      <c r="O1410" s="116">
        <f t="shared" si="548"/>
        <v>9361</v>
      </c>
      <c r="P1410" s="59"/>
      <c r="Q1410" s="59">
        <v>28</v>
      </c>
      <c r="R1410" s="59"/>
      <c r="S1410" s="59"/>
      <c r="T1410" s="59"/>
      <c r="U1410" s="59">
        <v>70</v>
      </c>
      <c r="V1410" s="59">
        <v>9</v>
      </c>
      <c r="W1410" s="59"/>
      <c r="X1410" s="59"/>
      <c r="Y1410" s="59"/>
      <c r="Z1410" s="59">
        <v>174</v>
      </c>
      <c r="AA1410" s="59"/>
      <c r="AB1410" s="59"/>
      <c r="AC1410" s="58"/>
      <c r="AD1410" s="59"/>
      <c r="AE1410" s="59"/>
      <c r="AG1410" s="7">
        <f>IF(Q1410&gt;0,RANK(Q1410,(N1410:P1410,Q1410:AE1410)),0)</f>
        <v>5</v>
      </c>
      <c r="AH1410" s="7">
        <f>IF(R1410&gt;0,RANK(R1410,(N1410:P1410,Q1410:AE1410)),0)</f>
        <v>0</v>
      </c>
      <c r="AI1410" s="7">
        <f>IF(T1410&gt;0,RANK(T1410,(N1410:P1410,Q1410:AE1410)),0)</f>
        <v>0</v>
      </c>
      <c r="AJ1410" s="7">
        <f>IF(S1410&gt;0,RANK(S1410,(N1410:P1410,Q1410:AE1410)),0)</f>
        <v>0</v>
      </c>
      <c r="AK1410" s="2">
        <f t="shared" si="542"/>
        <v>1.7617819165670421E-3</v>
      </c>
      <c r="AL1410" s="2">
        <f t="shared" si="543"/>
        <v>0</v>
      </c>
      <c r="AM1410" s="2">
        <f t="shared" si="544"/>
        <v>0</v>
      </c>
      <c r="AN1410" s="2">
        <f t="shared" si="545"/>
        <v>0</v>
      </c>
      <c r="AP1410" t="s">
        <v>1411</v>
      </c>
      <c r="AQ1410" t="s">
        <v>927</v>
      </c>
      <c r="AR1410">
        <v>0</v>
      </c>
      <c r="AT1410" s="95">
        <v>36</v>
      </c>
      <c r="AU1410" s="97">
        <v>35</v>
      </c>
      <c r="AV1410" s="101">
        <f t="shared" si="546"/>
        <v>36035</v>
      </c>
      <c r="AX1410" s="7" t="s">
        <v>1006</v>
      </c>
      <c r="BG1410" s="1">
        <v>5572</v>
      </c>
      <c r="BH1410">
        <v>522</v>
      </c>
      <c r="BI1410">
        <v>157</v>
      </c>
      <c r="BJ1410" s="1">
        <v>7753</v>
      </c>
      <c r="BK1410" s="1">
        <v>1292</v>
      </c>
      <c r="BL1410">
        <v>316</v>
      </c>
    </row>
    <row r="1411" spans="1:64" hidden="1" outlineLevel="1">
      <c r="A1411" t="s">
        <v>1134</v>
      </c>
      <c r="B1411" t="s">
        <v>927</v>
      </c>
      <c r="C1411" s="1">
        <f t="shared" si="535"/>
        <v>17834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0</v>
      </c>
      <c r="G1411" s="1">
        <f t="shared" si="536"/>
        <v>3900</v>
      </c>
      <c r="H1411" s="2">
        <f t="shared" si="537"/>
        <v>0.21868341370416058</v>
      </c>
      <c r="I1411" s="2"/>
      <c r="J1411" s="2">
        <f t="shared" si="538"/>
        <v>0.37949983178198948</v>
      </c>
      <c r="K1411" s="2">
        <f t="shared" si="539"/>
        <v>0.59818324548615009</v>
      </c>
      <c r="L1411" s="2">
        <f t="shared" si="540"/>
        <v>0</v>
      </c>
      <c r="M1411" s="2">
        <f t="shared" si="541"/>
        <v>2.2316922731860367E-2</v>
      </c>
      <c r="N1411" s="116">
        <f t="shared" si="547"/>
        <v>6768</v>
      </c>
      <c r="O1411" s="116">
        <f t="shared" si="548"/>
        <v>10668</v>
      </c>
      <c r="P1411" s="59"/>
      <c r="Q1411" s="59">
        <v>54</v>
      </c>
      <c r="R1411" s="59"/>
      <c r="S1411" s="59"/>
      <c r="T1411" s="59"/>
      <c r="U1411" s="59">
        <v>67</v>
      </c>
      <c r="V1411" s="59">
        <v>8</v>
      </c>
      <c r="W1411" s="59"/>
      <c r="X1411" s="59"/>
      <c r="Y1411" s="59"/>
      <c r="Z1411" s="59">
        <v>269</v>
      </c>
      <c r="AA1411" s="59"/>
      <c r="AB1411" s="59"/>
      <c r="AC1411" s="58"/>
      <c r="AD1411" s="59"/>
      <c r="AE1411" s="59"/>
      <c r="AG1411" s="7">
        <f>IF(Q1411&gt;0,RANK(Q1411,(N1411:P1411,Q1411:AE1411)),0)</f>
        <v>5</v>
      </c>
      <c r="AH1411" s="7">
        <f>IF(R1411&gt;0,RANK(R1411,(N1411:P1411,Q1411:AE1411)),0)</f>
        <v>0</v>
      </c>
      <c r="AI1411" s="7">
        <f>IF(T1411&gt;0,RANK(T1411,(N1411:P1411,Q1411:AE1411)),0)</f>
        <v>0</v>
      </c>
      <c r="AJ1411" s="7">
        <f>IF(S1411&gt;0,RANK(S1411,(N1411:P1411,Q1411:AE1411)),0)</f>
        <v>0</v>
      </c>
      <c r="AK1411" s="2">
        <f t="shared" si="542"/>
        <v>3.0279241897499158E-3</v>
      </c>
      <c r="AL1411" s="2">
        <f t="shared" si="543"/>
        <v>0</v>
      </c>
      <c r="AM1411" s="2">
        <f t="shared" si="544"/>
        <v>0</v>
      </c>
      <c r="AN1411" s="2">
        <f t="shared" si="545"/>
        <v>0</v>
      </c>
      <c r="AP1411" t="s">
        <v>1134</v>
      </c>
      <c r="AQ1411" t="s">
        <v>927</v>
      </c>
      <c r="AR1411">
        <v>26</v>
      </c>
      <c r="AT1411" s="95">
        <v>36</v>
      </c>
      <c r="AU1411" s="97">
        <v>37</v>
      </c>
      <c r="AV1411" s="101">
        <f t="shared" si="546"/>
        <v>36037</v>
      </c>
      <c r="AX1411" s="7" t="s">
        <v>1006</v>
      </c>
      <c r="BG1411" s="1">
        <v>5785</v>
      </c>
      <c r="BH1411">
        <v>806</v>
      </c>
      <c r="BI1411">
        <v>177</v>
      </c>
      <c r="BJ1411" s="1">
        <v>8444</v>
      </c>
      <c r="BK1411" s="1">
        <v>1552</v>
      </c>
      <c r="BL1411">
        <v>672</v>
      </c>
    </row>
    <row r="1412" spans="1:64" hidden="1" outlineLevel="1">
      <c r="A1412" t="s">
        <v>1047</v>
      </c>
      <c r="B1412" t="s">
        <v>927</v>
      </c>
      <c r="C1412" s="1">
        <f t="shared" si="535"/>
        <v>16037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0</v>
      </c>
      <c r="G1412" s="1">
        <f t="shared" si="536"/>
        <v>4169</v>
      </c>
      <c r="H1412" s="2">
        <f t="shared" si="537"/>
        <v>0.25996133940263144</v>
      </c>
      <c r="I1412" s="2"/>
      <c r="J1412" s="2">
        <f t="shared" si="538"/>
        <v>0.35966826713225664</v>
      </c>
      <c r="K1412" s="2">
        <f t="shared" si="539"/>
        <v>0.61962960653488808</v>
      </c>
      <c r="L1412" s="2">
        <f t="shared" si="540"/>
        <v>0</v>
      </c>
      <c r="M1412" s="2">
        <f t="shared" si="541"/>
        <v>2.0702126332855286E-2</v>
      </c>
      <c r="N1412" s="116">
        <f t="shared" si="547"/>
        <v>5768</v>
      </c>
      <c r="O1412" s="116">
        <f t="shared" si="548"/>
        <v>9937</v>
      </c>
      <c r="P1412" s="59"/>
      <c r="Q1412" s="59">
        <v>32</v>
      </c>
      <c r="R1412" s="59"/>
      <c r="S1412" s="59"/>
      <c r="T1412" s="59"/>
      <c r="U1412" s="59">
        <v>83</v>
      </c>
      <c r="V1412" s="59">
        <v>10</v>
      </c>
      <c r="W1412" s="59"/>
      <c r="X1412" s="59"/>
      <c r="Y1412" s="59"/>
      <c r="Z1412" s="59">
        <v>207</v>
      </c>
      <c r="AA1412" s="59"/>
      <c r="AB1412" s="59"/>
      <c r="AC1412" s="58"/>
      <c r="AD1412" s="59"/>
      <c r="AE1412" s="59"/>
      <c r="AG1412" s="7">
        <f>IF(Q1412&gt;0,RANK(Q1412,(N1412:P1412,Q1412:AE1412)),0)</f>
        <v>5</v>
      </c>
      <c r="AH1412" s="7">
        <f>IF(R1412&gt;0,RANK(R1412,(N1412:P1412,Q1412:AE1412)),0)</f>
        <v>0</v>
      </c>
      <c r="AI1412" s="7">
        <f>IF(T1412&gt;0,RANK(T1412,(N1412:P1412,Q1412:AE1412)),0)</f>
        <v>0</v>
      </c>
      <c r="AJ1412" s="7">
        <f>IF(S1412&gt;0,RANK(S1412,(N1412:P1412,Q1412:AE1412)),0)</f>
        <v>0</v>
      </c>
      <c r="AK1412" s="2">
        <f t="shared" si="542"/>
        <v>1.9953856706366527E-3</v>
      </c>
      <c r="AL1412" s="2">
        <f t="shared" si="543"/>
        <v>0</v>
      </c>
      <c r="AM1412" s="2">
        <f t="shared" si="544"/>
        <v>0</v>
      </c>
      <c r="AN1412" s="2">
        <f t="shared" si="545"/>
        <v>0</v>
      </c>
      <c r="AP1412" t="s">
        <v>1047</v>
      </c>
      <c r="AQ1412" t="s">
        <v>927</v>
      </c>
      <c r="AR1412">
        <v>20</v>
      </c>
      <c r="AT1412" s="95">
        <v>36</v>
      </c>
      <c r="AU1412" s="97">
        <v>39</v>
      </c>
      <c r="AV1412" s="101">
        <f t="shared" si="546"/>
        <v>36039</v>
      </c>
      <c r="AX1412" s="7" t="s">
        <v>1006</v>
      </c>
      <c r="BG1412" s="1">
        <v>5194</v>
      </c>
      <c r="BH1412">
        <v>424</v>
      </c>
      <c r="BI1412">
        <v>150</v>
      </c>
      <c r="BJ1412" s="1">
        <v>8013</v>
      </c>
      <c r="BK1412" s="1">
        <v>1514</v>
      </c>
      <c r="BL1412">
        <v>410</v>
      </c>
    </row>
    <row r="1413" spans="1:64" hidden="1" outlineLevel="1">
      <c r="A1413" t="s">
        <v>322</v>
      </c>
      <c r="B1413" t="s">
        <v>927</v>
      </c>
      <c r="C1413" s="1">
        <f t="shared" si="535"/>
        <v>2883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0</v>
      </c>
      <c r="G1413" s="1">
        <f t="shared" si="536"/>
        <v>1188</v>
      </c>
      <c r="H1413" s="2">
        <f t="shared" si="537"/>
        <v>0.41207075962539019</v>
      </c>
      <c r="I1413" s="2"/>
      <c r="J1413" s="2">
        <f t="shared" si="538"/>
        <v>0.28477280610475197</v>
      </c>
      <c r="K1413" s="2">
        <f t="shared" si="539"/>
        <v>0.69684356573014217</v>
      </c>
      <c r="L1413" s="2">
        <f t="shared" si="540"/>
        <v>0</v>
      </c>
      <c r="M1413" s="2">
        <f t="shared" si="541"/>
        <v>1.8383628165105859E-2</v>
      </c>
      <c r="N1413" s="116">
        <f t="shared" si="547"/>
        <v>821</v>
      </c>
      <c r="O1413" s="116">
        <f t="shared" si="548"/>
        <v>2009</v>
      </c>
      <c r="P1413" s="59"/>
      <c r="Q1413" s="59">
        <v>6</v>
      </c>
      <c r="R1413" s="59"/>
      <c r="S1413" s="59"/>
      <c r="T1413" s="59"/>
      <c r="U1413" s="59">
        <v>12</v>
      </c>
      <c r="V1413" s="59">
        <v>1</v>
      </c>
      <c r="W1413" s="59"/>
      <c r="X1413" s="59"/>
      <c r="Y1413" s="59"/>
      <c r="Z1413" s="59">
        <v>34</v>
      </c>
      <c r="AA1413" s="59"/>
      <c r="AB1413" s="59"/>
      <c r="AC1413" s="58"/>
      <c r="AD1413" s="59"/>
      <c r="AE1413" s="59"/>
      <c r="AG1413" s="7">
        <f>IF(Q1413&gt;0,RANK(Q1413,(N1413:P1413,Q1413:AE1413)),0)</f>
        <v>5</v>
      </c>
      <c r="AH1413" s="7">
        <f>IF(R1413&gt;0,RANK(R1413,(N1413:P1413,Q1413:AE1413)),0)</f>
        <v>0</v>
      </c>
      <c r="AI1413" s="7">
        <f>IF(T1413&gt;0,RANK(T1413,(N1413:P1413,Q1413:AE1413)),0)</f>
        <v>0</v>
      </c>
      <c r="AJ1413" s="7">
        <f>IF(S1413&gt;0,RANK(S1413,(N1413:P1413,Q1413:AE1413)),0)</f>
        <v>0</v>
      </c>
      <c r="AK1413" s="2">
        <f t="shared" si="542"/>
        <v>2.0811654526534861E-3</v>
      </c>
      <c r="AL1413" s="2">
        <f t="shared" si="543"/>
        <v>0</v>
      </c>
      <c r="AM1413" s="2">
        <f t="shared" si="544"/>
        <v>0</v>
      </c>
      <c r="AN1413" s="2">
        <f t="shared" si="545"/>
        <v>0</v>
      </c>
      <c r="AP1413" t="s">
        <v>322</v>
      </c>
      <c r="AQ1413" t="s">
        <v>927</v>
      </c>
      <c r="AR1413">
        <v>23</v>
      </c>
      <c r="AT1413" s="95">
        <v>36</v>
      </c>
      <c r="AU1413" s="97">
        <v>41</v>
      </c>
      <c r="AV1413" s="101">
        <f t="shared" si="546"/>
        <v>36041</v>
      </c>
      <c r="AX1413" s="7" t="s">
        <v>1006</v>
      </c>
      <c r="BG1413">
        <v>738</v>
      </c>
      <c r="BH1413">
        <v>71</v>
      </c>
      <c r="BI1413">
        <v>12</v>
      </c>
      <c r="BJ1413" s="1">
        <v>1676</v>
      </c>
      <c r="BK1413">
        <v>264</v>
      </c>
      <c r="BL1413">
        <v>69</v>
      </c>
    </row>
    <row r="1414" spans="1:64" hidden="1" outlineLevel="1">
      <c r="A1414" t="s">
        <v>873</v>
      </c>
      <c r="B1414" t="s">
        <v>927</v>
      </c>
      <c r="C1414" s="1">
        <f t="shared" si="535"/>
        <v>19748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36"/>
        <v>5638</v>
      </c>
      <c r="H1414" s="2">
        <f t="shared" si="537"/>
        <v>0.28549726554587807</v>
      </c>
      <c r="I1414" s="2"/>
      <c r="J1414" s="2">
        <f t="shared" si="538"/>
        <v>0.34879481466477619</v>
      </c>
      <c r="K1414" s="2">
        <f t="shared" si="539"/>
        <v>0.6342920802106542</v>
      </c>
      <c r="L1414" s="2">
        <f t="shared" si="540"/>
        <v>0</v>
      </c>
      <c r="M1414" s="2">
        <f t="shared" si="541"/>
        <v>1.6913105124569672E-2</v>
      </c>
      <c r="N1414" s="116">
        <f t="shared" si="547"/>
        <v>6888</v>
      </c>
      <c r="O1414" s="116">
        <f t="shared" si="548"/>
        <v>12526</v>
      </c>
      <c r="P1414" s="59"/>
      <c r="Q1414" s="59">
        <v>34</v>
      </c>
      <c r="R1414" s="59"/>
      <c r="S1414" s="59"/>
      <c r="T1414" s="59"/>
      <c r="U1414" s="59">
        <v>81</v>
      </c>
      <c r="V1414" s="59">
        <v>16</v>
      </c>
      <c r="W1414" s="59"/>
      <c r="X1414" s="59"/>
      <c r="Y1414" s="59"/>
      <c r="Z1414" s="59">
        <v>203</v>
      </c>
      <c r="AA1414" s="59"/>
      <c r="AB1414" s="59"/>
      <c r="AC1414" s="58"/>
      <c r="AD1414" s="59"/>
      <c r="AE1414" s="59"/>
      <c r="AG1414" s="7">
        <f>IF(Q1414&gt;0,RANK(Q1414,(N1414:P1414,Q1414:AE1414)),0)</f>
        <v>5</v>
      </c>
      <c r="AH1414" s="7">
        <f>IF(R1414&gt;0,RANK(R1414,(N1414:P1414,Q1414:AE1414)),0)</f>
        <v>0</v>
      </c>
      <c r="AI1414" s="7">
        <f>IF(T1414&gt;0,RANK(T1414,(N1414:P1414,Q1414:AE1414)),0)</f>
        <v>0</v>
      </c>
      <c r="AJ1414" s="7">
        <f>IF(S1414&gt;0,RANK(S1414,(N1414:P1414,Q1414:AE1414)),0)</f>
        <v>0</v>
      </c>
      <c r="AK1414" s="2">
        <f t="shared" si="542"/>
        <v>1.7216933360340288E-3</v>
      </c>
      <c r="AL1414" s="2">
        <f t="shared" si="543"/>
        <v>0</v>
      </c>
      <c r="AM1414" s="2">
        <f t="shared" si="544"/>
        <v>0</v>
      </c>
      <c r="AN1414" s="2">
        <f t="shared" si="545"/>
        <v>0</v>
      </c>
      <c r="AP1414" t="s">
        <v>873</v>
      </c>
      <c r="AQ1414" t="s">
        <v>927</v>
      </c>
      <c r="AR1414">
        <v>24</v>
      </c>
      <c r="AT1414" s="95">
        <v>36</v>
      </c>
      <c r="AU1414" s="97">
        <v>43</v>
      </c>
      <c r="AV1414" s="101">
        <f t="shared" si="546"/>
        <v>36043</v>
      </c>
      <c r="AX1414" s="7" t="s">
        <v>1006</v>
      </c>
      <c r="BG1414" s="1">
        <v>6155</v>
      </c>
      <c r="BH1414">
        <v>562</v>
      </c>
      <c r="BI1414">
        <v>171</v>
      </c>
      <c r="BJ1414" s="1">
        <v>10389</v>
      </c>
      <c r="BK1414" s="1">
        <v>1629</v>
      </c>
      <c r="BL1414">
        <v>508</v>
      </c>
    </row>
    <row r="1415" spans="1:64" hidden="1" outlineLevel="1">
      <c r="A1415" t="s">
        <v>1349</v>
      </c>
      <c r="B1415" t="s">
        <v>927</v>
      </c>
      <c r="C1415" s="1">
        <f t="shared" si="535"/>
        <v>24915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0</v>
      </c>
      <c r="G1415" s="1">
        <f t="shared" ref="G1415:G1478" si="549">IF(C1415&gt;0,MAX(N1415:P1415)-LARGE(N1415:P1415,2),0)</f>
        <v>7635</v>
      </c>
      <c r="H1415" s="2">
        <f t="shared" ref="H1415:H1478" si="550">IF(C1415&gt;0,G1415/C1415,0)</f>
        <v>0.30644190246839254</v>
      </c>
      <c r="I1415" s="2"/>
      <c r="J1415" s="2">
        <f t="shared" si="538"/>
        <v>0.33682520569937791</v>
      </c>
      <c r="K1415" s="2">
        <f t="shared" si="539"/>
        <v>0.64326710816777044</v>
      </c>
      <c r="L1415" s="2">
        <f t="shared" si="540"/>
        <v>0</v>
      </c>
      <c r="M1415" s="2">
        <f t="shared" si="541"/>
        <v>1.9907686132851654E-2</v>
      </c>
      <c r="N1415" s="116">
        <f t="shared" si="547"/>
        <v>8392</v>
      </c>
      <c r="O1415" s="116">
        <f t="shared" si="548"/>
        <v>16027</v>
      </c>
      <c r="P1415" s="59"/>
      <c r="Q1415" s="59">
        <v>33</v>
      </c>
      <c r="R1415" s="59"/>
      <c r="S1415" s="59"/>
      <c r="T1415" s="59"/>
      <c r="U1415" s="59">
        <v>100</v>
      </c>
      <c r="V1415" s="59">
        <v>16</v>
      </c>
      <c r="W1415" s="59"/>
      <c r="X1415" s="59"/>
      <c r="Y1415" s="59"/>
      <c r="Z1415" s="59">
        <v>347</v>
      </c>
      <c r="AA1415" s="59"/>
      <c r="AB1415" s="59"/>
      <c r="AC1415" s="58"/>
      <c r="AD1415" s="59"/>
      <c r="AE1415" s="59"/>
      <c r="AG1415" s="7">
        <f>IF(Q1415&gt;0,RANK(Q1415,(N1415:P1415,Q1415:AE1415)),0)</f>
        <v>5</v>
      </c>
      <c r="AH1415" s="7">
        <f>IF(R1415&gt;0,RANK(R1415,(N1415:P1415,Q1415:AE1415)),0)</f>
        <v>0</v>
      </c>
      <c r="AI1415" s="7">
        <f>IF(T1415&gt;0,RANK(T1415,(N1415:P1415,Q1415:AE1415)),0)</f>
        <v>0</v>
      </c>
      <c r="AJ1415" s="7">
        <f>IF(S1415&gt;0,RANK(S1415,(N1415:P1415,Q1415:AE1415)),0)</f>
        <v>0</v>
      </c>
      <c r="AK1415" s="2">
        <f t="shared" si="542"/>
        <v>1.3245033112582781E-3</v>
      </c>
      <c r="AL1415" s="2">
        <f t="shared" si="543"/>
        <v>0</v>
      </c>
      <c r="AM1415" s="2">
        <f t="shared" si="544"/>
        <v>0</v>
      </c>
      <c r="AN1415" s="2">
        <f t="shared" si="545"/>
        <v>0</v>
      </c>
      <c r="AP1415" t="s">
        <v>1349</v>
      </c>
      <c r="AQ1415" t="s">
        <v>927</v>
      </c>
      <c r="AR1415">
        <v>23</v>
      </c>
      <c r="AT1415" s="95">
        <v>36</v>
      </c>
      <c r="AU1415" s="97">
        <v>45</v>
      </c>
      <c r="AV1415" s="101">
        <f t="shared" si="546"/>
        <v>36045</v>
      </c>
      <c r="AX1415" s="7" t="s">
        <v>1006</v>
      </c>
      <c r="BG1415" s="1">
        <v>7435</v>
      </c>
      <c r="BH1415">
        <v>774</v>
      </c>
      <c r="BI1415">
        <v>183</v>
      </c>
      <c r="BJ1415" s="1">
        <v>13545</v>
      </c>
      <c r="BK1415" s="1">
        <v>1898</v>
      </c>
      <c r="BL1415">
        <v>584</v>
      </c>
    </row>
    <row r="1416" spans="1:64" hidden="1" outlineLevel="1">
      <c r="A1416" t="s">
        <v>1565</v>
      </c>
      <c r="B1416" t="s">
        <v>927</v>
      </c>
      <c r="C1416" s="1">
        <f t="shared" si="535"/>
        <v>7981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0</v>
      </c>
      <c r="G1416" s="1">
        <f t="shared" si="549"/>
        <v>2868</v>
      </c>
      <c r="H1416" s="2">
        <f t="shared" si="550"/>
        <v>0.3593534644781356</v>
      </c>
      <c r="I1416" s="2"/>
      <c r="J1416" s="2">
        <f t="shared" si="538"/>
        <v>0.31061270517479012</v>
      </c>
      <c r="K1416" s="2">
        <f t="shared" si="539"/>
        <v>0.66996616965292566</v>
      </c>
      <c r="L1416" s="2">
        <f t="shared" si="540"/>
        <v>0</v>
      </c>
      <c r="M1416" s="2">
        <f t="shared" si="541"/>
        <v>1.9421125172284226E-2</v>
      </c>
      <c r="N1416" s="116">
        <f t="shared" si="547"/>
        <v>2479</v>
      </c>
      <c r="O1416" s="116">
        <f t="shared" si="548"/>
        <v>5347</v>
      </c>
      <c r="P1416" s="59"/>
      <c r="Q1416" s="59">
        <v>16</v>
      </c>
      <c r="R1416" s="59"/>
      <c r="S1416" s="59"/>
      <c r="T1416" s="59"/>
      <c r="U1416" s="59">
        <v>30</v>
      </c>
      <c r="V1416" s="59">
        <v>7</v>
      </c>
      <c r="W1416" s="59"/>
      <c r="X1416" s="59"/>
      <c r="Y1416" s="59"/>
      <c r="Z1416" s="59">
        <v>102</v>
      </c>
      <c r="AA1416" s="59"/>
      <c r="AB1416" s="59"/>
      <c r="AC1416" s="58"/>
      <c r="AD1416" s="59"/>
      <c r="AE1416" s="59"/>
      <c r="AG1416" s="7">
        <f>IF(Q1416&gt;0,RANK(Q1416,(N1416:P1416,Q1416:AE1416)),0)</f>
        <v>5</v>
      </c>
      <c r="AH1416" s="7">
        <f>IF(R1416&gt;0,RANK(R1416,(N1416:P1416,Q1416:AE1416)),0)</f>
        <v>0</v>
      </c>
      <c r="AI1416" s="7">
        <f>IF(T1416&gt;0,RANK(T1416,(N1416:P1416,Q1416:AE1416)),0)</f>
        <v>0</v>
      </c>
      <c r="AJ1416" s="7">
        <f>IF(S1416&gt;0,RANK(S1416,(N1416:P1416,Q1416:AE1416)),0)</f>
        <v>0</v>
      </c>
      <c r="AK1416" s="2">
        <f t="shared" si="542"/>
        <v>2.0047613081067535E-3</v>
      </c>
      <c r="AL1416" s="2">
        <f t="shared" si="543"/>
        <v>0</v>
      </c>
      <c r="AM1416" s="2">
        <f t="shared" si="544"/>
        <v>0</v>
      </c>
      <c r="AN1416" s="2">
        <f t="shared" si="545"/>
        <v>0</v>
      </c>
      <c r="AP1416" t="s">
        <v>1565</v>
      </c>
      <c r="AQ1416" t="s">
        <v>927</v>
      </c>
      <c r="AR1416">
        <v>23</v>
      </c>
      <c r="AT1416" s="95">
        <v>36</v>
      </c>
      <c r="AU1416" s="97">
        <v>49</v>
      </c>
      <c r="AV1416" s="101">
        <f t="shared" si="546"/>
        <v>36049</v>
      </c>
      <c r="AX1416" s="7" t="s">
        <v>1006</v>
      </c>
      <c r="BG1416" s="1">
        <v>2219</v>
      </c>
      <c r="BH1416">
        <v>189</v>
      </c>
      <c r="BI1416">
        <v>71</v>
      </c>
      <c r="BJ1416" s="1">
        <v>4607</v>
      </c>
      <c r="BK1416">
        <v>517</v>
      </c>
      <c r="BL1416">
        <v>223</v>
      </c>
    </row>
    <row r="1417" spans="1:64" hidden="1" outlineLevel="1">
      <c r="A1417" t="s">
        <v>1658</v>
      </c>
      <c r="B1417" t="s">
        <v>927</v>
      </c>
      <c r="C1417" s="1">
        <f t="shared" si="535"/>
        <v>18841</v>
      </c>
      <c r="D1417" s="7">
        <f>IF(N1417&gt;0, RANK(N1417,(N1417:P1417,Q1417:AE1417)),0)</f>
        <v>2</v>
      </c>
      <c r="E1417" s="7">
        <f>IF(O1417&gt;0,RANK(O1417,(N1417:P1417,Q1417:AE1417)),0)</f>
        <v>1</v>
      </c>
      <c r="F1417" s="7">
        <f>IF(P1417&gt;0,RANK(P1417,(N1417:P1417,Q1417:AE1417)),0)</f>
        <v>0</v>
      </c>
      <c r="G1417" s="1">
        <f t="shared" si="549"/>
        <v>3122</v>
      </c>
      <c r="H1417" s="2">
        <f t="shared" si="550"/>
        <v>0.16570245740671938</v>
      </c>
      <c r="I1417" s="2"/>
      <c r="J1417" s="2">
        <f t="shared" si="538"/>
        <v>0.40518019213417544</v>
      </c>
      <c r="K1417" s="2">
        <f t="shared" si="539"/>
        <v>0.57088264954089485</v>
      </c>
      <c r="L1417" s="2">
        <f t="shared" si="540"/>
        <v>0</v>
      </c>
      <c r="M1417" s="2">
        <f t="shared" si="541"/>
        <v>2.3937158324929708E-2</v>
      </c>
      <c r="N1417" s="116">
        <f t="shared" si="547"/>
        <v>7634</v>
      </c>
      <c r="O1417" s="116">
        <f t="shared" si="548"/>
        <v>10756</v>
      </c>
      <c r="P1417" s="59"/>
      <c r="Q1417" s="59">
        <v>51</v>
      </c>
      <c r="R1417" s="59"/>
      <c r="S1417" s="59"/>
      <c r="T1417" s="59"/>
      <c r="U1417" s="59">
        <v>75</v>
      </c>
      <c r="V1417" s="59">
        <v>11</v>
      </c>
      <c r="W1417" s="59"/>
      <c r="X1417" s="59"/>
      <c r="Y1417" s="59"/>
      <c r="Z1417" s="59">
        <v>314</v>
      </c>
      <c r="AA1417" s="59"/>
      <c r="AB1417" s="59"/>
      <c r="AC1417" s="58"/>
      <c r="AD1417" s="59"/>
      <c r="AE1417" s="59"/>
      <c r="AG1417" s="7">
        <f>IF(Q1417&gt;0,RANK(Q1417,(N1417:P1417,Q1417:AE1417)),0)</f>
        <v>5</v>
      </c>
      <c r="AH1417" s="7">
        <f>IF(R1417&gt;0,RANK(R1417,(N1417:P1417,Q1417:AE1417)),0)</f>
        <v>0</v>
      </c>
      <c r="AI1417" s="7">
        <f>IF(T1417&gt;0,RANK(T1417,(N1417:P1417,Q1417:AE1417)),0)</f>
        <v>0</v>
      </c>
      <c r="AJ1417" s="7">
        <f>IF(S1417&gt;0,RANK(S1417,(N1417:P1417,Q1417:AE1417)),0)</f>
        <v>0</v>
      </c>
      <c r="AK1417" s="2">
        <f t="shared" si="542"/>
        <v>2.7068626930630011E-3</v>
      </c>
      <c r="AL1417" s="2">
        <f t="shared" si="543"/>
        <v>0</v>
      </c>
      <c r="AM1417" s="2">
        <f t="shared" si="544"/>
        <v>0</v>
      </c>
      <c r="AN1417" s="2">
        <f t="shared" si="545"/>
        <v>0</v>
      </c>
      <c r="AP1417" t="s">
        <v>1658</v>
      </c>
      <c r="AQ1417" t="s">
        <v>927</v>
      </c>
      <c r="AR1417">
        <v>26</v>
      </c>
      <c r="AT1417" s="95">
        <v>36</v>
      </c>
      <c r="AU1417" s="97">
        <v>51</v>
      </c>
      <c r="AV1417" s="101">
        <f t="shared" si="546"/>
        <v>36051</v>
      </c>
      <c r="AX1417" s="7" t="s">
        <v>1006</v>
      </c>
      <c r="BG1417" s="1">
        <v>6305</v>
      </c>
      <c r="BH1417" s="1">
        <v>1100</v>
      </c>
      <c r="BI1417">
        <v>229</v>
      </c>
      <c r="BJ1417" s="1">
        <v>8812</v>
      </c>
      <c r="BK1417" s="1">
        <v>1481</v>
      </c>
      <c r="BL1417">
        <v>463</v>
      </c>
    </row>
    <row r="1418" spans="1:64" hidden="1" outlineLevel="1">
      <c r="A1418" t="s">
        <v>2058</v>
      </c>
      <c r="B1418" t="s">
        <v>927</v>
      </c>
      <c r="C1418" s="1">
        <f t="shared" si="535"/>
        <v>19877</v>
      </c>
      <c r="D1418" s="7">
        <f>IF(N1418&gt;0, RANK(N1418,(N1418:P1418,Q1418:AE1418)),0)</f>
        <v>2</v>
      </c>
      <c r="E1418" s="7">
        <f>IF(O1418&gt;0,RANK(O1418,(N1418:P1418,Q1418:AE1418)),0)</f>
        <v>1</v>
      </c>
      <c r="F1418" s="7">
        <f>IF(P1418&gt;0,RANK(P1418,(N1418:P1418,Q1418:AE1418)),0)</f>
        <v>0</v>
      </c>
      <c r="G1418" s="1">
        <f t="shared" si="549"/>
        <v>4916</v>
      </c>
      <c r="H1418" s="2">
        <f t="shared" si="550"/>
        <v>0.24732102429944156</v>
      </c>
      <c r="I1418" s="2"/>
      <c r="J1418" s="2">
        <f t="shared" si="538"/>
        <v>0.36529657392966747</v>
      </c>
      <c r="K1418" s="2">
        <f t="shared" si="539"/>
        <v>0.61261759822910899</v>
      </c>
      <c r="L1418" s="2">
        <f t="shared" si="540"/>
        <v>0</v>
      </c>
      <c r="M1418" s="2">
        <f t="shared" si="541"/>
        <v>2.2085827841223593E-2</v>
      </c>
      <c r="N1418" s="116">
        <f t="shared" si="547"/>
        <v>7261</v>
      </c>
      <c r="O1418" s="116">
        <f t="shared" si="548"/>
        <v>12177</v>
      </c>
      <c r="P1418" s="59"/>
      <c r="Q1418" s="59">
        <v>49</v>
      </c>
      <c r="R1418" s="59"/>
      <c r="S1418" s="59"/>
      <c r="T1418" s="59"/>
      <c r="U1418" s="59">
        <v>86</v>
      </c>
      <c r="V1418" s="59">
        <v>14</v>
      </c>
      <c r="W1418" s="59"/>
      <c r="X1418" s="59"/>
      <c r="Y1418" s="59"/>
      <c r="Z1418" s="59">
        <v>290</v>
      </c>
      <c r="AA1418" s="59"/>
      <c r="AB1418" s="59"/>
      <c r="AC1418" s="58"/>
      <c r="AD1418" s="59"/>
      <c r="AE1418" s="59"/>
      <c r="AG1418" s="7">
        <f>IF(Q1418&gt;0,RANK(Q1418,(N1418:P1418,Q1418:AE1418)),0)</f>
        <v>5</v>
      </c>
      <c r="AH1418" s="7">
        <f>IF(R1418&gt;0,RANK(R1418,(N1418:P1418,Q1418:AE1418)),0)</f>
        <v>0</v>
      </c>
      <c r="AI1418" s="7">
        <f>IF(T1418&gt;0,RANK(T1418,(N1418:P1418,Q1418:AE1418)),0)</f>
        <v>0</v>
      </c>
      <c r="AJ1418" s="7">
        <f>IF(S1418&gt;0,RANK(S1418,(N1418:P1418,Q1418:AE1418)),0)</f>
        <v>0</v>
      </c>
      <c r="AK1418" s="2">
        <f t="shared" si="542"/>
        <v>2.4651607385420336E-3</v>
      </c>
      <c r="AL1418" s="2">
        <f t="shared" si="543"/>
        <v>0</v>
      </c>
      <c r="AM1418" s="2">
        <f t="shared" si="544"/>
        <v>0</v>
      </c>
      <c r="AN1418" s="2">
        <f t="shared" si="545"/>
        <v>0</v>
      </c>
      <c r="AP1418" t="s">
        <v>2058</v>
      </c>
      <c r="AQ1418" t="s">
        <v>927</v>
      </c>
      <c r="AR1418">
        <v>23</v>
      </c>
      <c r="AT1418" s="95">
        <v>36</v>
      </c>
      <c r="AU1418" s="97">
        <v>53</v>
      </c>
      <c r="AV1418" s="101">
        <f t="shared" si="546"/>
        <v>36053</v>
      </c>
      <c r="AX1418" s="7" t="s">
        <v>1006</v>
      </c>
      <c r="BG1418" s="1">
        <v>6553</v>
      </c>
      <c r="BH1418">
        <v>562</v>
      </c>
      <c r="BI1418">
        <v>146</v>
      </c>
      <c r="BJ1418" s="1">
        <v>9652</v>
      </c>
      <c r="BK1418" s="1">
        <v>1990</v>
      </c>
      <c r="BL1418">
        <v>535</v>
      </c>
    </row>
    <row r="1419" spans="1:64" hidden="1" outlineLevel="1">
      <c r="A1419" t="s">
        <v>308</v>
      </c>
      <c r="B1419" t="s">
        <v>927</v>
      </c>
      <c r="C1419" s="1">
        <f t="shared" si="535"/>
        <v>228177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1">
        <f t="shared" si="549"/>
        <v>14216</v>
      </c>
      <c r="H1419" s="2">
        <f t="shared" si="550"/>
        <v>6.2302510770147736E-2</v>
      </c>
      <c r="I1419" s="2"/>
      <c r="J1419" s="2">
        <f t="shared" si="538"/>
        <v>0.52223931421659497</v>
      </c>
      <c r="K1419" s="2">
        <f t="shared" si="539"/>
        <v>0.45993680344644727</v>
      </c>
      <c r="L1419" s="2">
        <f t="shared" si="540"/>
        <v>0</v>
      </c>
      <c r="M1419" s="2">
        <f t="shared" si="541"/>
        <v>1.7823882336957753E-2</v>
      </c>
      <c r="N1419" s="116">
        <f t="shared" si="547"/>
        <v>119163</v>
      </c>
      <c r="O1419" s="116">
        <f t="shared" si="548"/>
        <v>104947</v>
      </c>
      <c r="P1419" s="59"/>
      <c r="Q1419" s="59">
        <v>422</v>
      </c>
      <c r="R1419" s="59"/>
      <c r="S1419" s="59"/>
      <c r="T1419" s="59"/>
      <c r="U1419" s="59">
        <v>901</v>
      </c>
      <c r="V1419" s="59">
        <v>158</v>
      </c>
      <c r="W1419" s="59"/>
      <c r="X1419" s="59"/>
      <c r="Y1419" s="59"/>
      <c r="Z1419" s="59">
        <v>2586</v>
      </c>
      <c r="AA1419" s="59"/>
      <c r="AB1419" s="59"/>
      <c r="AC1419" s="58"/>
      <c r="AD1419" s="59"/>
      <c r="AE1419" s="59"/>
      <c r="AG1419" s="7">
        <f>IF(Q1419&gt;0,RANK(Q1419,(N1419:P1419,Q1419:AE1419)),0)</f>
        <v>5</v>
      </c>
      <c r="AH1419" s="7">
        <f>IF(R1419&gt;0,RANK(R1419,(N1419:P1419,Q1419:AE1419)),0)</f>
        <v>0</v>
      </c>
      <c r="AI1419" s="7">
        <f>IF(T1419&gt;0,RANK(T1419,(N1419:P1419,Q1419:AE1419)),0)</f>
        <v>0</v>
      </c>
      <c r="AJ1419" s="7">
        <f>IF(S1419&gt;0,RANK(S1419,(N1419:P1419,Q1419:AE1419)),0)</f>
        <v>0</v>
      </c>
      <c r="AK1419" s="2">
        <f t="shared" si="542"/>
        <v>1.8494414423890226E-3</v>
      </c>
      <c r="AL1419" s="2">
        <f t="shared" si="543"/>
        <v>0</v>
      </c>
      <c r="AM1419" s="2">
        <f t="shared" si="544"/>
        <v>0</v>
      </c>
      <c r="AN1419" s="2">
        <f t="shared" si="545"/>
        <v>0</v>
      </c>
      <c r="AP1419" t="s">
        <v>308</v>
      </c>
      <c r="AQ1419" t="s">
        <v>927</v>
      </c>
      <c r="AR1419">
        <v>0</v>
      </c>
      <c r="AT1419" s="95">
        <v>36</v>
      </c>
      <c r="AU1419" s="97">
        <v>55</v>
      </c>
      <c r="AV1419" s="101">
        <f t="shared" si="546"/>
        <v>36055</v>
      </c>
      <c r="AX1419" s="7" t="s">
        <v>1006</v>
      </c>
      <c r="BG1419" s="1">
        <v>103028</v>
      </c>
      <c r="BH1419" s="1">
        <v>13890</v>
      </c>
      <c r="BI1419" s="1">
        <v>2245</v>
      </c>
      <c r="BJ1419" s="1">
        <v>82859</v>
      </c>
      <c r="BK1419" s="1">
        <v>16956</v>
      </c>
      <c r="BL1419" s="1">
        <v>5132</v>
      </c>
    </row>
    <row r="1420" spans="1:64" hidden="1" outlineLevel="1">
      <c r="A1420" t="s">
        <v>1642</v>
      </c>
      <c r="B1420" t="s">
        <v>927</v>
      </c>
      <c r="C1420" s="1">
        <f t="shared" si="535"/>
        <v>16530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>IF(P1420&gt;0,RANK(P1420,(N1420:P1420,Q1420:AE1420)),0)</f>
        <v>0</v>
      </c>
      <c r="G1420" s="1">
        <f t="shared" si="549"/>
        <v>2084</v>
      </c>
      <c r="H1420" s="2">
        <f t="shared" si="550"/>
        <v>0.12607380520266182</v>
      </c>
      <c r="I1420" s="2"/>
      <c r="J1420" s="2">
        <f t="shared" si="538"/>
        <v>0.42764670296430735</v>
      </c>
      <c r="K1420" s="2">
        <f t="shared" si="539"/>
        <v>0.55372050816696916</v>
      </c>
      <c r="L1420" s="2">
        <f t="shared" si="540"/>
        <v>0</v>
      </c>
      <c r="M1420" s="2">
        <f t="shared" si="541"/>
        <v>1.8632788868723438E-2</v>
      </c>
      <c r="N1420" s="116">
        <f t="shared" si="547"/>
        <v>7069</v>
      </c>
      <c r="O1420" s="116">
        <f t="shared" si="548"/>
        <v>9153</v>
      </c>
      <c r="P1420" s="59"/>
      <c r="Q1420" s="59">
        <v>31</v>
      </c>
      <c r="R1420" s="59"/>
      <c r="S1420" s="59"/>
      <c r="T1420" s="59"/>
      <c r="U1420" s="59">
        <v>61</v>
      </c>
      <c r="V1420" s="59">
        <v>13</v>
      </c>
      <c r="W1420" s="59"/>
      <c r="X1420" s="59"/>
      <c r="Y1420" s="59"/>
      <c r="Z1420" s="59">
        <v>203</v>
      </c>
      <c r="AA1420" s="59"/>
      <c r="AB1420" s="59"/>
      <c r="AC1420" s="58"/>
      <c r="AD1420" s="59"/>
      <c r="AE1420" s="59"/>
      <c r="AG1420" s="7">
        <f>IF(Q1420&gt;0,RANK(Q1420,(N1420:P1420,Q1420:AE1420)),0)</f>
        <v>5</v>
      </c>
      <c r="AH1420" s="7">
        <f>IF(R1420&gt;0,RANK(R1420,(N1420:P1420,Q1420:AE1420)),0)</f>
        <v>0</v>
      </c>
      <c r="AI1420" s="7">
        <f>IF(T1420&gt;0,RANK(T1420,(N1420:P1420,Q1420:AE1420)),0)</f>
        <v>0</v>
      </c>
      <c r="AJ1420" s="7">
        <f>IF(S1420&gt;0,RANK(S1420,(N1420:P1420,Q1420:AE1420)),0)</f>
        <v>0</v>
      </c>
      <c r="AK1420" s="2">
        <f t="shared" si="542"/>
        <v>1.8753781004234725E-3</v>
      </c>
      <c r="AL1420" s="2">
        <f t="shared" si="543"/>
        <v>0</v>
      </c>
      <c r="AM1420" s="2">
        <f t="shared" si="544"/>
        <v>0</v>
      </c>
      <c r="AN1420" s="2">
        <f t="shared" si="545"/>
        <v>0</v>
      </c>
      <c r="AP1420" t="s">
        <v>1642</v>
      </c>
      <c r="AQ1420" t="s">
        <v>927</v>
      </c>
      <c r="AR1420">
        <v>21</v>
      </c>
      <c r="AT1420" s="95">
        <v>36</v>
      </c>
      <c r="AU1420" s="97">
        <v>57</v>
      </c>
      <c r="AV1420" s="101">
        <f t="shared" si="546"/>
        <v>36057</v>
      </c>
      <c r="AX1420" s="7" t="s">
        <v>1006</v>
      </c>
      <c r="BG1420" s="1">
        <v>6450</v>
      </c>
      <c r="BH1420">
        <v>474</v>
      </c>
      <c r="BI1420">
        <v>145</v>
      </c>
      <c r="BJ1420" s="1">
        <v>7422</v>
      </c>
      <c r="BK1420" s="1">
        <v>1363</v>
      </c>
      <c r="BL1420">
        <v>368</v>
      </c>
    </row>
    <row r="1421" spans="1:64" hidden="1" outlineLevel="1">
      <c r="A1421" t="s">
        <v>145</v>
      </c>
      <c r="B1421" t="s">
        <v>927</v>
      </c>
      <c r="C1421" s="1">
        <f t="shared" si="535"/>
        <v>423467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0</v>
      </c>
      <c r="G1421" s="1">
        <f t="shared" si="549"/>
        <v>27244</v>
      </c>
      <c r="H1421" s="2">
        <f t="shared" si="550"/>
        <v>6.4335591675384385E-2</v>
      </c>
      <c r="I1421" s="2"/>
      <c r="J1421" s="2">
        <f t="shared" si="538"/>
        <v>0.46492642874179096</v>
      </c>
      <c r="K1421" s="2">
        <f t="shared" si="539"/>
        <v>0.52926202041717541</v>
      </c>
      <c r="L1421" s="2">
        <f t="shared" si="540"/>
        <v>0</v>
      </c>
      <c r="M1421" s="2">
        <f t="shared" si="541"/>
        <v>5.8115508410336858E-3</v>
      </c>
      <c r="N1421" s="116">
        <f t="shared" si="547"/>
        <v>196881</v>
      </c>
      <c r="O1421" s="116">
        <f t="shared" si="548"/>
        <v>224125</v>
      </c>
      <c r="P1421" s="59"/>
      <c r="Q1421" s="59">
        <v>259</v>
      </c>
      <c r="R1421" s="59"/>
      <c r="S1421" s="59"/>
      <c r="T1421" s="59"/>
      <c r="U1421" s="59">
        <v>544</v>
      </c>
      <c r="V1421" s="59">
        <v>77</v>
      </c>
      <c r="W1421" s="59"/>
      <c r="X1421" s="59"/>
      <c r="Y1421" s="59"/>
      <c r="Z1421" s="59">
        <v>1581</v>
      </c>
      <c r="AA1421" s="59"/>
      <c r="AB1421" s="59"/>
      <c r="AC1421" s="58"/>
      <c r="AD1421" s="59"/>
      <c r="AE1421" s="59"/>
      <c r="AG1421" s="7">
        <f>IF(Q1421&gt;0,RANK(Q1421,(N1421:P1421,Q1421:AE1421)),0)</f>
        <v>5</v>
      </c>
      <c r="AH1421" s="7">
        <f>IF(R1421&gt;0,RANK(R1421,(N1421:P1421,Q1421:AE1421)),0)</f>
        <v>0</v>
      </c>
      <c r="AI1421" s="7">
        <f>IF(T1421&gt;0,RANK(T1421,(N1421:P1421,Q1421:AE1421)),0)</f>
        <v>0</v>
      </c>
      <c r="AJ1421" s="7">
        <f>IF(S1421&gt;0,RANK(S1421,(N1421:P1421,Q1421:AE1421)),0)</f>
        <v>0</v>
      </c>
      <c r="AK1421" s="2">
        <f t="shared" si="542"/>
        <v>6.1161790647205091E-4</v>
      </c>
      <c r="AL1421" s="2">
        <f t="shared" si="543"/>
        <v>0</v>
      </c>
      <c r="AM1421" s="2">
        <f t="shared" si="544"/>
        <v>0</v>
      </c>
      <c r="AN1421" s="2">
        <f t="shared" si="545"/>
        <v>0</v>
      </c>
      <c r="AP1421" t="s">
        <v>145</v>
      </c>
      <c r="AQ1421" t="s">
        <v>927</v>
      </c>
      <c r="AR1421">
        <v>0</v>
      </c>
      <c r="AT1421" s="95">
        <v>36</v>
      </c>
      <c r="AU1421" s="97">
        <v>59</v>
      </c>
      <c r="AV1421" s="101">
        <f t="shared" si="546"/>
        <v>36059</v>
      </c>
      <c r="AX1421" s="7" t="s">
        <v>1006</v>
      </c>
      <c r="BG1421" s="1">
        <v>188335</v>
      </c>
      <c r="BH1421" s="1">
        <v>4893</v>
      </c>
      <c r="BI1421" s="1">
        <v>3653</v>
      </c>
      <c r="BJ1421" s="1">
        <v>186699</v>
      </c>
      <c r="BK1421" s="1">
        <v>25285</v>
      </c>
      <c r="BL1421" s="1">
        <v>12141</v>
      </c>
    </row>
    <row r="1422" spans="1:64" hidden="1" outlineLevel="1">
      <c r="A1422" t="s">
        <v>1422</v>
      </c>
      <c r="B1422" t="s">
        <v>927</v>
      </c>
      <c r="C1422" s="1">
        <f t="shared" si="535"/>
        <v>63630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1">
        <f t="shared" si="549"/>
        <v>584</v>
      </c>
      <c r="H1422" s="2">
        <f t="shared" si="550"/>
        <v>9.1780606632091786E-3</v>
      </c>
      <c r="I1422" s="2"/>
      <c r="J1422" s="2">
        <f t="shared" si="538"/>
        <v>0.4936193619361936</v>
      </c>
      <c r="K1422" s="2">
        <f t="shared" si="539"/>
        <v>0.48444130127298446</v>
      </c>
      <c r="L1422" s="2">
        <f t="shared" si="540"/>
        <v>0</v>
      </c>
      <c r="M1422" s="2">
        <f t="shared" si="541"/>
        <v>2.1939336790821939E-2</v>
      </c>
      <c r="N1422" s="116">
        <f t="shared" si="547"/>
        <v>31409</v>
      </c>
      <c r="O1422" s="116">
        <f t="shared" si="548"/>
        <v>30825</v>
      </c>
      <c r="P1422" s="59"/>
      <c r="Q1422" s="59">
        <v>105</v>
      </c>
      <c r="R1422" s="59"/>
      <c r="S1422" s="59"/>
      <c r="T1422" s="59"/>
      <c r="U1422" s="59">
        <v>199</v>
      </c>
      <c r="V1422" s="59">
        <v>61</v>
      </c>
      <c r="W1422" s="59"/>
      <c r="X1422" s="59"/>
      <c r="Y1422" s="59"/>
      <c r="Z1422" s="59">
        <v>1031</v>
      </c>
      <c r="AA1422" s="59"/>
      <c r="AB1422" s="59"/>
      <c r="AC1422" s="58"/>
      <c r="AD1422" s="59"/>
      <c r="AE1422" s="59"/>
      <c r="AG1422" s="7">
        <f>IF(Q1422&gt;0,RANK(Q1422,(N1422:P1422,Q1422:AE1422)),0)</f>
        <v>5</v>
      </c>
      <c r="AH1422" s="7">
        <f>IF(R1422&gt;0,RANK(R1422,(N1422:P1422,Q1422:AE1422)),0)</f>
        <v>0</v>
      </c>
      <c r="AI1422" s="7">
        <f>IF(T1422&gt;0,RANK(T1422,(N1422:P1422,Q1422:AE1422)),0)</f>
        <v>0</v>
      </c>
      <c r="AJ1422" s="7">
        <f>IF(S1422&gt;0,RANK(S1422,(N1422:P1422,Q1422:AE1422)),0)</f>
        <v>0</v>
      </c>
      <c r="AK1422" s="2">
        <f t="shared" si="542"/>
        <v>1.6501650165016502E-3</v>
      </c>
      <c r="AL1422" s="2">
        <f t="shared" si="543"/>
        <v>0</v>
      </c>
      <c r="AM1422" s="2">
        <f t="shared" si="544"/>
        <v>0</v>
      </c>
      <c r="AN1422" s="2">
        <f t="shared" si="545"/>
        <v>0</v>
      </c>
      <c r="AP1422" t="s">
        <v>1422</v>
      </c>
      <c r="AQ1422" t="s">
        <v>927</v>
      </c>
      <c r="AR1422">
        <v>0</v>
      </c>
      <c r="AT1422" s="95">
        <v>36</v>
      </c>
      <c r="AU1422" s="97">
        <v>63</v>
      </c>
      <c r="AV1422" s="101">
        <f t="shared" si="546"/>
        <v>36063</v>
      </c>
      <c r="AX1422" s="7" t="s">
        <v>1006</v>
      </c>
      <c r="BG1422" s="1">
        <v>28750</v>
      </c>
      <c r="BH1422" s="1">
        <v>1943</v>
      </c>
      <c r="BI1422">
        <v>716</v>
      </c>
      <c r="BJ1422" s="1">
        <v>24838</v>
      </c>
      <c r="BK1422" s="1">
        <v>3760</v>
      </c>
      <c r="BL1422" s="1">
        <v>2227</v>
      </c>
    </row>
    <row r="1423" spans="1:64" hidden="1" outlineLevel="1">
      <c r="A1423" t="s">
        <v>1130</v>
      </c>
      <c r="B1423" t="s">
        <v>927</v>
      </c>
      <c r="C1423" s="1">
        <f t="shared" si="535"/>
        <v>73013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0</v>
      </c>
      <c r="G1423" s="1">
        <f t="shared" si="549"/>
        <v>18887</v>
      </c>
      <c r="H1423" s="2">
        <f t="shared" si="550"/>
        <v>0.25867996110281732</v>
      </c>
      <c r="I1423" s="2"/>
      <c r="J1423" s="2">
        <f t="shared" si="538"/>
        <v>0.36219577335542985</v>
      </c>
      <c r="K1423" s="2">
        <f t="shared" si="539"/>
        <v>0.62087573445824717</v>
      </c>
      <c r="L1423" s="2">
        <f t="shared" si="540"/>
        <v>0</v>
      </c>
      <c r="M1423" s="2">
        <f t="shared" si="541"/>
        <v>1.6928492186322974E-2</v>
      </c>
      <c r="N1423" s="116">
        <f t="shared" si="547"/>
        <v>26445</v>
      </c>
      <c r="O1423" s="116">
        <f t="shared" si="548"/>
        <v>45332</v>
      </c>
      <c r="P1423" s="59"/>
      <c r="Q1423" s="59">
        <v>131</v>
      </c>
      <c r="R1423" s="59"/>
      <c r="S1423" s="59"/>
      <c r="T1423" s="59"/>
      <c r="U1423" s="59">
        <v>257</v>
      </c>
      <c r="V1423" s="59">
        <v>114</v>
      </c>
      <c r="W1423" s="59"/>
      <c r="X1423" s="59"/>
      <c r="Y1423" s="59"/>
      <c r="Z1423" s="59">
        <v>734</v>
      </c>
      <c r="AA1423" s="59"/>
      <c r="AB1423" s="59"/>
      <c r="AC1423" s="58"/>
      <c r="AD1423" s="59"/>
      <c r="AE1423" s="59"/>
      <c r="AG1423" s="7">
        <f>IF(Q1423&gt;0,RANK(Q1423,(N1423:P1423,Q1423:AE1423)),0)</f>
        <v>5</v>
      </c>
      <c r="AH1423" s="7">
        <f>IF(R1423&gt;0,RANK(R1423,(N1423:P1423,Q1423:AE1423)),0)</f>
        <v>0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si="542"/>
        <v>1.7942010326928081E-3</v>
      </c>
      <c r="AL1423" s="2">
        <f t="shared" si="543"/>
        <v>0</v>
      </c>
      <c r="AM1423" s="2">
        <f t="shared" si="544"/>
        <v>0</v>
      </c>
      <c r="AN1423" s="2">
        <f t="shared" si="545"/>
        <v>0</v>
      </c>
      <c r="AP1423" t="s">
        <v>1130</v>
      </c>
      <c r="AQ1423" t="s">
        <v>927</v>
      </c>
      <c r="AR1423">
        <v>0</v>
      </c>
      <c r="AT1423" s="95">
        <v>36</v>
      </c>
      <c r="AU1423" s="97">
        <v>65</v>
      </c>
      <c r="AV1423" s="101">
        <f t="shared" si="546"/>
        <v>36065</v>
      </c>
      <c r="AX1423" s="7" t="s">
        <v>1006</v>
      </c>
      <c r="BG1423" s="1">
        <v>24120</v>
      </c>
      <c r="BH1423" s="1">
        <v>1818</v>
      </c>
      <c r="BI1423">
        <v>507</v>
      </c>
      <c r="BJ1423" s="1">
        <v>37389</v>
      </c>
      <c r="BK1423" s="1">
        <v>5664</v>
      </c>
      <c r="BL1423" s="1">
        <v>2279</v>
      </c>
    </row>
    <row r="1424" spans="1:64" hidden="1" outlineLevel="1">
      <c r="A1424" t="s">
        <v>1596</v>
      </c>
      <c r="B1424" t="s">
        <v>927</v>
      </c>
      <c r="C1424" s="1">
        <f t="shared" si="535"/>
        <v>145938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49"/>
        <v>16145</v>
      </c>
      <c r="H1424" s="2">
        <f t="shared" si="550"/>
        <v>0.11062917129191849</v>
      </c>
      <c r="I1424" s="2"/>
      <c r="J1424" s="2">
        <f t="shared" si="538"/>
        <v>0.43316339815538107</v>
      </c>
      <c r="K1424" s="2">
        <f t="shared" si="539"/>
        <v>0.54379256944729959</v>
      </c>
      <c r="L1424" s="2">
        <f t="shared" si="540"/>
        <v>0</v>
      </c>
      <c r="M1424" s="2">
        <f t="shared" si="541"/>
        <v>2.3044032397319336E-2</v>
      </c>
      <c r="N1424" s="116">
        <f t="shared" si="547"/>
        <v>63215</v>
      </c>
      <c r="O1424" s="116">
        <f t="shared" si="548"/>
        <v>79360</v>
      </c>
      <c r="P1424" s="59"/>
      <c r="Q1424" s="59">
        <v>247</v>
      </c>
      <c r="R1424" s="59"/>
      <c r="S1424" s="59"/>
      <c r="T1424" s="59"/>
      <c r="U1424" s="59">
        <v>917</v>
      </c>
      <c r="V1424" s="59">
        <v>132</v>
      </c>
      <c r="W1424" s="59"/>
      <c r="X1424" s="59"/>
      <c r="Y1424" s="59"/>
      <c r="Z1424" s="59">
        <v>2067</v>
      </c>
      <c r="AA1424" s="59"/>
      <c r="AB1424" s="59"/>
      <c r="AC1424" s="58"/>
      <c r="AD1424" s="59"/>
      <c r="AE1424" s="59"/>
      <c r="AG1424" s="7">
        <f>IF(Q1424&gt;0,RANK(Q1424,(N1424:P1424,Q1424:AE1424)),0)</f>
        <v>5</v>
      </c>
      <c r="AH1424" s="7">
        <f>IF(R1424&gt;0,RANK(R1424,(N1424:P1424,Q1424:AE1424)),0)</f>
        <v>0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42"/>
        <v>1.6924995546053804E-3</v>
      </c>
      <c r="AL1424" s="2">
        <f t="shared" si="543"/>
        <v>0</v>
      </c>
      <c r="AM1424" s="2">
        <f t="shared" si="544"/>
        <v>0</v>
      </c>
      <c r="AN1424" s="2">
        <f t="shared" si="545"/>
        <v>0</v>
      </c>
      <c r="AP1424" t="s">
        <v>1596</v>
      </c>
      <c r="AQ1424" t="s">
        <v>927</v>
      </c>
      <c r="AR1424">
        <v>25</v>
      </c>
      <c r="AT1424" s="95">
        <v>36</v>
      </c>
      <c r="AU1424" s="97">
        <v>67</v>
      </c>
      <c r="AV1424" s="101">
        <f t="shared" si="546"/>
        <v>36067</v>
      </c>
      <c r="AX1424" s="7" t="s">
        <v>1006</v>
      </c>
      <c r="BG1424" s="1">
        <v>58163</v>
      </c>
      <c r="BH1424" s="1">
        <v>3787</v>
      </c>
      <c r="BI1424" s="1">
        <v>1265</v>
      </c>
      <c r="BJ1424" s="1">
        <v>64208</v>
      </c>
      <c r="BK1424" s="1">
        <v>11741</v>
      </c>
      <c r="BL1424" s="1">
        <v>3411</v>
      </c>
    </row>
    <row r="1425" spans="1:64" hidden="1" outlineLevel="1">
      <c r="A1425" t="s">
        <v>763</v>
      </c>
      <c r="B1425" t="s">
        <v>927</v>
      </c>
      <c r="C1425" s="1">
        <f t="shared" si="535"/>
        <v>30864</v>
      </c>
      <c r="D1425" s="7">
        <f>IF(N1425&gt;0, RANK(N1425,(N1425:P1425,Q1425:AE1425)),0)</f>
        <v>2</v>
      </c>
      <c r="E1425" s="7">
        <f>IF(O1425&gt;0,RANK(O1425,(N1425:P1425,Q1425:AE1425)),0)</f>
        <v>1</v>
      </c>
      <c r="F1425" s="7">
        <f>IF(P1425&gt;0,RANK(P1425,(N1425:P1425,Q1425:AE1425)),0)</f>
        <v>0</v>
      </c>
      <c r="G1425" s="1">
        <f t="shared" si="549"/>
        <v>2863</v>
      </c>
      <c r="H1425" s="2">
        <f t="shared" si="550"/>
        <v>9.2761793675479529E-2</v>
      </c>
      <c r="I1425" s="2"/>
      <c r="J1425" s="2">
        <f t="shared" si="538"/>
        <v>0.4414204250907206</v>
      </c>
      <c r="K1425" s="2">
        <f t="shared" si="539"/>
        <v>0.53418221876620009</v>
      </c>
      <c r="L1425" s="2">
        <f t="shared" si="540"/>
        <v>0</v>
      </c>
      <c r="M1425" s="2">
        <f t="shared" si="541"/>
        <v>2.4397356143079363E-2</v>
      </c>
      <c r="N1425" s="116">
        <f t="shared" si="547"/>
        <v>13624</v>
      </c>
      <c r="O1425" s="116">
        <f t="shared" si="548"/>
        <v>16487</v>
      </c>
      <c r="P1425" s="59"/>
      <c r="Q1425" s="59">
        <v>86</v>
      </c>
      <c r="R1425" s="59"/>
      <c r="S1425" s="59"/>
      <c r="T1425" s="59"/>
      <c r="U1425" s="59">
        <v>141</v>
      </c>
      <c r="V1425" s="59">
        <v>20</v>
      </c>
      <c r="W1425" s="59"/>
      <c r="X1425" s="59"/>
      <c r="Y1425" s="59"/>
      <c r="Z1425" s="59">
        <v>506</v>
      </c>
      <c r="AA1425" s="59"/>
      <c r="AB1425" s="59"/>
      <c r="AC1425" s="58"/>
      <c r="AD1425" s="59"/>
      <c r="AE1425" s="59"/>
      <c r="AG1425" s="7">
        <f>IF(Q1425&gt;0,RANK(Q1425,(N1425:P1425,Q1425:AE1425)),0)</f>
        <v>5</v>
      </c>
      <c r="AH1425" s="7">
        <f>IF(R1425&gt;0,RANK(R1425,(N1425:P1425,Q1425:AE1425)),0)</f>
        <v>0</v>
      </c>
      <c r="AI1425" s="7">
        <f>IF(T1425&gt;0,RANK(T1425,(N1425:P1425,Q1425:AE1425)),0)</f>
        <v>0</v>
      </c>
      <c r="AJ1425" s="7">
        <f>IF(S1425&gt;0,RANK(S1425,(N1425:P1425,Q1425:AE1425)),0)</f>
        <v>0</v>
      </c>
      <c r="AK1425" s="2">
        <f t="shared" si="542"/>
        <v>2.7864178330741316E-3</v>
      </c>
      <c r="AL1425" s="2">
        <f t="shared" si="543"/>
        <v>0</v>
      </c>
      <c r="AM1425" s="2">
        <f t="shared" si="544"/>
        <v>0</v>
      </c>
      <c r="AN1425" s="2">
        <f t="shared" si="545"/>
        <v>0</v>
      </c>
      <c r="AP1425" t="s">
        <v>763</v>
      </c>
      <c r="AQ1425" t="s">
        <v>927</v>
      </c>
      <c r="AR1425">
        <v>0</v>
      </c>
      <c r="AT1425" s="95">
        <v>36</v>
      </c>
      <c r="AU1425" s="97">
        <v>69</v>
      </c>
      <c r="AV1425" s="101">
        <f t="shared" si="546"/>
        <v>36069</v>
      </c>
      <c r="AX1425" s="7" t="s">
        <v>1006</v>
      </c>
      <c r="BG1425" s="1">
        <v>11527</v>
      </c>
      <c r="BH1425" s="1">
        <v>1843</v>
      </c>
      <c r="BI1425">
        <v>254</v>
      </c>
      <c r="BJ1425" s="1">
        <v>13396</v>
      </c>
      <c r="BK1425" s="1">
        <v>2434</v>
      </c>
      <c r="BL1425">
        <v>657</v>
      </c>
    </row>
    <row r="1426" spans="1:64" hidden="1" outlineLevel="1">
      <c r="A1426" t="s">
        <v>467</v>
      </c>
      <c r="B1426" t="s">
        <v>927</v>
      </c>
      <c r="C1426" s="1">
        <f t="shared" ref="C1426:C1456" si="551">SUM(N1426:AE1426)</f>
        <v>84225</v>
      </c>
      <c r="D1426" s="7">
        <f>IF(N1426&gt;0, RANK(N1426,(N1426:P1426,Q1426:AE1426)),0)</f>
        <v>2</v>
      </c>
      <c r="E1426" s="7">
        <f>IF(O1426&gt;0,RANK(O1426,(N1426:P1426,Q1426:AE1426)),0)</f>
        <v>1</v>
      </c>
      <c r="F1426" s="7">
        <f>IF(P1426&gt;0,RANK(P1426,(N1426:P1426,Q1426:AE1426)),0)</f>
        <v>0</v>
      </c>
      <c r="G1426" s="1">
        <f t="shared" si="549"/>
        <v>13298</v>
      </c>
      <c r="H1426" s="2">
        <f t="shared" si="550"/>
        <v>0.15788661323834965</v>
      </c>
      <c r="I1426" s="2"/>
      <c r="J1426" s="2">
        <f t="shared" ref="J1426:J1456" si="552">IF($C1426=0,"-",N1426/$C1426)</f>
        <v>0.41371326803205699</v>
      </c>
      <c r="K1426" s="2">
        <f t="shared" ref="K1426:K1456" si="553">IF($C1426=0,"-",O1426/$C1426)</f>
        <v>0.57159988127040662</v>
      </c>
      <c r="L1426" s="2">
        <f t="shared" ref="L1426:L1456" si="554">IF($C1426=0,"-",P1426/$C1426)</f>
        <v>0</v>
      </c>
      <c r="M1426" s="2">
        <f t="shared" ref="M1426:M1456" si="555">IF(C1426=0,"-",(1-J1426-K1426-L1426))</f>
        <v>1.4686850697536391E-2</v>
      </c>
      <c r="N1426" s="116">
        <f t="shared" si="547"/>
        <v>34845</v>
      </c>
      <c r="O1426" s="116">
        <f t="shared" si="548"/>
        <v>48143</v>
      </c>
      <c r="P1426" s="59"/>
      <c r="Q1426" s="59">
        <v>159</v>
      </c>
      <c r="R1426" s="59"/>
      <c r="S1426" s="59"/>
      <c r="T1426" s="59"/>
      <c r="U1426" s="59">
        <v>275</v>
      </c>
      <c r="V1426" s="59">
        <v>53</v>
      </c>
      <c r="W1426" s="59"/>
      <c r="X1426" s="59"/>
      <c r="Y1426" s="59"/>
      <c r="Z1426" s="59">
        <v>750</v>
      </c>
      <c r="AA1426" s="59"/>
      <c r="AB1426" s="59"/>
      <c r="AC1426" s="58"/>
      <c r="AD1426" s="59"/>
      <c r="AE1426" s="59"/>
      <c r="AG1426" s="7">
        <f>IF(Q1426&gt;0,RANK(Q1426,(N1426:P1426,Q1426:AE1426)),0)</f>
        <v>5</v>
      </c>
      <c r="AH1426" s="7">
        <f>IF(R1426&gt;0,RANK(R1426,(N1426:P1426,Q1426:AE1426)),0)</f>
        <v>0</v>
      </c>
      <c r="AI1426" s="7">
        <f>IF(T1426&gt;0,RANK(T1426,(N1426:P1426,Q1426:AE1426)),0)</f>
        <v>0</v>
      </c>
      <c r="AJ1426" s="7">
        <f>IF(S1426&gt;0,RANK(S1426,(N1426:P1426,Q1426:AE1426)),0)</f>
        <v>0</v>
      </c>
      <c r="AK1426" s="2">
        <f t="shared" ref="AK1426:AK1456" si="556">IF($C1426=0,"-",Q1426/$C1426)</f>
        <v>1.88780053428317E-3</v>
      </c>
      <c r="AL1426" s="2">
        <f t="shared" ref="AL1426:AL1456" si="557">IF($C1426=0,"-",R1426/$C1426)</f>
        <v>0</v>
      </c>
      <c r="AM1426" s="2">
        <f t="shared" ref="AM1426:AM1456" si="558">IF($C1426=0,"-",T1426/$C1426)</f>
        <v>0</v>
      </c>
      <c r="AN1426" s="2">
        <f t="shared" ref="AN1426:AN1456" si="559">IF($C1426=0,"-",S1426/$C1426)</f>
        <v>0</v>
      </c>
      <c r="AP1426" t="s">
        <v>467</v>
      </c>
      <c r="AQ1426" t="s">
        <v>927</v>
      </c>
      <c r="AR1426">
        <v>0</v>
      </c>
      <c r="AT1426" s="95">
        <v>36</v>
      </c>
      <c r="AU1426" s="97">
        <v>71</v>
      </c>
      <c r="AV1426" s="101">
        <f t="shared" si="546"/>
        <v>36071</v>
      </c>
      <c r="AX1426" s="7" t="s">
        <v>1006</v>
      </c>
      <c r="BG1426" s="1">
        <v>32740</v>
      </c>
      <c r="BH1426" s="1">
        <v>1433</v>
      </c>
      <c r="BI1426">
        <v>672</v>
      </c>
      <c r="BJ1426" s="1">
        <v>39554</v>
      </c>
      <c r="BK1426" s="1">
        <v>5884</v>
      </c>
      <c r="BL1426" s="1">
        <v>2705</v>
      </c>
    </row>
    <row r="1427" spans="1:64" hidden="1" outlineLevel="1">
      <c r="A1427" t="s">
        <v>449</v>
      </c>
      <c r="B1427" t="s">
        <v>927</v>
      </c>
      <c r="C1427" s="1">
        <f t="shared" si="551"/>
        <v>10867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>IF(P1427&gt;0,RANK(P1427,(N1427:P1427,Q1427:AE1427)),0)</f>
        <v>0</v>
      </c>
      <c r="G1427" s="1">
        <f t="shared" si="549"/>
        <v>2536</v>
      </c>
      <c r="H1427" s="2">
        <f t="shared" si="550"/>
        <v>0.23336707462961259</v>
      </c>
      <c r="I1427" s="2"/>
      <c r="J1427" s="2">
        <f t="shared" si="552"/>
        <v>0.37195178062022638</v>
      </c>
      <c r="K1427" s="2">
        <f t="shared" si="553"/>
        <v>0.60531885524983897</v>
      </c>
      <c r="L1427" s="2">
        <f t="shared" si="554"/>
        <v>0</v>
      </c>
      <c r="M1427" s="2">
        <f t="shared" si="555"/>
        <v>2.2729364129934648E-2</v>
      </c>
      <c r="N1427" s="116">
        <f t="shared" si="547"/>
        <v>4042</v>
      </c>
      <c r="O1427" s="116">
        <f t="shared" si="548"/>
        <v>6578</v>
      </c>
      <c r="P1427" s="59"/>
      <c r="Q1427" s="59">
        <v>31</v>
      </c>
      <c r="R1427" s="59"/>
      <c r="S1427" s="59"/>
      <c r="T1427" s="59"/>
      <c r="U1427" s="59">
        <v>51</v>
      </c>
      <c r="V1427" s="59">
        <v>19</v>
      </c>
      <c r="W1427" s="59"/>
      <c r="X1427" s="59"/>
      <c r="Y1427" s="59"/>
      <c r="Z1427" s="59">
        <v>146</v>
      </c>
      <c r="AA1427" s="59"/>
      <c r="AB1427" s="59"/>
      <c r="AC1427" s="58"/>
      <c r="AD1427" s="59"/>
      <c r="AE1427" s="59"/>
      <c r="AG1427" s="7">
        <f>IF(Q1427&gt;0,RANK(Q1427,(N1427:P1427,Q1427:AE1427)),0)</f>
        <v>5</v>
      </c>
      <c r="AH1427" s="7">
        <f>IF(R1427&gt;0,RANK(R1427,(N1427:P1427,Q1427:AE1427)),0)</f>
        <v>0</v>
      </c>
      <c r="AI1427" s="7">
        <f>IF(T1427&gt;0,RANK(T1427,(N1427:P1427,Q1427:AE1427)),0)</f>
        <v>0</v>
      </c>
      <c r="AJ1427" s="7">
        <f>IF(S1427&gt;0,RANK(S1427,(N1427:P1427,Q1427:AE1427)),0)</f>
        <v>0</v>
      </c>
      <c r="AK1427" s="2">
        <f t="shared" si="556"/>
        <v>2.8526732308824881E-3</v>
      </c>
      <c r="AL1427" s="2">
        <f t="shared" si="557"/>
        <v>0</v>
      </c>
      <c r="AM1427" s="2">
        <f t="shared" si="558"/>
        <v>0</v>
      </c>
      <c r="AN1427" s="2">
        <f t="shared" si="559"/>
        <v>0</v>
      </c>
      <c r="AP1427" t="s">
        <v>449</v>
      </c>
      <c r="AQ1427" t="s">
        <v>927</v>
      </c>
      <c r="AR1427">
        <v>0</v>
      </c>
      <c r="AT1427" s="95">
        <v>36</v>
      </c>
      <c r="AU1427" s="97">
        <v>73</v>
      </c>
      <c r="AV1427" s="101">
        <f t="shared" si="546"/>
        <v>36073</v>
      </c>
      <c r="AX1427" s="7" t="s">
        <v>1006</v>
      </c>
      <c r="BG1427" s="1">
        <v>3475</v>
      </c>
      <c r="BH1427">
        <v>458</v>
      </c>
      <c r="BI1427">
        <v>109</v>
      </c>
      <c r="BJ1427" s="1">
        <v>5427</v>
      </c>
      <c r="BK1427">
        <v>851</v>
      </c>
      <c r="BL1427">
        <v>300</v>
      </c>
    </row>
    <row r="1428" spans="1:64" hidden="1" outlineLevel="1">
      <c r="A1428" t="s">
        <v>2149</v>
      </c>
      <c r="B1428" t="s">
        <v>927</v>
      </c>
      <c r="C1428" s="1">
        <f t="shared" si="551"/>
        <v>33643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0</v>
      </c>
      <c r="G1428" s="1">
        <f t="shared" si="549"/>
        <v>9480</v>
      </c>
      <c r="H1428" s="2">
        <f t="shared" si="550"/>
        <v>0.28178224296287491</v>
      </c>
      <c r="I1428" s="2"/>
      <c r="J1428" s="2">
        <f t="shared" si="552"/>
        <v>0.34714502273875697</v>
      </c>
      <c r="K1428" s="2">
        <f t="shared" si="553"/>
        <v>0.62892726570163182</v>
      </c>
      <c r="L1428" s="2">
        <f t="shared" si="554"/>
        <v>0</v>
      </c>
      <c r="M1428" s="2">
        <f t="shared" si="555"/>
        <v>2.3927711559611264E-2</v>
      </c>
      <c r="N1428" s="116">
        <f t="shared" si="547"/>
        <v>11679</v>
      </c>
      <c r="O1428" s="116">
        <f t="shared" si="548"/>
        <v>21159</v>
      </c>
      <c r="P1428" s="59"/>
      <c r="Q1428" s="59">
        <v>87</v>
      </c>
      <c r="R1428" s="59"/>
      <c r="S1428" s="59"/>
      <c r="T1428" s="59"/>
      <c r="U1428" s="59">
        <v>156</v>
      </c>
      <c r="V1428" s="59">
        <v>35</v>
      </c>
      <c r="W1428" s="59"/>
      <c r="X1428" s="59"/>
      <c r="Y1428" s="59"/>
      <c r="Z1428" s="59">
        <v>527</v>
      </c>
      <c r="AA1428" s="59"/>
      <c r="AB1428" s="59"/>
      <c r="AC1428" s="58"/>
      <c r="AD1428" s="59"/>
      <c r="AE1428" s="59"/>
      <c r="AG1428" s="7">
        <f>IF(Q1428&gt;0,RANK(Q1428,(N1428:P1428,Q1428:AE1428)),0)</f>
        <v>5</v>
      </c>
      <c r="AH1428" s="7">
        <f>IF(R1428&gt;0,RANK(R1428,(N1428:P1428,Q1428:AE1428)),0)</f>
        <v>0</v>
      </c>
      <c r="AI1428" s="7">
        <f>IF(T1428&gt;0,RANK(T1428,(N1428:P1428,Q1428:AE1428)),0)</f>
        <v>0</v>
      </c>
      <c r="AJ1428" s="7">
        <f>IF(S1428&gt;0,RANK(S1428,(N1428:P1428,Q1428:AE1428)),0)</f>
        <v>0</v>
      </c>
      <c r="AK1428" s="2">
        <f t="shared" si="556"/>
        <v>2.5859762803554973E-3</v>
      </c>
      <c r="AL1428" s="2">
        <f t="shared" si="557"/>
        <v>0</v>
      </c>
      <c r="AM1428" s="2">
        <f t="shared" si="558"/>
        <v>0</v>
      </c>
      <c r="AN1428" s="2">
        <f t="shared" si="559"/>
        <v>0</v>
      </c>
      <c r="AP1428" t="s">
        <v>2149</v>
      </c>
      <c r="AQ1428" t="s">
        <v>927</v>
      </c>
      <c r="AR1428">
        <v>23</v>
      </c>
      <c r="AT1428" s="95">
        <v>36</v>
      </c>
      <c r="AU1428" s="97">
        <v>75</v>
      </c>
      <c r="AV1428" s="101">
        <f t="shared" si="546"/>
        <v>36075</v>
      </c>
      <c r="AX1428" s="7" t="s">
        <v>1006</v>
      </c>
      <c r="BG1428" s="1">
        <v>10370</v>
      </c>
      <c r="BH1428" s="1">
        <v>1014</v>
      </c>
      <c r="BI1428">
        <v>295</v>
      </c>
      <c r="BJ1428" s="1">
        <v>17394</v>
      </c>
      <c r="BK1428" s="1">
        <v>2998</v>
      </c>
      <c r="BL1428">
        <v>767</v>
      </c>
    </row>
    <row r="1429" spans="1:64" hidden="1" outlineLevel="1">
      <c r="A1429" t="s">
        <v>1750</v>
      </c>
      <c r="B1429" t="s">
        <v>927</v>
      </c>
      <c r="C1429" s="1">
        <f t="shared" si="551"/>
        <v>18258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0</v>
      </c>
      <c r="G1429" s="1">
        <f t="shared" si="549"/>
        <v>2858</v>
      </c>
      <c r="H1429" s="2">
        <f t="shared" si="550"/>
        <v>0.15653412202869973</v>
      </c>
      <c r="I1429" s="2"/>
      <c r="J1429" s="2">
        <f t="shared" si="552"/>
        <v>0.41181947639390953</v>
      </c>
      <c r="K1429" s="2">
        <f t="shared" si="553"/>
        <v>0.56835359842260924</v>
      </c>
      <c r="L1429" s="2">
        <f t="shared" si="554"/>
        <v>0</v>
      </c>
      <c r="M1429" s="2">
        <f t="shared" si="555"/>
        <v>1.982692518348117E-2</v>
      </c>
      <c r="N1429" s="116">
        <f t="shared" si="547"/>
        <v>7519</v>
      </c>
      <c r="O1429" s="116">
        <f t="shared" si="548"/>
        <v>10377</v>
      </c>
      <c r="P1429" s="59"/>
      <c r="Q1429" s="59">
        <v>38</v>
      </c>
      <c r="R1429" s="59"/>
      <c r="S1429" s="59"/>
      <c r="T1429" s="59"/>
      <c r="U1429" s="59">
        <v>98</v>
      </c>
      <c r="V1429" s="59">
        <v>21</v>
      </c>
      <c r="W1429" s="59"/>
      <c r="X1429" s="59"/>
      <c r="Y1429" s="59"/>
      <c r="Z1429" s="59">
        <v>205</v>
      </c>
      <c r="AA1429" s="59"/>
      <c r="AB1429" s="59"/>
      <c r="AC1429" s="58"/>
      <c r="AD1429" s="59"/>
      <c r="AE1429" s="59"/>
      <c r="AG1429" s="7">
        <f>IF(Q1429&gt;0,RANK(Q1429,(N1429:P1429,Q1429:AE1429)),0)</f>
        <v>5</v>
      </c>
      <c r="AH1429" s="7">
        <f>IF(R1429&gt;0,RANK(R1429,(N1429:P1429,Q1429:AE1429)),0)</f>
        <v>0</v>
      </c>
      <c r="AI1429" s="7">
        <f>IF(T1429&gt;0,RANK(T1429,(N1429:P1429,Q1429:AE1429)),0)</f>
        <v>0</v>
      </c>
      <c r="AJ1429" s="7">
        <f>IF(S1429&gt;0,RANK(S1429,(N1429:P1429,Q1429:AE1429)),0)</f>
        <v>0</v>
      </c>
      <c r="AK1429" s="2">
        <f t="shared" si="556"/>
        <v>2.0812794391499617E-3</v>
      </c>
      <c r="AL1429" s="2">
        <f t="shared" si="557"/>
        <v>0</v>
      </c>
      <c r="AM1429" s="2">
        <f t="shared" si="558"/>
        <v>0</v>
      </c>
      <c r="AN1429" s="2">
        <f t="shared" si="559"/>
        <v>0</v>
      </c>
      <c r="AP1429" t="s">
        <v>1750</v>
      </c>
      <c r="AQ1429" t="s">
        <v>927</v>
      </c>
      <c r="AR1429">
        <v>0</v>
      </c>
      <c r="AT1429" s="95">
        <v>36</v>
      </c>
      <c r="AU1429" s="97">
        <v>77</v>
      </c>
      <c r="AV1429" s="101">
        <f t="shared" si="546"/>
        <v>36077</v>
      </c>
      <c r="AX1429" s="7" t="s">
        <v>1006</v>
      </c>
      <c r="BG1429" s="1">
        <v>6935</v>
      </c>
      <c r="BH1429">
        <v>443</v>
      </c>
      <c r="BI1429">
        <v>141</v>
      </c>
      <c r="BJ1429" s="1">
        <v>8766</v>
      </c>
      <c r="BK1429" s="1">
        <v>1284</v>
      </c>
      <c r="BL1429">
        <v>327</v>
      </c>
    </row>
    <row r="1430" spans="1:64" hidden="1" outlineLevel="1">
      <c r="A1430" t="s">
        <v>724</v>
      </c>
      <c r="B1430" t="s">
        <v>927</v>
      </c>
      <c r="C1430" s="1">
        <f t="shared" si="551"/>
        <v>28851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0</v>
      </c>
      <c r="G1430" s="1">
        <f t="shared" si="549"/>
        <v>6970</v>
      </c>
      <c r="H1430" s="2">
        <f t="shared" si="550"/>
        <v>0.24158608020519221</v>
      </c>
      <c r="I1430" s="2"/>
      <c r="J1430" s="2">
        <f t="shared" si="552"/>
        <v>0.37315864268136284</v>
      </c>
      <c r="K1430" s="2">
        <f t="shared" si="553"/>
        <v>0.61474472288655502</v>
      </c>
      <c r="L1430" s="2">
        <f t="shared" si="554"/>
        <v>0</v>
      </c>
      <c r="M1430" s="2">
        <f t="shared" si="555"/>
        <v>1.2096634432082087E-2</v>
      </c>
      <c r="N1430" s="116">
        <f t="shared" si="547"/>
        <v>10766</v>
      </c>
      <c r="O1430" s="116">
        <f t="shared" si="548"/>
        <v>17736</v>
      </c>
      <c r="P1430" s="59"/>
      <c r="Q1430" s="59">
        <v>49</v>
      </c>
      <c r="R1430" s="59"/>
      <c r="S1430" s="59"/>
      <c r="T1430" s="59"/>
      <c r="U1430" s="59">
        <v>77</v>
      </c>
      <c r="V1430" s="59">
        <v>17</v>
      </c>
      <c r="W1430" s="59"/>
      <c r="X1430" s="59"/>
      <c r="Y1430" s="59"/>
      <c r="Z1430" s="59">
        <v>206</v>
      </c>
      <c r="AA1430" s="59"/>
      <c r="AB1430" s="59"/>
      <c r="AC1430" s="58"/>
      <c r="AD1430" s="59"/>
      <c r="AE1430" s="59"/>
      <c r="AG1430" s="7">
        <f>IF(Q1430&gt;0,RANK(Q1430,(N1430:P1430,Q1430:AE1430)),0)</f>
        <v>5</v>
      </c>
      <c r="AH1430" s="7">
        <f>IF(R1430&gt;0,RANK(R1430,(N1430:P1430,Q1430:AE1430)),0)</f>
        <v>0</v>
      </c>
      <c r="AI1430" s="7">
        <f>IF(T1430&gt;0,RANK(T1430,(N1430:P1430,Q1430:AE1430)),0)</f>
        <v>0</v>
      </c>
      <c r="AJ1430" s="7">
        <f>IF(S1430&gt;0,RANK(S1430,(N1430:P1430,Q1430:AE1430)),0)</f>
        <v>0</v>
      </c>
      <c r="AK1430" s="2">
        <f t="shared" si="556"/>
        <v>1.6983813386017815E-3</v>
      </c>
      <c r="AL1430" s="2">
        <f t="shared" si="557"/>
        <v>0</v>
      </c>
      <c r="AM1430" s="2">
        <f t="shared" si="558"/>
        <v>0</v>
      </c>
      <c r="AN1430" s="2">
        <f t="shared" si="559"/>
        <v>0</v>
      </c>
      <c r="AP1430" t="s">
        <v>724</v>
      </c>
      <c r="AQ1430" t="s">
        <v>927</v>
      </c>
      <c r="AR1430">
        <v>19</v>
      </c>
      <c r="AT1430" s="95">
        <v>36</v>
      </c>
      <c r="AU1430" s="97">
        <v>79</v>
      </c>
      <c r="AV1430" s="101">
        <f t="shared" si="546"/>
        <v>36079</v>
      </c>
      <c r="AX1430" s="7" t="s">
        <v>1006</v>
      </c>
      <c r="BG1430" s="1">
        <v>9899</v>
      </c>
      <c r="BH1430">
        <v>593</v>
      </c>
      <c r="BI1430">
        <v>274</v>
      </c>
      <c r="BJ1430" s="1">
        <v>13233</v>
      </c>
      <c r="BK1430" s="1">
        <v>3413</v>
      </c>
      <c r="BL1430" s="1">
        <v>1090</v>
      </c>
    </row>
    <row r="1431" spans="1:64" hidden="1" outlineLevel="1">
      <c r="A1431" t="s">
        <v>1397</v>
      </c>
      <c r="B1431" t="s">
        <v>927</v>
      </c>
      <c r="C1431" s="1">
        <f t="shared" si="551"/>
        <v>53402</v>
      </c>
      <c r="D1431" s="7">
        <f>IF(N1431&gt;0, RANK(N1431,(N1431:P1431,Q1431:AE1431)),0)</f>
        <v>2</v>
      </c>
      <c r="E1431" s="7">
        <f>IF(O1431&gt;0,RANK(O1431,(N1431:P1431,Q1431:AE1431)),0)</f>
        <v>1</v>
      </c>
      <c r="F1431" s="7">
        <f>IF(P1431&gt;0,RANK(P1431,(N1431:P1431,Q1431:AE1431)),0)</f>
        <v>0</v>
      </c>
      <c r="G1431" s="1">
        <f t="shared" si="549"/>
        <v>2949</v>
      </c>
      <c r="H1431" s="2">
        <f t="shared" si="550"/>
        <v>5.5222650837047305E-2</v>
      </c>
      <c r="I1431" s="2"/>
      <c r="J1431" s="2">
        <f t="shared" si="552"/>
        <v>0.46086288903037337</v>
      </c>
      <c r="K1431" s="2">
        <f t="shared" si="553"/>
        <v>0.51608553986742067</v>
      </c>
      <c r="L1431" s="2">
        <f t="shared" si="554"/>
        <v>0</v>
      </c>
      <c r="M1431" s="2">
        <f t="shared" si="555"/>
        <v>2.3051571102205903E-2</v>
      </c>
      <c r="N1431" s="116">
        <f t="shared" si="547"/>
        <v>24611</v>
      </c>
      <c r="O1431" s="116">
        <f t="shared" si="548"/>
        <v>27560</v>
      </c>
      <c r="P1431" s="59"/>
      <c r="Q1431" s="59">
        <v>147</v>
      </c>
      <c r="R1431" s="59"/>
      <c r="S1431" s="59"/>
      <c r="T1431" s="59"/>
      <c r="U1431" s="59">
        <v>282</v>
      </c>
      <c r="V1431" s="59">
        <v>42</v>
      </c>
      <c r="W1431" s="59"/>
      <c r="X1431" s="59"/>
      <c r="Y1431" s="59"/>
      <c r="Z1431" s="59">
        <v>760</v>
      </c>
      <c r="AA1431" s="59"/>
      <c r="AB1431" s="59"/>
      <c r="AC1431" s="58"/>
      <c r="AD1431" s="59"/>
      <c r="AE1431" s="59"/>
      <c r="AG1431" s="7">
        <f>IF(Q1431&gt;0,RANK(Q1431,(N1431:P1431,Q1431:AE1431)),0)</f>
        <v>5</v>
      </c>
      <c r="AH1431" s="7">
        <f>IF(R1431&gt;0,RANK(R1431,(N1431:P1431,Q1431:AE1431)),0)</f>
        <v>0</v>
      </c>
      <c r="AI1431" s="7">
        <f>IF(T1431&gt;0,RANK(T1431,(N1431:P1431,Q1431:AE1431)),0)</f>
        <v>0</v>
      </c>
      <c r="AJ1431" s="7">
        <f>IF(S1431&gt;0,RANK(S1431,(N1431:P1431,Q1431:AE1431)),0)</f>
        <v>0</v>
      </c>
      <c r="AK1431" s="2">
        <f t="shared" si="556"/>
        <v>2.752705891165125E-3</v>
      </c>
      <c r="AL1431" s="2">
        <f t="shared" si="557"/>
        <v>0</v>
      </c>
      <c r="AM1431" s="2">
        <f t="shared" si="558"/>
        <v>0</v>
      </c>
      <c r="AN1431" s="2">
        <f t="shared" si="559"/>
        <v>0</v>
      </c>
      <c r="AP1431" t="s">
        <v>1397</v>
      </c>
      <c r="AQ1431" t="s">
        <v>927</v>
      </c>
      <c r="AR1431">
        <v>0</v>
      </c>
      <c r="AT1431" s="95">
        <v>36</v>
      </c>
      <c r="AU1431" s="97">
        <v>83</v>
      </c>
      <c r="AV1431" s="101">
        <f t="shared" si="546"/>
        <v>36083</v>
      </c>
      <c r="AX1431" s="7" t="s">
        <v>1006</v>
      </c>
      <c r="BG1431" s="1">
        <v>21883</v>
      </c>
      <c r="BH1431" s="1">
        <v>2064</v>
      </c>
      <c r="BI1431">
        <v>664</v>
      </c>
      <c r="BJ1431" s="1">
        <v>21731</v>
      </c>
      <c r="BK1431" s="1">
        <v>4374</v>
      </c>
      <c r="BL1431" s="1">
        <v>1455</v>
      </c>
    </row>
    <row r="1432" spans="1:64" hidden="1" outlineLevel="1">
      <c r="A1432" t="s">
        <v>400</v>
      </c>
      <c r="B1432" t="s">
        <v>927</v>
      </c>
      <c r="C1432" s="1">
        <f t="shared" si="551"/>
        <v>84560</v>
      </c>
      <c r="D1432" s="7">
        <f>IF(N1432&gt;0, RANK(N1432,(N1432:P1432,Q1432:AE1432)),0)</f>
        <v>2</v>
      </c>
      <c r="E1432" s="7">
        <f>IF(O1432&gt;0,RANK(O1432,(N1432:P1432,Q1432:AE1432)),0)</f>
        <v>1</v>
      </c>
      <c r="F1432" s="7">
        <f>IF(P1432&gt;0,RANK(P1432,(N1432:P1432,Q1432:AE1432)),0)</f>
        <v>0</v>
      </c>
      <c r="G1432" s="1">
        <f t="shared" si="549"/>
        <v>2688</v>
      </c>
      <c r="H1432" s="2">
        <f t="shared" si="550"/>
        <v>3.1788079470198675E-2</v>
      </c>
      <c r="I1432" s="2"/>
      <c r="J1432" s="2">
        <f t="shared" si="552"/>
        <v>0.48028618732261119</v>
      </c>
      <c r="K1432" s="2">
        <f t="shared" si="553"/>
        <v>0.51207426679280987</v>
      </c>
      <c r="L1432" s="2">
        <f t="shared" si="554"/>
        <v>0</v>
      </c>
      <c r="M1432" s="2">
        <f t="shared" si="555"/>
        <v>7.6395458845789355E-3</v>
      </c>
      <c r="N1432" s="116">
        <f t="shared" si="547"/>
        <v>40613</v>
      </c>
      <c r="O1432" s="116">
        <f t="shared" si="548"/>
        <v>43301</v>
      </c>
      <c r="P1432" s="59"/>
      <c r="Q1432" s="59">
        <v>77</v>
      </c>
      <c r="R1432" s="59"/>
      <c r="S1432" s="59"/>
      <c r="T1432" s="59"/>
      <c r="U1432" s="59">
        <v>158</v>
      </c>
      <c r="V1432" s="59">
        <v>42</v>
      </c>
      <c r="W1432" s="59"/>
      <c r="X1432" s="59"/>
      <c r="Y1432" s="59"/>
      <c r="Z1432" s="59">
        <v>369</v>
      </c>
      <c r="AA1432" s="59"/>
      <c r="AB1432" s="59"/>
      <c r="AC1432" s="58"/>
      <c r="AD1432" s="59"/>
      <c r="AE1432" s="59"/>
      <c r="AG1432" s="7">
        <f>IF(Q1432&gt;0,RANK(Q1432,(N1432:P1432,Q1432:AE1432)),0)</f>
        <v>5</v>
      </c>
      <c r="AH1432" s="7">
        <f>IF(R1432&gt;0,RANK(R1432,(N1432:P1432,Q1432:AE1432)),0)</f>
        <v>0</v>
      </c>
      <c r="AI1432" s="7">
        <f>IF(T1432&gt;0,RANK(T1432,(N1432:P1432,Q1432:AE1432)),0)</f>
        <v>0</v>
      </c>
      <c r="AJ1432" s="7">
        <f>IF(S1432&gt;0,RANK(S1432,(N1432:P1432,Q1432:AE1432)),0)</f>
        <v>0</v>
      </c>
      <c r="AK1432" s="2">
        <f t="shared" si="556"/>
        <v>9.1059602649006628E-4</v>
      </c>
      <c r="AL1432" s="2">
        <f t="shared" si="557"/>
        <v>0</v>
      </c>
      <c r="AM1432" s="2">
        <f t="shared" si="558"/>
        <v>0</v>
      </c>
      <c r="AN1432" s="2">
        <f t="shared" si="559"/>
        <v>0</v>
      </c>
      <c r="AP1432" t="s">
        <v>400</v>
      </c>
      <c r="AQ1432" t="s">
        <v>927</v>
      </c>
      <c r="AR1432">
        <v>0</v>
      </c>
      <c r="AT1432" s="95">
        <v>36</v>
      </c>
      <c r="AU1432" s="97">
        <v>87</v>
      </c>
      <c r="AV1432" s="101">
        <f t="shared" si="546"/>
        <v>36087</v>
      </c>
      <c r="AX1432" s="7" t="s">
        <v>1006</v>
      </c>
      <c r="BG1432" s="1">
        <v>38112</v>
      </c>
      <c r="BH1432" s="1">
        <v>1351</v>
      </c>
      <c r="BI1432" s="1">
        <v>1150</v>
      </c>
      <c r="BJ1432" s="1">
        <v>34309</v>
      </c>
      <c r="BK1432" s="1">
        <v>6441</v>
      </c>
      <c r="BL1432" s="1">
        <v>2551</v>
      </c>
    </row>
    <row r="1433" spans="1:64" hidden="1" outlineLevel="1">
      <c r="A1433" t="s">
        <v>585</v>
      </c>
      <c r="B1433" t="s">
        <v>927</v>
      </c>
      <c r="C1433" s="1">
        <f t="shared" si="551"/>
        <v>28225</v>
      </c>
      <c r="D1433" s="7">
        <f>IF(N1433&gt;0, RANK(N1433,(N1433:P1433,Q1433:AE1433)),0)</f>
        <v>2</v>
      </c>
      <c r="E1433" s="7">
        <f>IF(O1433&gt;0,RANK(O1433,(N1433:P1433,Q1433:AE1433)),0)</f>
        <v>1</v>
      </c>
      <c r="F1433" s="7">
        <f>IF(P1433&gt;0,RANK(P1433,(N1433:P1433,Q1433:AE1433)),0)</f>
        <v>0</v>
      </c>
      <c r="G1433" s="1">
        <f t="shared" si="549"/>
        <v>4602</v>
      </c>
      <c r="H1433" s="2">
        <f t="shared" si="550"/>
        <v>0.16304694419840568</v>
      </c>
      <c r="I1433" s="2"/>
      <c r="J1433" s="2">
        <f t="shared" si="552"/>
        <v>0.40807794508414524</v>
      </c>
      <c r="K1433" s="2">
        <f t="shared" si="553"/>
        <v>0.5711248892825509</v>
      </c>
      <c r="L1433" s="2">
        <f t="shared" si="554"/>
        <v>0</v>
      </c>
      <c r="M1433" s="2">
        <f t="shared" si="555"/>
        <v>2.0797165633303916E-2</v>
      </c>
      <c r="N1433" s="116">
        <f t="shared" si="547"/>
        <v>11518</v>
      </c>
      <c r="O1433" s="116">
        <f t="shared" si="548"/>
        <v>16120</v>
      </c>
      <c r="P1433" s="59"/>
      <c r="Q1433" s="59">
        <v>81</v>
      </c>
      <c r="R1433" s="59"/>
      <c r="S1433" s="59"/>
      <c r="T1433" s="59"/>
      <c r="U1433" s="59">
        <v>99</v>
      </c>
      <c r="V1433" s="59">
        <v>45</v>
      </c>
      <c r="W1433" s="59"/>
      <c r="X1433" s="59"/>
      <c r="Y1433" s="59"/>
      <c r="Z1433" s="59">
        <v>362</v>
      </c>
      <c r="AA1433" s="59"/>
      <c r="AB1433" s="59"/>
      <c r="AC1433" s="58"/>
      <c r="AD1433" s="59"/>
      <c r="AE1433" s="59"/>
      <c r="AG1433" s="7">
        <f>IF(Q1433&gt;0,RANK(Q1433,(N1433:P1433,Q1433:AE1433)),0)</f>
        <v>5</v>
      </c>
      <c r="AH1433" s="7">
        <f>IF(R1433&gt;0,RANK(R1433,(N1433:P1433,Q1433:AE1433)),0)</f>
        <v>0</v>
      </c>
      <c r="AI1433" s="7">
        <f>IF(T1433&gt;0,RANK(T1433,(N1433:P1433,Q1433:AE1433)),0)</f>
        <v>0</v>
      </c>
      <c r="AJ1433" s="7">
        <f>IF(S1433&gt;0,RANK(S1433,(N1433:P1433,Q1433:AE1433)),0)</f>
        <v>0</v>
      </c>
      <c r="AK1433" s="2">
        <f t="shared" si="556"/>
        <v>2.8697962798937111E-3</v>
      </c>
      <c r="AL1433" s="2">
        <f t="shared" si="557"/>
        <v>0</v>
      </c>
      <c r="AM1433" s="2">
        <f t="shared" si="558"/>
        <v>0</v>
      </c>
      <c r="AN1433" s="2">
        <f t="shared" si="559"/>
        <v>0</v>
      </c>
      <c r="AP1433" t="s">
        <v>585</v>
      </c>
      <c r="AQ1433" t="s">
        <v>927</v>
      </c>
      <c r="AR1433">
        <v>23</v>
      </c>
      <c r="AT1433" s="95">
        <v>36</v>
      </c>
      <c r="AU1433" s="97">
        <v>89</v>
      </c>
      <c r="AV1433" s="101">
        <f t="shared" si="546"/>
        <v>36089</v>
      </c>
      <c r="AX1433" s="7" t="s">
        <v>1006</v>
      </c>
      <c r="BG1433" s="1">
        <v>10698</v>
      </c>
      <c r="BH1433">
        <v>623</v>
      </c>
      <c r="BI1433">
        <v>197</v>
      </c>
      <c r="BJ1433" s="1">
        <v>14134</v>
      </c>
      <c r="BK1433" s="1">
        <v>1467</v>
      </c>
      <c r="BL1433">
        <v>519</v>
      </c>
    </row>
    <row r="1434" spans="1:64" hidden="1" outlineLevel="1">
      <c r="A1434" t="s">
        <v>1862</v>
      </c>
      <c r="B1434" t="s">
        <v>927</v>
      </c>
      <c r="C1434" s="1">
        <f t="shared" si="551"/>
        <v>66486</v>
      </c>
      <c r="D1434" s="7">
        <f>IF(N1434&gt;0, RANK(N1434,(N1434:P1434,Q1434:AE1434)),0)</f>
        <v>2</v>
      </c>
      <c r="E1434" s="7">
        <f>IF(O1434&gt;0,RANK(O1434,(N1434:P1434,Q1434:AE1434)),0)</f>
        <v>1</v>
      </c>
      <c r="F1434" s="7">
        <f>IF(P1434&gt;0,RANK(P1434,(N1434:P1434,Q1434:AE1434)),0)</f>
        <v>0</v>
      </c>
      <c r="G1434" s="1">
        <f t="shared" si="549"/>
        <v>8062</v>
      </c>
      <c r="H1434" s="2">
        <f t="shared" si="550"/>
        <v>0.12125861083536384</v>
      </c>
      <c r="I1434" s="2"/>
      <c r="J1434" s="2">
        <f t="shared" si="552"/>
        <v>0.42866167313419368</v>
      </c>
      <c r="K1434" s="2">
        <f t="shared" si="553"/>
        <v>0.5499202839695575</v>
      </c>
      <c r="L1434" s="2">
        <f t="shared" si="554"/>
        <v>0</v>
      </c>
      <c r="M1434" s="2">
        <f t="shared" si="555"/>
        <v>2.1418042896248823E-2</v>
      </c>
      <c r="N1434" s="116">
        <f t="shared" si="547"/>
        <v>28500</v>
      </c>
      <c r="O1434" s="116">
        <f t="shared" si="548"/>
        <v>36562</v>
      </c>
      <c r="P1434" s="59"/>
      <c r="Q1434" s="59">
        <v>159</v>
      </c>
      <c r="R1434" s="59"/>
      <c r="S1434" s="59"/>
      <c r="T1434" s="59"/>
      <c r="U1434" s="59">
        <v>349</v>
      </c>
      <c r="V1434" s="59">
        <v>47</v>
      </c>
      <c r="W1434" s="59"/>
      <c r="X1434" s="59"/>
      <c r="Y1434" s="59"/>
      <c r="Z1434" s="59">
        <v>869</v>
      </c>
      <c r="AA1434" s="59"/>
      <c r="AB1434" s="59"/>
      <c r="AC1434" s="58"/>
      <c r="AD1434" s="59"/>
      <c r="AE1434" s="59"/>
      <c r="AG1434" s="7">
        <f>IF(Q1434&gt;0,RANK(Q1434,(N1434:P1434,Q1434:AE1434)),0)</f>
        <v>5</v>
      </c>
      <c r="AH1434" s="7">
        <f>IF(R1434&gt;0,RANK(R1434,(N1434:P1434,Q1434:AE1434)),0)</f>
        <v>0</v>
      </c>
      <c r="AI1434" s="7">
        <f>IF(T1434&gt;0,RANK(T1434,(N1434:P1434,Q1434:AE1434)),0)</f>
        <v>0</v>
      </c>
      <c r="AJ1434" s="7">
        <f>IF(S1434&gt;0,RANK(S1434,(N1434:P1434,Q1434:AE1434)),0)</f>
        <v>0</v>
      </c>
      <c r="AK1434" s="2">
        <f t="shared" si="556"/>
        <v>2.3914809132749753E-3</v>
      </c>
      <c r="AL1434" s="2">
        <f t="shared" si="557"/>
        <v>0</v>
      </c>
      <c r="AM1434" s="2">
        <f t="shared" si="558"/>
        <v>0</v>
      </c>
      <c r="AN1434" s="2">
        <f t="shared" si="559"/>
        <v>0</v>
      </c>
      <c r="AP1434" t="s">
        <v>1862</v>
      </c>
      <c r="AQ1434" t="s">
        <v>927</v>
      </c>
      <c r="AR1434">
        <v>0</v>
      </c>
      <c r="AT1434" s="95">
        <v>36</v>
      </c>
      <c r="AU1434" s="97">
        <v>91</v>
      </c>
      <c r="AV1434" s="101">
        <f t="shared" si="546"/>
        <v>36091</v>
      </c>
      <c r="AX1434" s="7" t="s">
        <v>1006</v>
      </c>
      <c r="BG1434" s="1">
        <v>25484</v>
      </c>
      <c r="BH1434" s="1">
        <v>2342</v>
      </c>
      <c r="BI1434">
        <v>674</v>
      </c>
      <c r="BJ1434" s="1">
        <v>30057</v>
      </c>
      <c r="BK1434" s="1">
        <v>4914</v>
      </c>
      <c r="BL1434" s="1">
        <v>1591</v>
      </c>
    </row>
    <row r="1435" spans="1:64" hidden="1" outlineLevel="1">
      <c r="A1435" t="s">
        <v>252</v>
      </c>
      <c r="B1435" t="s">
        <v>927</v>
      </c>
      <c r="C1435" s="1">
        <f t="shared" si="551"/>
        <v>52071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1">
        <f t="shared" si="549"/>
        <v>859</v>
      </c>
      <c r="H1435" s="2">
        <f t="shared" si="550"/>
        <v>1.6496706420080276E-2</v>
      </c>
      <c r="I1435" s="2"/>
      <c r="J1435" s="2">
        <f t="shared" si="552"/>
        <v>0.49818517024831482</v>
      </c>
      <c r="K1435" s="2">
        <f t="shared" si="553"/>
        <v>0.48168846382823455</v>
      </c>
      <c r="L1435" s="2">
        <f t="shared" si="554"/>
        <v>0</v>
      </c>
      <c r="M1435" s="2">
        <f t="shared" si="555"/>
        <v>2.0126365923450573E-2</v>
      </c>
      <c r="N1435" s="116">
        <f t="shared" si="547"/>
        <v>25941</v>
      </c>
      <c r="O1435" s="116">
        <f t="shared" si="548"/>
        <v>25082</v>
      </c>
      <c r="P1435" s="59"/>
      <c r="Q1435" s="59">
        <v>102</v>
      </c>
      <c r="R1435" s="59"/>
      <c r="S1435" s="59"/>
      <c r="T1435" s="59"/>
      <c r="U1435" s="59">
        <v>221</v>
      </c>
      <c r="V1435" s="59">
        <v>44</v>
      </c>
      <c r="W1435" s="59"/>
      <c r="X1435" s="59"/>
      <c r="Y1435" s="59"/>
      <c r="Z1435" s="59">
        <v>681</v>
      </c>
      <c r="AA1435" s="59"/>
      <c r="AB1435" s="59"/>
      <c r="AC1435" s="58"/>
      <c r="AD1435" s="59"/>
      <c r="AE1435" s="59"/>
      <c r="AG1435" s="7">
        <f>IF(Q1435&gt;0,RANK(Q1435,(N1435:P1435,Q1435:AE1435)),0)</f>
        <v>5</v>
      </c>
      <c r="AH1435" s="7">
        <f>IF(R1435&gt;0,RANK(R1435,(N1435:P1435,Q1435:AE1435)),0)</f>
        <v>0</v>
      </c>
      <c r="AI1435" s="7">
        <f>IF(T1435&gt;0,RANK(T1435,(N1435:P1435,Q1435:AE1435)),0)</f>
        <v>0</v>
      </c>
      <c r="AJ1435" s="7">
        <f>IF(S1435&gt;0,RANK(S1435,(N1435:P1435,Q1435:AE1435)),0)</f>
        <v>0</v>
      </c>
      <c r="AK1435" s="2">
        <f t="shared" si="556"/>
        <v>1.9588638589618022E-3</v>
      </c>
      <c r="AL1435" s="2">
        <f t="shared" si="557"/>
        <v>0</v>
      </c>
      <c r="AM1435" s="2">
        <f t="shared" si="558"/>
        <v>0</v>
      </c>
      <c r="AN1435" s="2">
        <f t="shared" si="559"/>
        <v>0</v>
      </c>
      <c r="AP1435" t="s">
        <v>252</v>
      </c>
      <c r="AQ1435" t="s">
        <v>927</v>
      </c>
      <c r="AR1435">
        <v>21</v>
      </c>
      <c r="AT1435" s="95">
        <v>36</v>
      </c>
      <c r="AU1435" s="97">
        <v>93</v>
      </c>
      <c r="AV1435" s="101">
        <f t="shared" si="546"/>
        <v>36093</v>
      </c>
      <c r="AX1435" s="7" t="s">
        <v>1006</v>
      </c>
      <c r="BG1435" s="1">
        <v>23538</v>
      </c>
      <c r="BH1435" s="1">
        <v>1726</v>
      </c>
      <c r="BI1435">
        <v>677</v>
      </c>
      <c r="BJ1435" s="1">
        <v>20103</v>
      </c>
      <c r="BK1435" s="1">
        <v>3821</v>
      </c>
      <c r="BL1435" s="1">
        <v>1158</v>
      </c>
    </row>
    <row r="1436" spans="1:64" hidden="1" outlineLevel="1">
      <c r="A1436" t="s">
        <v>995</v>
      </c>
      <c r="B1436" t="s">
        <v>927</v>
      </c>
      <c r="C1436" s="1">
        <f t="shared" si="551"/>
        <v>10399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0</v>
      </c>
      <c r="G1436" s="1">
        <f t="shared" si="549"/>
        <v>2353</v>
      </c>
      <c r="H1436" s="2">
        <f t="shared" si="550"/>
        <v>0.22627175689970189</v>
      </c>
      <c r="I1436" s="2"/>
      <c r="J1436" s="2">
        <f t="shared" si="552"/>
        <v>0.37695932301182805</v>
      </c>
      <c r="K1436" s="2">
        <f t="shared" si="553"/>
        <v>0.60323107991152991</v>
      </c>
      <c r="L1436" s="2">
        <f t="shared" si="554"/>
        <v>0</v>
      </c>
      <c r="M1436" s="2">
        <f t="shared" si="555"/>
        <v>1.9809597076642094E-2</v>
      </c>
      <c r="N1436" s="116">
        <f t="shared" si="547"/>
        <v>3920</v>
      </c>
      <c r="O1436" s="116">
        <f t="shared" si="548"/>
        <v>6273</v>
      </c>
      <c r="P1436" s="59"/>
      <c r="Q1436" s="59">
        <v>31</v>
      </c>
      <c r="R1436" s="59"/>
      <c r="S1436" s="59"/>
      <c r="T1436" s="59"/>
      <c r="U1436" s="59">
        <v>37</v>
      </c>
      <c r="V1436" s="59">
        <v>11</v>
      </c>
      <c r="W1436" s="59"/>
      <c r="X1436" s="59"/>
      <c r="Y1436" s="59"/>
      <c r="Z1436" s="59">
        <v>127</v>
      </c>
      <c r="AA1436" s="59"/>
      <c r="AB1436" s="59"/>
      <c r="AC1436" s="58"/>
      <c r="AD1436" s="59"/>
      <c r="AE1436" s="59"/>
      <c r="AG1436" s="7">
        <f>IF(Q1436&gt;0,RANK(Q1436,(N1436:P1436,Q1436:AE1436)),0)</f>
        <v>5</v>
      </c>
      <c r="AH1436" s="7">
        <f>IF(R1436&gt;0,RANK(R1436,(N1436:P1436,Q1436:AE1436)),0)</f>
        <v>0</v>
      </c>
      <c r="AI1436" s="7">
        <f>IF(T1436&gt;0,RANK(T1436,(N1436:P1436,Q1436:AE1436)),0)</f>
        <v>0</v>
      </c>
      <c r="AJ1436" s="7">
        <f>IF(S1436&gt;0,RANK(S1436,(N1436:P1436,Q1436:AE1436)),0)</f>
        <v>0</v>
      </c>
      <c r="AK1436" s="2">
        <f t="shared" si="556"/>
        <v>2.9810558707568037E-3</v>
      </c>
      <c r="AL1436" s="2">
        <f t="shared" si="557"/>
        <v>0</v>
      </c>
      <c r="AM1436" s="2">
        <f t="shared" si="558"/>
        <v>0</v>
      </c>
      <c r="AN1436" s="2">
        <f t="shared" si="559"/>
        <v>0</v>
      </c>
      <c r="AP1436" t="s">
        <v>995</v>
      </c>
      <c r="AQ1436" t="s">
        <v>927</v>
      </c>
      <c r="AR1436">
        <v>21</v>
      </c>
      <c r="AT1436" s="95">
        <v>36</v>
      </c>
      <c r="AU1436" s="97">
        <v>95</v>
      </c>
      <c r="AV1436" s="101">
        <f t="shared" si="546"/>
        <v>36095</v>
      </c>
      <c r="AX1436" s="7" t="s">
        <v>1006</v>
      </c>
      <c r="BG1436" s="1">
        <v>3542</v>
      </c>
      <c r="BH1436">
        <v>287</v>
      </c>
      <c r="BI1436">
        <v>91</v>
      </c>
      <c r="BJ1436" s="1">
        <v>4997</v>
      </c>
      <c r="BK1436" s="1">
        <v>1052</v>
      </c>
      <c r="BL1436">
        <v>224</v>
      </c>
    </row>
    <row r="1437" spans="1:64" hidden="1" outlineLevel="1">
      <c r="A1437" t="s">
        <v>1824</v>
      </c>
      <c r="B1437" t="s">
        <v>927</v>
      </c>
      <c r="C1437" s="1">
        <f t="shared" si="551"/>
        <v>5798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>IF(P1437&gt;0,RANK(P1437,(N1437:P1437,Q1437:AE1437)),0)</f>
        <v>0</v>
      </c>
      <c r="G1437" s="1">
        <f t="shared" si="549"/>
        <v>2146</v>
      </c>
      <c r="H1437" s="2">
        <f t="shared" si="550"/>
        <v>0.37012763021731632</v>
      </c>
      <c r="I1437" s="2"/>
      <c r="J1437" s="2">
        <f t="shared" si="552"/>
        <v>0.30441531562607793</v>
      </c>
      <c r="K1437" s="2">
        <f t="shared" si="553"/>
        <v>0.67454294584339425</v>
      </c>
      <c r="L1437" s="2">
        <f t="shared" si="554"/>
        <v>0</v>
      </c>
      <c r="M1437" s="2">
        <f t="shared" si="555"/>
        <v>2.104173853052782E-2</v>
      </c>
      <c r="N1437" s="116">
        <f t="shared" si="547"/>
        <v>1765</v>
      </c>
      <c r="O1437" s="116">
        <f t="shared" si="548"/>
        <v>3911</v>
      </c>
      <c r="P1437" s="59"/>
      <c r="Q1437" s="59">
        <v>16</v>
      </c>
      <c r="R1437" s="59"/>
      <c r="S1437" s="59"/>
      <c r="T1437" s="59"/>
      <c r="U1437" s="59">
        <v>16</v>
      </c>
      <c r="V1437" s="59">
        <v>4</v>
      </c>
      <c r="W1437" s="59"/>
      <c r="X1437" s="59"/>
      <c r="Y1437" s="59"/>
      <c r="Z1437" s="59">
        <v>86</v>
      </c>
      <c r="AA1437" s="59"/>
      <c r="AB1437" s="59"/>
      <c r="AC1437" s="58"/>
      <c r="AD1437" s="59"/>
      <c r="AE1437" s="59"/>
      <c r="AG1437" s="7">
        <f>IF(Q1437&gt;0,RANK(Q1437,(N1437:P1437,Q1437:AE1437)),0)</f>
        <v>4</v>
      </c>
      <c r="AH1437" s="7">
        <f>IF(R1437&gt;0,RANK(R1437,(N1437:P1437,Q1437:AE1437)),0)</f>
        <v>0</v>
      </c>
      <c r="AI1437" s="7">
        <f>IF(T1437&gt;0,RANK(T1437,(N1437:P1437,Q1437:AE1437)),0)</f>
        <v>0</v>
      </c>
      <c r="AJ1437" s="7">
        <f>IF(S1437&gt;0,RANK(S1437,(N1437:P1437,Q1437:AE1437)),0)</f>
        <v>0</v>
      </c>
      <c r="AK1437" s="2">
        <f t="shared" si="556"/>
        <v>2.7595722662987236E-3</v>
      </c>
      <c r="AL1437" s="2">
        <f t="shared" si="557"/>
        <v>0</v>
      </c>
      <c r="AM1437" s="2">
        <f t="shared" si="558"/>
        <v>0</v>
      </c>
      <c r="AN1437" s="2">
        <f t="shared" si="559"/>
        <v>0</v>
      </c>
      <c r="AP1437" t="s">
        <v>1824</v>
      </c>
      <c r="AQ1437" t="s">
        <v>927</v>
      </c>
      <c r="AR1437">
        <v>29</v>
      </c>
      <c r="AT1437" s="95">
        <v>36</v>
      </c>
      <c r="AU1437" s="97">
        <v>97</v>
      </c>
      <c r="AV1437" s="101">
        <f t="shared" si="546"/>
        <v>36097</v>
      </c>
      <c r="AX1437" s="7" t="s">
        <v>1006</v>
      </c>
      <c r="BG1437" s="1">
        <v>1576</v>
      </c>
      <c r="BH1437">
        <v>148</v>
      </c>
      <c r="BI1437">
        <v>41</v>
      </c>
      <c r="BJ1437" s="1">
        <v>3332</v>
      </c>
      <c r="BK1437">
        <v>410</v>
      </c>
      <c r="BL1437">
        <v>169</v>
      </c>
    </row>
    <row r="1438" spans="1:64" hidden="1" outlineLevel="1">
      <c r="A1438" t="s">
        <v>1584</v>
      </c>
      <c r="B1438" t="s">
        <v>927</v>
      </c>
      <c r="C1438" s="1">
        <f t="shared" si="551"/>
        <v>10103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0</v>
      </c>
      <c r="G1438" s="1">
        <f t="shared" si="549"/>
        <v>2091</v>
      </c>
      <c r="H1438" s="2">
        <f t="shared" si="550"/>
        <v>0.20696822725922992</v>
      </c>
      <c r="I1438" s="2"/>
      <c r="J1438" s="2">
        <f t="shared" si="552"/>
        <v>0.38552905077699695</v>
      </c>
      <c r="K1438" s="2">
        <f t="shared" si="553"/>
        <v>0.59249727803622687</v>
      </c>
      <c r="L1438" s="2">
        <f t="shared" si="554"/>
        <v>0</v>
      </c>
      <c r="M1438" s="2">
        <f t="shared" si="555"/>
        <v>2.1973671186776178E-2</v>
      </c>
      <c r="N1438" s="116">
        <f t="shared" si="547"/>
        <v>3895</v>
      </c>
      <c r="O1438" s="116">
        <f t="shared" si="548"/>
        <v>5986</v>
      </c>
      <c r="P1438" s="59"/>
      <c r="Q1438" s="59">
        <v>17</v>
      </c>
      <c r="R1438" s="59"/>
      <c r="S1438" s="59"/>
      <c r="T1438" s="59"/>
      <c r="U1438" s="59">
        <v>39</v>
      </c>
      <c r="V1438" s="59">
        <v>9</v>
      </c>
      <c r="W1438" s="59"/>
      <c r="X1438" s="59"/>
      <c r="Y1438" s="59"/>
      <c r="Z1438" s="59">
        <v>157</v>
      </c>
      <c r="AA1438" s="59"/>
      <c r="AB1438" s="59"/>
      <c r="AC1438" s="58"/>
      <c r="AD1438" s="59"/>
      <c r="AE1438" s="59"/>
      <c r="AG1438" s="7">
        <f>IF(Q1438&gt;0,RANK(Q1438,(N1438:P1438,Q1438:AE1438)),0)</f>
        <v>5</v>
      </c>
      <c r="AH1438" s="7">
        <f>IF(R1438&gt;0,RANK(R1438,(N1438:P1438,Q1438:AE1438)),0)</f>
        <v>0</v>
      </c>
      <c r="AI1438" s="7">
        <f>IF(T1438&gt;0,RANK(T1438,(N1438:P1438,Q1438:AE1438)),0)</f>
        <v>0</v>
      </c>
      <c r="AJ1438" s="7">
        <f>IF(S1438&gt;0,RANK(S1438,(N1438:P1438,Q1438:AE1438)),0)</f>
        <v>0</v>
      </c>
      <c r="AK1438" s="2">
        <f t="shared" si="556"/>
        <v>1.6826685143026823E-3</v>
      </c>
      <c r="AL1438" s="2">
        <f t="shared" si="557"/>
        <v>0</v>
      </c>
      <c r="AM1438" s="2">
        <f t="shared" si="558"/>
        <v>0</v>
      </c>
      <c r="AN1438" s="2">
        <f t="shared" si="559"/>
        <v>0</v>
      </c>
      <c r="AP1438" t="s">
        <v>1584</v>
      </c>
      <c r="AQ1438" t="s">
        <v>927</v>
      </c>
      <c r="AR1438">
        <v>24</v>
      </c>
      <c r="AT1438" s="95">
        <v>36</v>
      </c>
      <c r="AU1438" s="97">
        <v>99</v>
      </c>
      <c r="AV1438" s="101">
        <f t="shared" si="546"/>
        <v>36099</v>
      </c>
      <c r="AX1438" s="7" t="s">
        <v>1006</v>
      </c>
      <c r="BG1438" s="1">
        <v>3482</v>
      </c>
      <c r="BH1438">
        <v>317</v>
      </c>
      <c r="BI1438">
        <v>96</v>
      </c>
      <c r="BJ1438" s="1">
        <v>4971</v>
      </c>
      <c r="BK1438">
        <v>701</v>
      </c>
      <c r="BL1438">
        <v>314</v>
      </c>
    </row>
    <row r="1439" spans="1:64" hidden="1" outlineLevel="1">
      <c r="A1439" t="s">
        <v>844</v>
      </c>
      <c r="B1439" t="s">
        <v>927</v>
      </c>
      <c r="C1439" s="1">
        <f t="shared" si="551"/>
        <v>27657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>IF(P1439&gt;0,RANK(P1439,(N1439:P1439,Q1439:AE1439)),0)</f>
        <v>0</v>
      </c>
      <c r="G1439" s="1">
        <f t="shared" si="549"/>
        <v>11960</v>
      </c>
      <c r="H1439" s="2">
        <f t="shared" si="550"/>
        <v>0.43244025020790394</v>
      </c>
      <c r="I1439" s="2"/>
      <c r="J1439" s="2">
        <f t="shared" si="552"/>
        <v>0.27580720974798423</v>
      </c>
      <c r="K1439" s="2">
        <f t="shared" si="553"/>
        <v>0.70824745995588823</v>
      </c>
      <c r="L1439" s="2">
        <f t="shared" si="554"/>
        <v>0</v>
      </c>
      <c r="M1439" s="2">
        <f t="shared" si="555"/>
        <v>1.5945330296127547E-2</v>
      </c>
      <c r="N1439" s="116">
        <f t="shared" si="547"/>
        <v>7628</v>
      </c>
      <c r="O1439" s="116">
        <f t="shared" si="548"/>
        <v>19588</v>
      </c>
      <c r="P1439" s="59"/>
      <c r="Q1439" s="59">
        <v>57</v>
      </c>
      <c r="R1439" s="59"/>
      <c r="S1439" s="59"/>
      <c r="T1439" s="59"/>
      <c r="U1439" s="59">
        <v>83</v>
      </c>
      <c r="V1439" s="59">
        <v>22</v>
      </c>
      <c r="W1439" s="59"/>
      <c r="X1439" s="59"/>
      <c r="Y1439" s="59"/>
      <c r="Z1439" s="59">
        <v>279</v>
      </c>
      <c r="AA1439" s="59"/>
      <c r="AB1439" s="59"/>
      <c r="AC1439" s="58"/>
      <c r="AD1439" s="59"/>
      <c r="AE1439" s="59"/>
      <c r="AG1439" s="7">
        <f>IF(Q1439&gt;0,RANK(Q1439,(N1439:P1439,Q1439:AE1439)),0)</f>
        <v>5</v>
      </c>
      <c r="AH1439" s="7">
        <f>IF(R1439&gt;0,RANK(R1439,(N1439:P1439,Q1439:AE1439)),0)</f>
        <v>0</v>
      </c>
      <c r="AI1439" s="7">
        <f>IF(T1439&gt;0,RANK(T1439,(N1439:P1439,Q1439:AE1439)),0)</f>
        <v>0</v>
      </c>
      <c r="AJ1439" s="7">
        <f>IF(S1439&gt;0,RANK(S1439,(N1439:P1439,Q1439:AE1439)),0)</f>
        <v>0</v>
      </c>
      <c r="AK1439" s="2">
        <f t="shared" si="556"/>
        <v>2.0609610586831543E-3</v>
      </c>
      <c r="AL1439" s="2">
        <f t="shared" si="557"/>
        <v>0</v>
      </c>
      <c r="AM1439" s="2">
        <f t="shared" si="558"/>
        <v>0</v>
      </c>
      <c r="AN1439" s="2">
        <f t="shared" si="559"/>
        <v>0</v>
      </c>
      <c r="AP1439" t="s">
        <v>844</v>
      </c>
      <c r="AQ1439" t="s">
        <v>927</v>
      </c>
      <c r="AR1439">
        <v>29</v>
      </c>
      <c r="AT1439" s="95">
        <v>36</v>
      </c>
      <c r="AU1439" s="97">
        <v>101</v>
      </c>
      <c r="AV1439" s="101">
        <f t="shared" si="546"/>
        <v>36101</v>
      </c>
      <c r="AX1439" s="7" t="s">
        <v>1006</v>
      </c>
      <c r="BG1439" s="1">
        <v>6821</v>
      </c>
      <c r="BH1439">
        <v>650</v>
      </c>
      <c r="BI1439">
        <v>157</v>
      </c>
      <c r="BJ1439" s="1">
        <v>17083</v>
      </c>
      <c r="BK1439" s="1">
        <v>1711</v>
      </c>
      <c r="BL1439">
        <v>794</v>
      </c>
    </row>
    <row r="1440" spans="1:64" hidden="1" outlineLevel="1">
      <c r="A1440" t="s">
        <v>1395</v>
      </c>
      <c r="B1440" t="s">
        <v>927</v>
      </c>
      <c r="C1440" s="1">
        <f t="shared" si="551"/>
        <v>363813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49"/>
        <v>20657</v>
      </c>
      <c r="H1440" s="2">
        <f t="shared" si="550"/>
        <v>5.6779169518406433E-2</v>
      </c>
      <c r="I1440" s="2"/>
      <c r="J1440" s="2">
        <f t="shared" si="552"/>
        <v>0.46693218768982969</v>
      </c>
      <c r="K1440" s="2">
        <f t="shared" si="553"/>
        <v>0.52371135720823614</v>
      </c>
      <c r="L1440" s="2">
        <f t="shared" si="554"/>
        <v>0</v>
      </c>
      <c r="M1440" s="2">
        <f t="shared" si="555"/>
        <v>9.3564551019341691E-3</v>
      </c>
      <c r="N1440" s="116">
        <f t="shared" si="547"/>
        <v>169876</v>
      </c>
      <c r="O1440" s="116">
        <f t="shared" si="548"/>
        <v>190533</v>
      </c>
      <c r="P1440" s="59"/>
      <c r="Q1440" s="59">
        <v>369</v>
      </c>
      <c r="R1440" s="59"/>
      <c r="S1440" s="59"/>
      <c r="T1440" s="59"/>
      <c r="U1440" s="59">
        <v>695</v>
      </c>
      <c r="V1440" s="59">
        <v>158</v>
      </c>
      <c r="W1440" s="59"/>
      <c r="X1440" s="59"/>
      <c r="Y1440" s="59"/>
      <c r="Z1440" s="59">
        <v>2182</v>
      </c>
      <c r="AA1440" s="59"/>
      <c r="AB1440" s="59"/>
      <c r="AC1440" s="58"/>
      <c r="AD1440" s="59"/>
      <c r="AE1440" s="59"/>
      <c r="AG1440" s="7">
        <f>IF(Q1440&gt;0,RANK(Q1440,(N1440:P1440,Q1440:AE1440)),0)</f>
        <v>5</v>
      </c>
      <c r="AH1440" s="7">
        <f>IF(R1440&gt;0,RANK(R1440,(N1440:P1440,Q1440:AE1440)),0)</f>
        <v>0</v>
      </c>
      <c r="AI1440" s="7">
        <f>IF(T1440&gt;0,RANK(T1440,(N1440:P1440,Q1440:AE1440)),0)</f>
        <v>0</v>
      </c>
      <c r="AJ1440" s="7">
        <f>IF(S1440&gt;0,RANK(S1440,(N1440:P1440,Q1440:AE1440)),0)</f>
        <v>0</v>
      </c>
      <c r="AK1440" s="2">
        <f t="shared" si="556"/>
        <v>1.0142573245046219E-3</v>
      </c>
      <c r="AL1440" s="2">
        <f t="shared" si="557"/>
        <v>0</v>
      </c>
      <c r="AM1440" s="2">
        <f t="shared" si="558"/>
        <v>0</v>
      </c>
      <c r="AN1440" s="2">
        <f t="shared" si="559"/>
        <v>0</v>
      </c>
      <c r="AP1440" t="s">
        <v>1395</v>
      </c>
      <c r="AQ1440" t="s">
        <v>927</v>
      </c>
      <c r="AR1440">
        <v>0</v>
      </c>
      <c r="AT1440" s="95">
        <v>36</v>
      </c>
      <c r="AU1440" s="97">
        <v>103</v>
      </c>
      <c r="AV1440" s="101">
        <f t="shared" si="546"/>
        <v>36103</v>
      </c>
      <c r="AX1440" s="7" t="s">
        <v>1006</v>
      </c>
      <c r="BG1440" s="1">
        <v>158524</v>
      </c>
      <c r="BH1440" s="1">
        <v>7280</v>
      </c>
      <c r="BI1440" s="1">
        <v>4072</v>
      </c>
      <c r="BJ1440" s="1">
        <v>149203</v>
      </c>
      <c r="BK1440" s="1">
        <v>28169</v>
      </c>
      <c r="BL1440" s="1">
        <v>13161</v>
      </c>
    </row>
    <row r="1441" spans="1:64" hidden="1" outlineLevel="1">
      <c r="A1441" t="s">
        <v>845</v>
      </c>
      <c r="B1441" t="s">
        <v>927</v>
      </c>
      <c r="C1441" s="1">
        <f t="shared" si="551"/>
        <v>20832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49"/>
        <v>940</v>
      </c>
      <c r="H1441" s="2">
        <f t="shared" si="550"/>
        <v>4.5122887864823345E-2</v>
      </c>
      <c r="I1441" s="2"/>
      <c r="J1441" s="2">
        <f t="shared" si="552"/>
        <v>0.46961405529953915</v>
      </c>
      <c r="K1441" s="2">
        <f t="shared" si="553"/>
        <v>0.51473694316436247</v>
      </c>
      <c r="L1441" s="2">
        <f t="shared" si="554"/>
        <v>0</v>
      </c>
      <c r="M1441" s="2">
        <f t="shared" si="555"/>
        <v>1.5649001536098384E-2</v>
      </c>
      <c r="N1441" s="116">
        <f t="shared" si="547"/>
        <v>9783</v>
      </c>
      <c r="O1441" s="116">
        <f t="shared" si="548"/>
        <v>10723</v>
      </c>
      <c r="P1441" s="59"/>
      <c r="Q1441" s="59">
        <v>56</v>
      </c>
      <c r="R1441" s="59"/>
      <c r="S1441" s="59"/>
      <c r="T1441" s="59"/>
      <c r="U1441" s="59">
        <v>75</v>
      </c>
      <c r="V1441" s="59">
        <v>17</v>
      </c>
      <c r="W1441" s="59"/>
      <c r="X1441" s="59"/>
      <c r="Y1441" s="59"/>
      <c r="Z1441" s="59">
        <v>178</v>
      </c>
      <c r="AA1441" s="59"/>
      <c r="AB1441" s="59"/>
      <c r="AC1441" s="58"/>
      <c r="AD1441" s="59"/>
      <c r="AE1441" s="59"/>
      <c r="AG1441" s="7">
        <f>IF(Q1441&gt;0,RANK(Q1441,(N1441:P1441,Q1441:AE1441)),0)</f>
        <v>5</v>
      </c>
      <c r="AH1441" s="7">
        <f>IF(R1441&gt;0,RANK(R1441,(N1441:P1441,Q1441:AE1441)),0)</f>
        <v>0</v>
      </c>
      <c r="AI1441" s="7">
        <f>IF(T1441&gt;0,RANK(T1441,(N1441:P1441,Q1441:AE1441)),0)</f>
        <v>0</v>
      </c>
      <c r="AJ1441" s="7">
        <f>IF(S1441&gt;0,RANK(S1441,(N1441:P1441,Q1441:AE1441)),0)</f>
        <v>0</v>
      </c>
      <c r="AK1441" s="2">
        <f t="shared" si="556"/>
        <v>2.6881720430107529E-3</v>
      </c>
      <c r="AL1441" s="2">
        <f t="shared" si="557"/>
        <v>0</v>
      </c>
      <c r="AM1441" s="2">
        <f t="shared" si="558"/>
        <v>0</v>
      </c>
      <c r="AN1441" s="2">
        <f t="shared" si="559"/>
        <v>0</v>
      </c>
      <c r="AP1441" t="s">
        <v>845</v>
      </c>
      <c r="AQ1441" t="s">
        <v>927</v>
      </c>
      <c r="AR1441">
        <v>22</v>
      </c>
      <c r="AT1441" s="95">
        <v>36</v>
      </c>
      <c r="AU1441" s="97">
        <v>105</v>
      </c>
      <c r="AV1441" s="101">
        <f t="shared" si="546"/>
        <v>36105</v>
      </c>
      <c r="AX1441" s="7" t="s">
        <v>1006</v>
      </c>
      <c r="BG1441" s="1">
        <v>9138</v>
      </c>
      <c r="BH1441">
        <v>442</v>
      </c>
      <c r="BI1441">
        <v>203</v>
      </c>
      <c r="BJ1441" s="1">
        <v>8930</v>
      </c>
      <c r="BK1441" s="1">
        <v>1382</v>
      </c>
      <c r="BL1441">
        <v>411</v>
      </c>
    </row>
    <row r="1442" spans="1:64" hidden="1" outlineLevel="1">
      <c r="A1442" t="s">
        <v>1585</v>
      </c>
      <c r="B1442" t="s">
        <v>927</v>
      </c>
      <c r="C1442" s="1">
        <f t="shared" si="551"/>
        <v>15991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0</v>
      </c>
      <c r="G1442" s="1">
        <f t="shared" si="549"/>
        <v>4810</v>
      </c>
      <c r="H1442" s="2">
        <f t="shared" si="550"/>
        <v>0.30079419673566382</v>
      </c>
      <c r="I1442" s="2"/>
      <c r="J1442" s="2">
        <f t="shared" si="552"/>
        <v>0.33994121693452567</v>
      </c>
      <c r="K1442" s="2">
        <f t="shared" si="553"/>
        <v>0.64073541367018949</v>
      </c>
      <c r="L1442" s="2">
        <f t="shared" si="554"/>
        <v>0</v>
      </c>
      <c r="M1442" s="2">
        <f t="shared" si="555"/>
        <v>1.9323369395284784E-2</v>
      </c>
      <c r="N1442" s="116">
        <f t="shared" si="547"/>
        <v>5436</v>
      </c>
      <c r="O1442" s="116">
        <f t="shared" si="548"/>
        <v>10246</v>
      </c>
      <c r="P1442" s="59"/>
      <c r="Q1442" s="59">
        <v>35</v>
      </c>
      <c r="R1442" s="59"/>
      <c r="S1442" s="59"/>
      <c r="T1442" s="59"/>
      <c r="U1442" s="59">
        <v>89</v>
      </c>
      <c r="V1442" s="59">
        <v>9</v>
      </c>
      <c r="W1442" s="59"/>
      <c r="X1442" s="59"/>
      <c r="Y1442" s="59"/>
      <c r="Z1442" s="59">
        <v>176</v>
      </c>
      <c r="AA1442" s="59"/>
      <c r="AB1442" s="59"/>
      <c r="AC1442" s="58"/>
      <c r="AD1442" s="59"/>
      <c r="AE1442" s="59"/>
      <c r="AG1442" s="7">
        <f>IF(Q1442&gt;0,RANK(Q1442,(N1442:P1442,Q1442:AE1442)),0)</f>
        <v>5</v>
      </c>
      <c r="AH1442" s="7">
        <f>IF(R1442&gt;0,RANK(R1442,(N1442:P1442,Q1442:AE1442)),0)</f>
        <v>0</v>
      </c>
      <c r="AI1442" s="7">
        <f>IF(T1442&gt;0,RANK(T1442,(N1442:P1442,Q1442:AE1442)),0)</f>
        <v>0</v>
      </c>
      <c r="AJ1442" s="7">
        <f>IF(S1442&gt;0,RANK(S1442,(N1442:P1442,Q1442:AE1442)),0)</f>
        <v>0</v>
      </c>
      <c r="AK1442" s="2">
        <f t="shared" si="556"/>
        <v>2.1887311612782188E-3</v>
      </c>
      <c r="AL1442" s="2">
        <f t="shared" si="557"/>
        <v>0</v>
      </c>
      <c r="AM1442" s="2">
        <f t="shared" si="558"/>
        <v>0</v>
      </c>
      <c r="AN1442" s="2">
        <f t="shared" si="559"/>
        <v>0</v>
      </c>
      <c r="AP1442" t="s">
        <v>1585</v>
      </c>
      <c r="AQ1442" t="s">
        <v>927</v>
      </c>
      <c r="AR1442">
        <v>0</v>
      </c>
      <c r="AT1442" s="95">
        <v>36</v>
      </c>
      <c r="AU1442" s="97">
        <v>107</v>
      </c>
      <c r="AV1442" s="101">
        <f t="shared" si="546"/>
        <v>36107</v>
      </c>
      <c r="AX1442" s="7" t="s">
        <v>1006</v>
      </c>
      <c r="BG1442" s="1">
        <v>4947</v>
      </c>
      <c r="BH1442">
        <v>373</v>
      </c>
      <c r="BI1442">
        <v>116</v>
      </c>
      <c r="BJ1442" s="1">
        <v>8606</v>
      </c>
      <c r="BK1442" s="1">
        <v>1125</v>
      </c>
      <c r="BL1442">
        <v>515</v>
      </c>
    </row>
    <row r="1443" spans="1:64" hidden="1" outlineLevel="1">
      <c r="A1443" t="s">
        <v>1319</v>
      </c>
      <c r="B1443" t="s">
        <v>927</v>
      </c>
      <c r="C1443" s="1">
        <f t="shared" si="551"/>
        <v>27310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1">
        <f t="shared" si="549"/>
        <v>2714</v>
      </c>
      <c r="H1443" s="2">
        <f t="shared" si="550"/>
        <v>9.9377517392896381E-2</v>
      </c>
      <c r="I1443" s="2"/>
      <c r="J1443" s="2">
        <f t="shared" si="552"/>
        <v>0.53906993775173928</v>
      </c>
      <c r="K1443" s="2">
        <f t="shared" si="553"/>
        <v>0.43969242035884293</v>
      </c>
      <c r="L1443" s="2">
        <f t="shared" si="554"/>
        <v>0</v>
      </c>
      <c r="M1443" s="2">
        <f t="shared" si="555"/>
        <v>2.1237641889417791E-2</v>
      </c>
      <c r="N1443" s="116">
        <f t="shared" si="547"/>
        <v>14722</v>
      </c>
      <c r="O1443" s="116">
        <f t="shared" si="548"/>
        <v>12008</v>
      </c>
      <c r="P1443" s="59"/>
      <c r="Q1443" s="59">
        <v>64</v>
      </c>
      <c r="R1443" s="59"/>
      <c r="S1443" s="59"/>
      <c r="T1443" s="59"/>
      <c r="U1443" s="59">
        <v>214</v>
      </c>
      <c r="V1443" s="59">
        <v>30</v>
      </c>
      <c r="W1443" s="59"/>
      <c r="X1443" s="59"/>
      <c r="Y1443" s="59"/>
      <c r="Z1443" s="59">
        <v>272</v>
      </c>
      <c r="AA1443" s="59"/>
      <c r="AB1443" s="59"/>
      <c r="AC1443" s="58"/>
      <c r="AD1443" s="59"/>
      <c r="AE1443" s="59"/>
      <c r="AG1443" s="7">
        <f>IF(Q1443&gt;0,RANK(Q1443,(N1443:P1443,Q1443:AE1443)),0)</f>
        <v>5</v>
      </c>
      <c r="AH1443" s="7">
        <f>IF(R1443&gt;0,RANK(R1443,(N1443:P1443,Q1443:AE1443)),0)</f>
        <v>0</v>
      </c>
      <c r="AI1443" s="7">
        <f>IF(T1443&gt;0,RANK(T1443,(N1443:P1443,Q1443:AE1443)),0)</f>
        <v>0</v>
      </c>
      <c r="AJ1443" s="7">
        <f>IF(S1443&gt;0,RANK(S1443,(N1443:P1443,Q1443:AE1443)),0)</f>
        <v>0</v>
      </c>
      <c r="AK1443" s="2">
        <f t="shared" si="556"/>
        <v>2.3434639326254119E-3</v>
      </c>
      <c r="AL1443" s="2">
        <f t="shared" si="557"/>
        <v>0</v>
      </c>
      <c r="AM1443" s="2">
        <f t="shared" si="558"/>
        <v>0</v>
      </c>
      <c r="AN1443" s="2">
        <f t="shared" si="559"/>
        <v>0</v>
      </c>
      <c r="AP1443" t="s">
        <v>1319</v>
      </c>
      <c r="AQ1443" t="s">
        <v>927</v>
      </c>
      <c r="AR1443">
        <v>0</v>
      </c>
      <c r="AT1443" s="95">
        <v>36</v>
      </c>
      <c r="AU1443" s="97">
        <v>109</v>
      </c>
      <c r="AV1443" s="101">
        <f t="shared" si="546"/>
        <v>36109</v>
      </c>
      <c r="AX1443" s="7" t="s">
        <v>1006</v>
      </c>
      <c r="BG1443" s="1">
        <v>13764</v>
      </c>
      <c r="BH1443">
        <v>572</v>
      </c>
      <c r="BI1443">
        <v>386</v>
      </c>
      <c r="BJ1443" s="1">
        <v>10324</v>
      </c>
      <c r="BK1443" s="1">
        <v>1212</v>
      </c>
      <c r="BL1443">
        <v>472</v>
      </c>
    </row>
    <row r="1444" spans="1:64" hidden="1" outlineLevel="1">
      <c r="A1444" t="s">
        <v>1535</v>
      </c>
      <c r="B1444" t="s">
        <v>927</v>
      </c>
      <c r="C1444" s="1">
        <f t="shared" si="551"/>
        <v>57993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0</v>
      </c>
      <c r="G1444" s="1">
        <f t="shared" si="549"/>
        <v>3485</v>
      </c>
      <c r="H1444" s="2">
        <f t="shared" si="550"/>
        <v>6.0093459555463594E-2</v>
      </c>
      <c r="I1444" s="2"/>
      <c r="J1444" s="2">
        <f t="shared" si="552"/>
        <v>0.45757246564240511</v>
      </c>
      <c r="K1444" s="2">
        <f t="shared" si="553"/>
        <v>0.51766592519786869</v>
      </c>
      <c r="L1444" s="2">
        <f t="shared" si="554"/>
        <v>0</v>
      </c>
      <c r="M1444" s="2">
        <f t="shared" si="555"/>
        <v>2.4761609159726139E-2</v>
      </c>
      <c r="N1444" s="116">
        <f t="shared" si="547"/>
        <v>26536</v>
      </c>
      <c r="O1444" s="116">
        <f t="shared" si="548"/>
        <v>30021</v>
      </c>
      <c r="P1444" s="59"/>
      <c r="Q1444" s="59">
        <v>142</v>
      </c>
      <c r="R1444" s="59"/>
      <c r="S1444" s="59"/>
      <c r="T1444" s="59"/>
      <c r="U1444" s="59">
        <v>539</v>
      </c>
      <c r="V1444" s="59">
        <v>37</v>
      </c>
      <c r="W1444" s="59"/>
      <c r="X1444" s="59"/>
      <c r="Y1444" s="59"/>
      <c r="Z1444" s="59">
        <v>718</v>
      </c>
      <c r="AA1444" s="59"/>
      <c r="AB1444" s="59"/>
      <c r="AC1444" s="58"/>
      <c r="AD1444" s="59"/>
      <c r="AE1444" s="59"/>
      <c r="AG1444" s="7">
        <f>IF(Q1444&gt;0,RANK(Q1444,(N1444:P1444,Q1444:AE1444)),0)</f>
        <v>5</v>
      </c>
      <c r="AH1444" s="7">
        <f>IF(R1444&gt;0,RANK(R1444,(N1444:P1444,Q1444:AE1444)),0)</f>
        <v>0</v>
      </c>
      <c r="AI1444" s="7">
        <f>IF(T1444&gt;0,RANK(T1444,(N1444:P1444,Q1444:AE1444)),0)</f>
        <v>0</v>
      </c>
      <c r="AJ1444" s="7">
        <f>IF(S1444&gt;0,RANK(S1444,(N1444:P1444,Q1444:AE1444)),0)</f>
        <v>0</v>
      </c>
      <c r="AK1444" s="2">
        <f t="shared" si="556"/>
        <v>2.4485713793043987E-3</v>
      </c>
      <c r="AL1444" s="2">
        <f t="shared" si="557"/>
        <v>0</v>
      </c>
      <c r="AM1444" s="2">
        <f t="shared" si="558"/>
        <v>0</v>
      </c>
      <c r="AN1444" s="2">
        <f t="shared" si="559"/>
        <v>0</v>
      </c>
      <c r="AP1444" t="s">
        <v>1535</v>
      </c>
      <c r="AQ1444" t="s">
        <v>927</v>
      </c>
      <c r="AR1444">
        <v>22</v>
      </c>
      <c r="AT1444" s="95">
        <v>36</v>
      </c>
      <c r="AU1444" s="97">
        <v>111</v>
      </c>
      <c r="AV1444" s="101">
        <f t="shared" si="546"/>
        <v>36111</v>
      </c>
      <c r="AX1444" s="7" t="s">
        <v>1006</v>
      </c>
      <c r="BG1444" s="1">
        <v>24188</v>
      </c>
      <c r="BH1444" s="1">
        <v>1514</v>
      </c>
      <c r="BI1444">
        <v>834</v>
      </c>
      <c r="BJ1444" s="1">
        <v>23827</v>
      </c>
      <c r="BK1444" s="1">
        <v>4773</v>
      </c>
      <c r="BL1444" s="1">
        <v>1421</v>
      </c>
    </row>
    <row r="1445" spans="1:64" hidden="1" outlineLevel="1">
      <c r="A1445" t="s">
        <v>933</v>
      </c>
      <c r="B1445" t="s">
        <v>927</v>
      </c>
      <c r="C1445" s="1">
        <f t="shared" si="551"/>
        <v>19380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0</v>
      </c>
      <c r="G1445" s="1">
        <f t="shared" si="549"/>
        <v>2977</v>
      </c>
      <c r="H1445" s="2">
        <f t="shared" si="550"/>
        <v>0.15361197110423117</v>
      </c>
      <c r="I1445" s="2"/>
      <c r="J1445" s="2">
        <f t="shared" si="552"/>
        <v>0.41197110423116617</v>
      </c>
      <c r="K1445" s="2">
        <f t="shared" si="553"/>
        <v>0.56558307533539731</v>
      </c>
      <c r="L1445" s="2">
        <f t="shared" si="554"/>
        <v>0</v>
      </c>
      <c r="M1445" s="2">
        <f t="shared" si="555"/>
        <v>2.2445820433436459E-2</v>
      </c>
      <c r="N1445" s="116">
        <f t="shared" si="547"/>
        <v>7984</v>
      </c>
      <c r="O1445" s="116">
        <f t="shared" si="548"/>
        <v>10961</v>
      </c>
      <c r="P1445" s="59"/>
      <c r="Q1445" s="59">
        <v>33</v>
      </c>
      <c r="R1445" s="59"/>
      <c r="S1445" s="59"/>
      <c r="T1445" s="59"/>
      <c r="U1445" s="59">
        <v>85</v>
      </c>
      <c r="V1445" s="59">
        <v>16</v>
      </c>
      <c r="W1445" s="59"/>
      <c r="X1445" s="59"/>
      <c r="Y1445" s="59"/>
      <c r="Z1445" s="59">
        <v>301</v>
      </c>
      <c r="AA1445" s="59"/>
      <c r="AB1445" s="59"/>
      <c r="AC1445" s="58"/>
      <c r="AD1445" s="59"/>
      <c r="AE1445" s="59"/>
      <c r="AG1445" s="7">
        <f>IF(Q1445&gt;0,RANK(Q1445,(N1445:P1445,Q1445:AE1445)),0)</f>
        <v>5</v>
      </c>
      <c r="AH1445" s="7">
        <f>IF(R1445&gt;0,RANK(R1445,(N1445:P1445,Q1445:AE1445)),0)</f>
        <v>0</v>
      </c>
      <c r="AI1445" s="7">
        <f>IF(T1445&gt;0,RANK(T1445,(N1445:P1445,Q1445:AE1445)),0)</f>
        <v>0</v>
      </c>
      <c r="AJ1445" s="7">
        <f>IF(S1445&gt;0,RANK(S1445,(N1445:P1445,Q1445:AE1445)),0)</f>
        <v>0</v>
      </c>
      <c r="AK1445" s="2">
        <f t="shared" si="556"/>
        <v>1.7027863777089784E-3</v>
      </c>
      <c r="AL1445" s="2">
        <f t="shared" si="557"/>
        <v>0</v>
      </c>
      <c r="AM1445" s="2">
        <f t="shared" si="558"/>
        <v>0</v>
      </c>
      <c r="AN1445" s="2">
        <f t="shared" si="559"/>
        <v>0</v>
      </c>
      <c r="AP1445" t="s">
        <v>933</v>
      </c>
      <c r="AQ1445" t="s">
        <v>927</v>
      </c>
      <c r="AR1445">
        <v>20</v>
      </c>
      <c r="AT1445" s="95">
        <v>36</v>
      </c>
      <c r="AU1445" s="97">
        <v>113</v>
      </c>
      <c r="AV1445" s="101">
        <f t="shared" si="546"/>
        <v>36113</v>
      </c>
      <c r="AX1445" s="7" t="s">
        <v>1006</v>
      </c>
      <c r="BG1445" s="1">
        <v>7251</v>
      </c>
      <c r="BH1445">
        <v>561</v>
      </c>
      <c r="BI1445">
        <v>172</v>
      </c>
      <c r="BJ1445" s="1">
        <v>9273</v>
      </c>
      <c r="BK1445" s="1">
        <v>1299</v>
      </c>
      <c r="BL1445">
        <v>389</v>
      </c>
    </row>
    <row r="1446" spans="1:64" hidden="1" outlineLevel="1">
      <c r="A1446" t="s">
        <v>404</v>
      </c>
      <c r="B1446" t="s">
        <v>927</v>
      </c>
      <c r="C1446" s="1">
        <f t="shared" si="551"/>
        <v>16675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0</v>
      </c>
      <c r="G1446" s="1">
        <f t="shared" si="549"/>
        <v>3850</v>
      </c>
      <c r="H1446" s="2">
        <f t="shared" si="550"/>
        <v>0.23088455772113944</v>
      </c>
      <c r="I1446" s="2"/>
      <c r="J1446" s="2">
        <f t="shared" si="552"/>
        <v>0.3742128935532234</v>
      </c>
      <c r="K1446" s="2">
        <f t="shared" si="553"/>
        <v>0.60509745127436276</v>
      </c>
      <c r="L1446" s="2">
        <f t="shared" si="554"/>
        <v>0</v>
      </c>
      <c r="M1446" s="2">
        <f t="shared" si="555"/>
        <v>2.0689655172413834E-2</v>
      </c>
      <c r="N1446" s="116">
        <f t="shared" si="547"/>
        <v>6240</v>
      </c>
      <c r="O1446" s="116">
        <f t="shared" si="548"/>
        <v>10090</v>
      </c>
      <c r="P1446" s="59"/>
      <c r="Q1446" s="59">
        <v>45</v>
      </c>
      <c r="R1446" s="59"/>
      <c r="S1446" s="59"/>
      <c r="T1446" s="59"/>
      <c r="U1446" s="59">
        <v>70</v>
      </c>
      <c r="V1446" s="59">
        <v>17</v>
      </c>
      <c r="W1446" s="59"/>
      <c r="X1446" s="59"/>
      <c r="Y1446" s="59"/>
      <c r="Z1446" s="59">
        <v>213</v>
      </c>
      <c r="AA1446" s="59"/>
      <c r="AB1446" s="59"/>
      <c r="AC1446" s="58"/>
      <c r="AD1446" s="59"/>
      <c r="AE1446" s="59"/>
      <c r="AG1446" s="7">
        <f>IF(Q1446&gt;0,RANK(Q1446,(N1446:P1446,Q1446:AE1446)),0)</f>
        <v>5</v>
      </c>
      <c r="AH1446" s="7">
        <f>IF(R1446&gt;0,RANK(R1446,(N1446:P1446,Q1446:AE1446)),0)</f>
        <v>0</v>
      </c>
      <c r="AI1446" s="7">
        <f>IF(T1446&gt;0,RANK(T1446,(N1446:P1446,Q1446:AE1446)),0)</f>
        <v>0</v>
      </c>
      <c r="AJ1446" s="7">
        <f>IF(S1446&gt;0,RANK(S1446,(N1446:P1446,Q1446:AE1446)),0)</f>
        <v>0</v>
      </c>
      <c r="AK1446" s="2">
        <f t="shared" si="556"/>
        <v>2.6986506746626685E-3</v>
      </c>
      <c r="AL1446" s="2">
        <f t="shared" si="557"/>
        <v>0</v>
      </c>
      <c r="AM1446" s="2">
        <f t="shared" si="558"/>
        <v>0</v>
      </c>
      <c r="AN1446" s="2">
        <f t="shared" si="559"/>
        <v>0</v>
      </c>
      <c r="AP1446" t="s">
        <v>404</v>
      </c>
      <c r="AQ1446" t="s">
        <v>927</v>
      </c>
      <c r="AR1446">
        <v>20</v>
      </c>
      <c r="AT1446" s="95">
        <v>36</v>
      </c>
      <c r="AU1446" s="97">
        <v>115</v>
      </c>
      <c r="AV1446" s="101">
        <f t="shared" si="546"/>
        <v>36115</v>
      </c>
      <c r="AX1446" s="7" t="s">
        <v>1006</v>
      </c>
      <c r="BG1446" s="1">
        <v>5548</v>
      </c>
      <c r="BH1446">
        <v>522</v>
      </c>
      <c r="BI1446">
        <v>170</v>
      </c>
      <c r="BJ1446" s="1">
        <v>8442</v>
      </c>
      <c r="BK1446" s="1">
        <v>1276</v>
      </c>
      <c r="BL1446">
        <v>372</v>
      </c>
    </row>
    <row r="1447" spans="1:64" hidden="1" outlineLevel="1">
      <c r="A1447" t="s">
        <v>934</v>
      </c>
      <c r="B1447" t="s">
        <v>927</v>
      </c>
      <c r="C1447" s="1">
        <f t="shared" si="551"/>
        <v>26134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0</v>
      </c>
      <c r="G1447" s="1">
        <f t="shared" si="549"/>
        <v>5788</v>
      </c>
      <c r="H1447" s="2">
        <f t="shared" si="550"/>
        <v>0.22147394199127574</v>
      </c>
      <c r="I1447" s="2"/>
      <c r="J1447" s="2">
        <f t="shared" si="552"/>
        <v>0.37774546567689599</v>
      </c>
      <c r="K1447" s="2">
        <f t="shared" si="553"/>
        <v>0.59921940766817172</v>
      </c>
      <c r="L1447" s="2">
        <f t="shared" si="554"/>
        <v>0</v>
      </c>
      <c r="M1447" s="2">
        <f t="shared" si="555"/>
        <v>2.3035126654932347E-2</v>
      </c>
      <c r="N1447" s="116">
        <f t="shared" si="547"/>
        <v>9872</v>
      </c>
      <c r="O1447" s="116">
        <f t="shared" si="548"/>
        <v>15660</v>
      </c>
      <c r="P1447" s="59"/>
      <c r="Q1447" s="59">
        <v>61</v>
      </c>
      <c r="R1447" s="59"/>
      <c r="S1447" s="59"/>
      <c r="T1447" s="59"/>
      <c r="U1447" s="59">
        <v>102</v>
      </c>
      <c r="V1447" s="59">
        <v>22</v>
      </c>
      <c r="W1447" s="59"/>
      <c r="X1447" s="59"/>
      <c r="Y1447" s="59"/>
      <c r="Z1447" s="59">
        <v>417</v>
      </c>
      <c r="AA1447" s="59"/>
      <c r="AB1447" s="59"/>
      <c r="AC1447" s="58"/>
      <c r="AD1447" s="59"/>
      <c r="AE1447" s="59"/>
      <c r="AG1447" s="7">
        <f>IF(Q1447&gt;0,RANK(Q1447,(N1447:P1447,Q1447:AE1447)),0)</f>
        <v>5</v>
      </c>
      <c r="AH1447" s="7">
        <f>IF(R1447&gt;0,RANK(R1447,(N1447:P1447,Q1447:AE1447)),0)</f>
        <v>0</v>
      </c>
      <c r="AI1447" s="7">
        <f>IF(T1447&gt;0,RANK(T1447,(N1447:P1447,Q1447:AE1447)),0)</f>
        <v>0</v>
      </c>
      <c r="AJ1447" s="7">
        <f>IF(S1447&gt;0,RANK(S1447,(N1447:P1447,Q1447:AE1447)),0)</f>
        <v>0</v>
      </c>
      <c r="AK1447" s="2">
        <f t="shared" si="556"/>
        <v>2.3341241294864926E-3</v>
      </c>
      <c r="AL1447" s="2">
        <f t="shared" si="557"/>
        <v>0</v>
      </c>
      <c r="AM1447" s="2">
        <f t="shared" si="558"/>
        <v>0</v>
      </c>
      <c r="AN1447" s="2">
        <f t="shared" si="559"/>
        <v>0</v>
      </c>
      <c r="AP1447" t="s">
        <v>934</v>
      </c>
      <c r="AQ1447" t="s">
        <v>927</v>
      </c>
      <c r="AR1447">
        <v>25</v>
      </c>
      <c r="AT1447" s="95">
        <v>36</v>
      </c>
      <c r="AU1447" s="97">
        <v>117</v>
      </c>
      <c r="AV1447" s="101">
        <f t="shared" si="546"/>
        <v>36117</v>
      </c>
      <c r="AX1447" s="7" t="s">
        <v>1006</v>
      </c>
      <c r="BG1447" s="1">
        <v>7886</v>
      </c>
      <c r="BH1447" s="1">
        <v>1698</v>
      </c>
      <c r="BI1447">
        <v>288</v>
      </c>
      <c r="BJ1447" s="1">
        <v>12248</v>
      </c>
      <c r="BK1447" s="1">
        <v>2627</v>
      </c>
      <c r="BL1447">
        <v>785</v>
      </c>
    </row>
    <row r="1448" spans="1:64" hidden="1" outlineLevel="1">
      <c r="A1448" t="s">
        <v>146</v>
      </c>
      <c r="B1448" t="s">
        <v>927</v>
      </c>
      <c r="C1448" s="1">
        <f t="shared" si="551"/>
        <v>265217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1">
        <f t="shared" si="549"/>
        <v>25619</v>
      </c>
      <c r="H1448" s="2">
        <f t="shared" si="550"/>
        <v>9.6596372027434138E-2</v>
      </c>
      <c r="I1448" s="2"/>
      <c r="J1448" s="2">
        <f t="shared" si="552"/>
        <v>0.54462949207629974</v>
      </c>
      <c r="K1448" s="2">
        <f t="shared" si="553"/>
        <v>0.44803312004886564</v>
      </c>
      <c r="L1448" s="2">
        <f t="shared" si="554"/>
        <v>0</v>
      </c>
      <c r="M1448" s="2">
        <f t="shared" si="555"/>
        <v>7.3373878748346222E-3</v>
      </c>
      <c r="N1448" s="116">
        <f t="shared" si="547"/>
        <v>144445</v>
      </c>
      <c r="O1448" s="116">
        <f t="shared" si="548"/>
        <v>118826</v>
      </c>
      <c r="P1448" s="59"/>
      <c r="Q1448" s="59">
        <v>312</v>
      </c>
      <c r="R1448" s="59"/>
      <c r="S1448" s="59"/>
      <c r="T1448" s="59"/>
      <c r="U1448" s="59">
        <v>535</v>
      </c>
      <c r="V1448" s="59">
        <v>104</v>
      </c>
      <c r="W1448" s="59"/>
      <c r="X1448" s="59"/>
      <c r="Y1448" s="59"/>
      <c r="Z1448" s="59">
        <v>995</v>
      </c>
      <c r="AA1448" s="59"/>
      <c r="AB1448" s="59"/>
      <c r="AC1448" s="58"/>
      <c r="AD1448" s="59"/>
      <c r="AE1448" s="59"/>
      <c r="AG1448" s="7">
        <f>IF(Q1448&gt;0,RANK(Q1448,(N1448:P1448,Q1448:AE1448)),0)</f>
        <v>5</v>
      </c>
      <c r="AH1448" s="7">
        <f>IF(R1448&gt;0,RANK(R1448,(N1448:P1448,Q1448:AE1448)),0)</f>
        <v>0</v>
      </c>
      <c r="AI1448" s="7">
        <f>IF(T1448&gt;0,RANK(T1448,(N1448:P1448,Q1448:AE1448)),0)</f>
        <v>0</v>
      </c>
      <c r="AJ1448" s="7">
        <f>IF(S1448&gt;0,RANK(S1448,(N1448:P1448,Q1448:AE1448)),0)</f>
        <v>0</v>
      </c>
      <c r="AK1448" s="2">
        <f t="shared" si="556"/>
        <v>1.1763951782879679E-3</v>
      </c>
      <c r="AL1448" s="2">
        <f t="shared" si="557"/>
        <v>0</v>
      </c>
      <c r="AM1448" s="2">
        <f t="shared" si="558"/>
        <v>0</v>
      </c>
      <c r="AN1448" s="2">
        <f t="shared" si="559"/>
        <v>0</v>
      </c>
      <c r="AP1448" t="s">
        <v>146</v>
      </c>
      <c r="AQ1448" t="s">
        <v>927</v>
      </c>
      <c r="AR1448">
        <v>0</v>
      </c>
      <c r="AT1448" s="95">
        <v>36</v>
      </c>
      <c r="AU1448" s="97">
        <v>119</v>
      </c>
      <c r="AV1448" s="101">
        <f t="shared" ref="AV1448:AV1511" si="560">1000*AT1448+AU1448</f>
        <v>36119</v>
      </c>
      <c r="AX1448" s="7" t="s">
        <v>1006</v>
      </c>
      <c r="BG1448" s="1">
        <v>137594</v>
      </c>
      <c r="BH1448" s="1">
        <v>3974</v>
      </c>
      <c r="BI1448" s="1">
        <v>2877</v>
      </c>
      <c r="BJ1448" s="1">
        <v>96434</v>
      </c>
      <c r="BK1448" s="1">
        <v>16500</v>
      </c>
      <c r="BL1448" s="1">
        <v>5892</v>
      </c>
    </row>
    <row r="1449" spans="1:64" hidden="1" outlineLevel="1">
      <c r="A1449" t="s">
        <v>151</v>
      </c>
      <c r="B1449" t="s">
        <v>927</v>
      </c>
      <c r="C1449" s="1">
        <f t="shared" si="551"/>
        <v>12281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49"/>
        <v>4032</v>
      </c>
      <c r="H1449" s="2">
        <f t="shared" si="550"/>
        <v>0.32831202670792281</v>
      </c>
      <c r="I1449" s="2"/>
      <c r="J1449" s="2">
        <f t="shared" si="552"/>
        <v>0.32277501832098365</v>
      </c>
      <c r="K1449" s="2">
        <f t="shared" si="553"/>
        <v>0.65108704502890646</v>
      </c>
      <c r="L1449" s="2">
        <f t="shared" si="554"/>
        <v>0</v>
      </c>
      <c r="M1449" s="2">
        <f t="shared" si="555"/>
        <v>2.6137936650109883E-2</v>
      </c>
      <c r="N1449" s="116">
        <f t="shared" si="547"/>
        <v>3964</v>
      </c>
      <c r="O1449" s="116">
        <f t="shared" si="548"/>
        <v>7996</v>
      </c>
      <c r="P1449" s="59"/>
      <c r="Q1449" s="59">
        <v>33</v>
      </c>
      <c r="R1449" s="59"/>
      <c r="S1449" s="59"/>
      <c r="T1449" s="59"/>
      <c r="U1449" s="59">
        <v>52</v>
      </c>
      <c r="V1449" s="59">
        <v>12</v>
      </c>
      <c r="W1449" s="59"/>
      <c r="X1449" s="59"/>
      <c r="Y1449" s="59"/>
      <c r="Z1449" s="59">
        <v>224</v>
      </c>
      <c r="AA1449" s="59"/>
      <c r="AB1449" s="59"/>
      <c r="AC1449" s="58"/>
      <c r="AD1449" s="59"/>
      <c r="AE1449" s="59"/>
      <c r="AG1449" s="7">
        <f>IF(Q1449&gt;0,RANK(Q1449,(N1449:P1449,Q1449:AE1449)),0)</f>
        <v>5</v>
      </c>
      <c r="AH1449" s="7">
        <f>IF(R1449&gt;0,RANK(R1449,(N1449:P1449,Q1449:AE1449)),0)</f>
        <v>0</v>
      </c>
      <c r="AI1449" s="7">
        <f>IF(T1449&gt;0,RANK(T1449,(N1449:P1449,Q1449:AE1449)),0)</f>
        <v>0</v>
      </c>
      <c r="AJ1449" s="7">
        <f>IF(S1449&gt;0,RANK(S1449,(N1449:P1449,Q1449:AE1449)),0)</f>
        <v>0</v>
      </c>
      <c r="AK1449" s="2">
        <f t="shared" si="556"/>
        <v>2.6870775995440112E-3</v>
      </c>
      <c r="AL1449" s="2">
        <f t="shared" si="557"/>
        <v>0</v>
      </c>
      <c r="AM1449" s="2">
        <f t="shared" si="558"/>
        <v>0</v>
      </c>
      <c r="AN1449" s="2">
        <f t="shared" si="559"/>
        <v>0</v>
      </c>
      <c r="AP1449" t="s">
        <v>151</v>
      </c>
      <c r="AQ1449" t="s">
        <v>927</v>
      </c>
      <c r="AR1449">
        <v>26</v>
      </c>
      <c r="AT1449" s="95">
        <v>36</v>
      </c>
      <c r="AU1449" s="97">
        <v>121</v>
      </c>
      <c r="AV1449" s="101">
        <f t="shared" si="560"/>
        <v>36121</v>
      </c>
      <c r="AX1449" s="7" t="s">
        <v>1006</v>
      </c>
      <c r="BG1449" s="1">
        <v>3467</v>
      </c>
      <c r="BH1449">
        <v>407</v>
      </c>
      <c r="BI1449">
        <v>90</v>
      </c>
      <c r="BJ1449" s="1">
        <v>6540</v>
      </c>
      <c r="BK1449">
        <v>956</v>
      </c>
      <c r="BL1449">
        <v>500</v>
      </c>
    </row>
    <row r="1450" spans="1:64" hidden="1" outlineLevel="1">
      <c r="A1450" t="s">
        <v>373</v>
      </c>
      <c r="B1450" t="s">
        <v>927</v>
      </c>
      <c r="C1450" s="1">
        <f t="shared" si="551"/>
        <v>6994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49"/>
        <v>1815</v>
      </c>
      <c r="H1450" s="2">
        <f t="shared" si="550"/>
        <v>0.25950814984272236</v>
      </c>
      <c r="I1450" s="2"/>
      <c r="J1450" s="2">
        <f t="shared" si="552"/>
        <v>0.36130969402344865</v>
      </c>
      <c r="K1450" s="2">
        <f t="shared" si="553"/>
        <v>0.620817843866171</v>
      </c>
      <c r="L1450" s="2">
        <f t="shared" si="554"/>
        <v>0</v>
      </c>
      <c r="M1450" s="2">
        <f t="shared" si="555"/>
        <v>1.7872462110380405E-2</v>
      </c>
      <c r="N1450" s="116">
        <f t="shared" si="547"/>
        <v>2527</v>
      </c>
      <c r="O1450" s="116">
        <f t="shared" si="548"/>
        <v>4342</v>
      </c>
      <c r="P1450" s="59"/>
      <c r="Q1450" s="59">
        <v>15</v>
      </c>
      <c r="R1450" s="59"/>
      <c r="S1450" s="59"/>
      <c r="T1450" s="59"/>
      <c r="U1450" s="59">
        <v>28</v>
      </c>
      <c r="V1450" s="59">
        <v>6</v>
      </c>
      <c r="W1450" s="59"/>
      <c r="X1450" s="59"/>
      <c r="Y1450" s="59"/>
      <c r="Z1450" s="59">
        <v>76</v>
      </c>
      <c r="AA1450" s="59"/>
      <c r="AB1450" s="59"/>
      <c r="AC1450" s="58"/>
      <c r="AD1450" s="59"/>
      <c r="AE1450" s="59"/>
      <c r="AG1450" s="7">
        <f>IF(Q1450&gt;0,RANK(Q1450,(N1450:P1450,Q1450:AE1450)),0)</f>
        <v>5</v>
      </c>
      <c r="AH1450" s="7">
        <f>IF(R1450&gt;0,RANK(R1450,(N1450:P1450,Q1450:AE1450)),0)</f>
        <v>0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si="556"/>
        <v>2.1446954532456392E-3</v>
      </c>
      <c r="AL1450" s="2">
        <f t="shared" si="557"/>
        <v>0</v>
      </c>
      <c r="AM1450" s="2">
        <f t="shared" si="558"/>
        <v>0</v>
      </c>
      <c r="AN1450" s="2">
        <f t="shared" si="559"/>
        <v>0</v>
      </c>
      <c r="AP1450" t="s">
        <v>373</v>
      </c>
      <c r="AQ1450" t="s">
        <v>927</v>
      </c>
      <c r="AR1450">
        <v>29</v>
      </c>
      <c r="AT1450" s="95">
        <v>36</v>
      </c>
      <c r="AU1450" s="97">
        <v>123</v>
      </c>
      <c r="AV1450" s="101">
        <f t="shared" si="560"/>
        <v>36123</v>
      </c>
      <c r="AX1450" s="7" t="s">
        <v>1006</v>
      </c>
      <c r="BG1450" s="1">
        <v>2196</v>
      </c>
      <c r="BH1450">
        <v>291</v>
      </c>
      <c r="BI1450">
        <v>40</v>
      </c>
      <c r="BJ1450" s="1">
        <v>3697</v>
      </c>
      <c r="BK1450">
        <v>506</v>
      </c>
      <c r="BL1450">
        <v>139</v>
      </c>
    </row>
    <row r="1451" spans="1:64" hidden="1" outlineLevel="1">
      <c r="A1451" t="s">
        <v>144</v>
      </c>
      <c r="B1451" t="s">
        <v>927</v>
      </c>
      <c r="C1451" s="1">
        <f t="shared" si="551"/>
        <v>190751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0</v>
      </c>
      <c r="G1451" s="1">
        <f t="shared" si="549"/>
        <v>123397</v>
      </c>
      <c r="H1451" s="2">
        <f t="shared" si="550"/>
        <v>0.64690093367793611</v>
      </c>
      <c r="I1451" s="2"/>
      <c r="J1451" s="2">
        <f t="shared" si="552"/>
        <v>0.82007433774921235</v>
      </c>
      <c r="K1451" s="2">
        <f t="shared" si="553"/>
        <v>0.17317340407127615</v>
      </c>
      <c r="L1451" s="2">
        <f t="shared" si="554"/>
        <v>0</v>
      </c>
      <c r="M1451" s="2">
        <f t="shared" si="555"/>
        <v>6.7522581795115E-3</v>
      </c>
      <c r="N1451" s="116">
        <f t="shared" si="547"/>
        <v>156430</v>
      </c>
      <c r="O1451" s="116">
        <f t="shared" si="548"/>
        <v>33033</v>
      </c>
      <c r="P1451" s="59"/>
      <c r="Q1451" s="59">
        <v>349</v>
      </c>
      <c r="R1451" s="59"/>
      <c r="S1451" s="59"/>
      <c r="T1451" s="59"/>
      <c r="U1451" s="59">
        <v>360</v>
      </c>
      <c r="V1451" s="59">
        <v>230</v>
      </c>
      <c r="W1451" s="59"/>
      <c r="X1451" s="59"/>
      <c r="Y1451" s="59"/>
      <c r="Z1451" s="59">
        <v>349</v>
      </c>
      <c r="AA1451" s="59"/>
      <c r="AB1451" s="59"/>
      <c r="AC1451" s="58"/>
      <c r="AD1451" s="59"/>
      <c r="AE1451" s="59"/>
      <c r="AG1451" s="7">
        <f>IF(Q1451&gt;0,RANK(Q1451,(N1451:P1451,Q1451:AE1451)),0)</f>
        <v>4</v>
      </c>
      <c r="AH1451" s="7">
        <f>IF(R1451&gt;0,RANK(R1451,(N1451:P1451,Q1451:AE1451)),0)</f>
        <v>0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56"/>
        <v>1.8296103296968299E-3</v>
      </c>
      <c r="AL1451" s="2">
        <f t="shared" si="557"/>
        <v>0</v>
      </c>
      <c r="AM1451" s="2">
        <f t="shared" si="558"/>
        <v>0</v>
      </c>
      <c r="AN1451" s="2">
        <f t="shared" si="559"/>
        <v>0</v>
      </c>
      <c r="AP1451" t="s">
        <v>144</v>
      </c>
      <c r="AQ1451" t="s">
        <v>927</v>
      </c>
      <c r="AR1451">
        <v>0</v>
      </c>
      <c r="AT1451" s="95">
        <v>36</v>
      </c>
      <c r="AU1451" s="97">
        <v>5</v>
      </c>
      <c r="AV1451" s="101">
        <f t="shared" si="560"/>
        <v>36005</v>
      </c>
      <c r="AX1451" s="7" t="s">
        <v>1006</v>
      </c>
      <c r="BG1451" s="1">
        <v>150843</v>
      </c>
      <c r="BH1451" s="1">
        <v>2819</v>
      </c>
      <c r="BI1451" s="1">
        <v>2768</v>
      </c>
      <c r="BJ1451" s="1">
        <v>26220</v>
      </c>
      <c r="BK1451" s="1">
        <v>5019</v>
      </c>
      <c r="BL1451" s="1">
        <v>1794</v>
      </c>
    </row>
    <row r="1452" spans="1:64" hidden="1" outlineLevel="1">
      <c r="A1452" t="s">
        <v>1573</v>
      </c>
      <c r="B1452" t="s">
        <v>927</v>
      </c>
      <c r="C1452" s="1">
        <f t="shared" si="551"/>
        <v>401363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0</v>
      </c>
      <c r="G1452" s="1">
        <f t="shared" si="549"/>
        <v>203015</v>
      </c>
      <c r="H1452" s="2">
        <f t="shared" si="550"/>
        <v>0.50581393900284777</v>
      </c>
      <c r="I1452" s="2"/>
      <c r="J1452" s="2">
        <f t="shared" si="552"/>
        <v>0.74963312512613267</v>
      </c>
      <c r="K1452" s="2">
        <f t="shared" si="553"/>
        <v>0.2438191861232849</v>
      </c>
      <c r="L1452" s="2">
        <f t="shared" si="554"/>
        <v>0</v>
      </c>
      <c r="M1452" s="2">
        <f t="shared" si="555"/>
        <v>6.5476887505824255E-3</v>
      </c>
      <c r="N1452" s="116">
        <f t="shared" si="547"/>
        <v>300875</v>
      </c>
      <c r="O1452" s="116">
        <f t="shared" si="548"/>
        <v>97860</v>
      </c>
      <c r="P1452" s="59"/>
      <c r="Q1452" s="59">
        <v>697</v>
      </c>
      <c r="R1452" s="59"/>
      <c r="S1452" s="59"/>
      <c r="T1452" s="59"/>
      <c r="U1452" s="59">
        <v>872</v>
      </c>
      <c r="V1452" s="59">
        <v>368</v>
      </c>
      <c r="W1452" s="59"/>
      <c r="X1452" s="59"/>
      <c r="Y1452" s="59"/>
      <c r="Z1452" s="59">
        <v>691</v>
      </c>
      <c r="AA1452" s="59"/>
      <c r="AB1452" s="59"/>
      <c r="AC1452" s="58"/>
      <c r="AD1452" s="59"/>
      <c r="AE1452" s="59"/>
      <c r="AG1452" s="7">
        <f>IF(Q1452&gt;0,RANK(Q1452,(N1452:P1452,Q1452:AE1452)),0)</f>
        <v>4</v>
      </c>
      <c r="AH1452" s="7">
        <f>IF(R1452&gt;0,RANK(R1452,(N1452:P1452,Q1452:AE1452)),0)</f>
        <v>0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56"/>
        <v>1.7365825948081912E-3</v>
      </c>
      <c r="AL1452" s="2">
        <f t="shared" si="557"/>
        <v>0</v>
      </c>
      <c r="AM1452" s="2">
        <f t="shared" si="558"/>
        <v>0</v>
      </c>
      <c r="AN1452" s="2">
        <f t="shared" si="559"/>
        <v>0</v>
      </c>
      <c r="AP1452" t="s">
        <v>1573</v>
      </c>
      <c r="AQ1452" t="s">
        <v>927</v>
      </c>
      <c r="AR1452">
        <v>0</v>
      </c>
      <c r="AT1452" s="95">
        <v>36</v>
      </c>
      <c r="AU1452" s="97">
        <v>47</v>
      </c>
      <c r="AV1452" s="101">
        <f t="shared" si="560"/>
        <v>36047</v>
      </c>
      <c r="AX1452" s="7" t="s">
        <v>1006</v>
      </c>
      <c r="BG1452" s="1">
        <v>288356</v>
      </c>
      <c r="BH1452" s="1">
        <v>6271</v>
      </c>
      <c r="BI1452" s="1">
        <v>6248</v>
      </c>
      <c r="BJ1452" s="1">
        <v>82026</v>
      </c>
      <c r="BK1452" s="1">
        <v>12302</v>
      </c>
      <c r="BL1452" s="1">
        <v>3532</v>
      </c>
    </row>
    <row r="1453" spans="1:64" hidden="1" outlineLevel="1">
      <c r="A1453" t="s">
        <v>926</v>
      </c>
      <c r="B1453" t="s">
        <v>927</v>
      </c>
      <c r="C1453" s="1">
        <f t="shared" si="551"/>
        <v>365558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49"/>
        <v>241093</v>
      </c>
      <c r="H1453" s="2">
        <f t="shared" si="550"/>
        <v>0.65952051384458832</v>
      </c>
      <c r="I1453" s="2"/>
      <c r="J1453" s="2">
        <f t="shared" si="552"/>
        <v>0.82536286991393981</v>
      </c>
      <c r="K1453" s="2">
        <f t="shared" si="553"/>
        <v>0.16584235606935152</v>
      </c>
      <c r="L1453" s="2">
        <f t="shared" si="554"/>
        <v>0</v>
      </c>
      <c r="M1453" s="2">
        <f t="shared" si="555"/>
        <v>8.7947740167086674E-3</v>
      </c>
      <c r="N1453" s="116">
        <f t="shared" si="547"/>
        <v>301718</v>
      </c>
      <c r="O1453" s="116">
        <f t="shared" si="548"/>
        <v>60625</v>
      </c>
      <c r="P1453" s="59"/>
      <c r="Q1453" s="59">
        <v>808</v>
      </c>
      <c r="R1453" s="59"/>
      <c r="S1453" s="59"/>
      <c r="T1453" s="59"/>
      <c r="U1453" s="59">
        <v>1164</v>
      </c>
      <c r="V1453" s="59">
        <v>349</v>
      </c>
      <c r="W1453" s="59"/>
      <c r="X1453" s="59"/>
      <c r="Y1453" s="59"/>
      <c r="Z1453" s="59">
        <v>894</v>
      </c>
      <c r="AA1453" s="59"/>
      <c r="AB1453" s="59"/>
      <c r="AC1453" s="58"/>
      <c r="AD1453" s="59"/>
      <c r="AE1453" s="59"/>
      <c r="AG1453" s="7">
        <f>IF(Q1453&gt;0,RANK(Q1453,(N1453:P1453,Q1453:AE1453)),0)</f>
        <v>5</v>
      </c>
      <c r="AH1453" s="7">
        <f>IF(R1453&gt;0,RANK(R1453,(N1453:P1453,Q1453:AE1453)),0)</f>
        <v>0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56"/>
        <v>2.2103195662521407E-3</v>
      </c>
      <c r="AL1453" s="2">
        <f t="shared" si="557"/>
        <v>0</v>
      </c>
      <c r="AM1453" s="2">
        <f t="shared" si="558"/>
        <v>0</v>
      </c>
      <c r="AN1453" s="2">
        <f t="shared" si="559"/>
        <v>0</v>
      </c>
      <c r="AP1453" t="s">
        <v>926</v>
      </c>
      <c r="AQ1453" t="s">
        <v>927</v>
      </c>
      <c r="AR1453">
        <v>0</v>
      </c>
      <c r="AT1453" s="95">
        <v>36</v>
      </c>
      <c r="AU1453" s="97">
        <v>61</v>
      </c>
      <c r="AV1453" s="101">
        <f t="shared" si="560"/>
        <v>36061</v>
      </c>
      <c r="AX1453" s="7" t="s">
        <v>1006</v>
      </c>
      <c r="BG1453" s="1">
        <v>288342</v>
      </c>
      <c r="BH1453" s="1">
        <v>5845</v>
      </c>
      <c r="BI1453" s="1">
        <v>7531</v>
      </c>
      <c r="BJ1453" s="1">
        <v>53851</v>
      </c>
      <c r="BK1453" s="1">
        <v>4981</v>
      </c>
      <c r="BL1453" s="1">
        <v>1793</v>
      </c>
    </row>
    <row r="1454" spans="1:64" hidden="1" outlineLevel="1">
      <c r="A1454" t="s">
        <v>621</v>
      </c>
      <c r="B1454" t="s">
        <v>927</v>
      </c>
      <c r="C1454" s="1">
        <f t="shared" si="551"/>
        <v>361217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49"/>
        <v>138513</v>
      </c>
      <c r="H1454" s="2">
        <f t="shared" si="550"/>
        <v>0.38346201867575447</v>
      </c>
      <c r="I1454" s="2"/>
      <c r="J1454" s="2">
        <f t="shared" si="552"/>
        <v>0.68823449616158705</v>
      </c>
      <c r="K1454" s="2">
        <f t="shared" si="553"/>
        <v>0.30477247748583264</v>
      </c>
      <c r="L1454" s="2">
        <f t="shared" si="554"/>
        <v>0</v>
      </c>
      <c r="M1454" s="2">
        <f t="shared" si="555"/>
        <v>6.9930263525803116E-3</v>
      </c>
      <c r="N1454" s="116">
        <f t="shared" si="547"/>
        <v>248602</v>
      </c>
      <c r="O1454" s="116">
        <f t="shared" si="548"/>
        <v>110089</v>
      </c>
      <c r="P1454" s="59"/>
      <c r="Q1454" s="59">
        <v>742</v>
      </c>
      <c r="R1454" s="59"/>
      <c r="S1454" s="59"/>
      <c r="T1454" s="59"/>
      <c r="U1454" s="59">
        <v>720</v>
      </c>
      <c r="V1454" s="59">
        <v>307</v>
      </c>
      <c r="W1454" s="59"/>
      <c r="X1454" s="59"/>
      <c r="Y1454" s="59"/>
      <c r="Z1454" s="59">
        <v>757</v>
      </c>
      <c r="AA1454" s="59"/>
      <c r="AB1454" s="59"/>
      <c r="AC1454" s="58"/>
      <c r="AD1454" s="59"/>
      <c r="AE1454" s="59"/>
      <c r="AG1454" s="7">
        <f>IF(Q1454&gt;0,RANK(Q1454,(N1454:P1454,Q1454:AE1454)),0)</f>
        <v>4</v>
      </c>
      <c r="AH1454" s="7">
        <f>IF(R1454&gt;0,RANK(R1454,(N1454:P1454,Q1454:AE1454)),0)</f>
        <v>0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56"/>
        <v>2.0541668858331695E-3</v>
      </c>
      <c r="AL1454" s="2">
        <f t="shared" si="557"/>
        <v>0</v>
      </c>
      <c r="AM1454" s="2">
        <f t="shared" si="558"/>
        <v>0</v>
      </c>
      <c r="AN1454" s="2">
        <f t="shared" si="559"/>
        <v>0</v>
      </c>
      <c r="AP1454" t="s">
        <v>621</v>
      </c>
      <c r="AQ1454" t="s">
        <v>927</v>
      </c>
      <c r="AR1454">
        <v>0</v>
      </c>
      <c r="AT1454" s="95">
        <v>36</v>
      </c>
      <c r="AU1454" s="97">
        <v>81</v>
      </c>
      <c r="AV1454" s="101">
        <f t="shared" si="560"/>
        <v>36081</v>
      </c>
      <c r="AX1454" s="7" t="s">
        <v>1006</v>
      </c>
      <c r="BG1454" s="1">
        <v>237905</v>
      </c>
      <c r="BH1454" s="1">
        <v>5649</v>
      </c>
      <c r="BI1454" s="1">
        <v>5048</v>
      </c>
      <c r="BJ1454" s="1">
        <v>90229</v>
      </c>
      <c r="BK1454" s="1">
        <v>15303</v>
      </c>
      <c r="BL1454" s="1">
        <v>4557</v>
      </c>
    </row>
    <row r="1455" spans="1:64" hidden="1" outlineLevel="1">
      <c r="A1455" t="s">
        <v>1645</v>
      </c>
      <c r="B1455" t="s">
        <v>927</v>
      </c>
      <c r="C1455" s="1">
        <f t="shared" si="551"/>
        <v>91215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49"/>
        <v>15372</v>
      </c>
      <c r="H1455" s="2">
        <f t="shared" si="550"/>
        <v>0.16852491366551553</v>
      </c>
      <c r="I1455" s="2"/>
      <c r="J1455" s="2">
        <f t="shared" si="552"/>
        <v>0.41166474812256754</v>
      </c>
      <c r="K1455" s="2">
        <f t="shared" si="553"/>
        <v>0.58018966178808307</v>
      </c>
      <c r="L1455" s="2">
        <f t="shared" si="554"/>
        <v>0</v>
      </c>
      <c r="M1455" s="2">
        <f t="shared" si="555"/>
        <v>8.1455900893494526E-3</v>
      </c>
      <c r="N1455" s="116">
        <f t="shared" si="547"/>
        <v>37550</v>
      </c>
      <c r="O1455" s="116">
        <f t="shared" si="548"/>
        <v>52922</v>
      </c>
      <c r="P1455" s="59"/>
      <c r="Q1455" s="59">
        <v>252</v>
      </c>
      <c r="R1455" s="59"/>
      <c r="S1455" s="59"/>
      <c r="T1455" s="59"/>
      <c r="U1455" s="59">
        <v>185</v>
      </c>
      <c r="V1455" s="59">
        <v>62</v>
      </c>
      <c r="W1455" s="59"/>
      <c r="X1455" s="59"/>
      <c r="Y1455" s="59"/>
      <c r="Z1455" s="59">
        <v>244</v>
      </c>
      <c r="AA1455" s="59"/>
      <c r="AB1455" s="59"/>
      <c r="AC1455" s="58"/>
      <c r="AD1455" s="59"/>
      <c r="AE1455" s="59"/>
      <c r="AG1455" s="7">
        <f>IF(Q1455&gt;0,RANK(Q1455,(N1455:P1455,Q1455:AE1455)),0)</f>
        <v>3</v>
      </c>
      <c r="AH1455" s="7">
        <f>IF(R1455&gt;0,RANK(R1455,(N1455:P1455,Q1455:AE1455)),0)</f>
        <v>0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si="556"/>
        <v>2.7627035027133697E-3</v>
      </c>
      <c r="AL1455" s="2">
        <f t="shared" si="557"/>
        <v>0</v>
      </c>
      <c r="AM1455" s="2">
        <f t="shared" si="558"/>
        <v>0</v>
      </c>
      <c r="AN1455" s="2">
        <f t="shared" si="559"/>
        <v>0</v>
      </c>
      <c r="AP1455" t="s">
        <v>1645</v>
      </c>
      <c r="AQ1455" t="s">
        <v>927</v>
      </c>
      <c r="AR1455">
        <v>13</v>
      </c>
      <c r="AT1455" s="95">
        <v>36</v>
      </c>
      <c r="AU1455" s="97">
        <v>85</v>
      </c>
      <c r="AV1455" s="101">
        <f t="shared" si="560"/>
        <v>36085</v>
      </c>
      <c r="AX1455" s="7" t="s">
        <v>1006</v>
      </c>
      <c r="BG1455" s="1">
        <v>35448</v>
      </c>
      <c r="BH1455" s="1">
        <v>1137</v>
      </c>
      <c r="BI1455">
        <v>965</v>
      </c>
      <c r="BJ1455" s="1">
        <v>42285</v>
      </c>
      <c r="BK1455" s="1">
        <v>8172</v>
      </c>
      <c r="BL1455" s="1">
        <v>2465</v>
      </c>
    </row>
    <row r="1456" spans="1:64" collapsed="1">
      <c r="A1456" t="s">
        <v>926</v>
      </c>
      <c r="B1456" t="s">
        <v>323</v>
      </c>
      <c r="C1456" s="1">
        <f t="shared" si="551"/>
        <v>4670805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>IF(P1456&gt;0,RANK(P1456,(N1456:P1456,Q1456:AE1456)),0)</f>
        <v>0</v>
      </c>
      <c r="G1456" s="1">
        <f t="shared" si="549"/>
        <v>492077</v>
      </c>
      <c r="H1456" s="2">
        <f t="shared" si="550"/>
        <v>0.10535164709295293</v>
      </c>
      <c r="I1456" s="2"/>
      <c r="J1456" s="2">
        <f t="shared" si="552"/>
        <v>0.54617244779004903</v>
      </c>
      <c r="K1456" s="2">
        <f t="shared" si="553"/>
        <v>0.44082080069709612</v>
      </c>
      <c r="L1456" s="2">
        <f t="shared" si="554"/>
        <v>0</v>
      </c>
      <c r="M1456" s="2">
        <f t="shared" si="555"/>
        <v>1.3006751512854853E-2</v>
      </c>
      <c r="N1456" s="59">
        <f t="shared" ref="N1456:V1456" si="561">SUM(N1394:N1455)</f>
        <v>2551065</v>
      </c>
      <c r="O1456" s="59">
        <f t="shared" si="561"/>
        <v>2058988</v>
      </c>
      <c r="P1456" s="59"/>
      <c r="Q1456" s="59">
        <f t="shared" si="561"/>
        <v>8223</v>
      </c>
      <c r="R1456" s="59"/>
      <c r="S1456" s="59"/>
      <c r="T1456" s="59"/>
      <c r="U1456" s="59">
        <f t="shared" si="561"/>
        <v>14735</v>
      </c>
      <c r="V1456" s="59">
        <f t="shared" si="561"/>
        <v>3513</v>
      </c>
      <c r="W1456" s="59"/>
      <c r="X1456" s="59"/>
      <c r="Y1456" s="59"/>
      <c r="Z1456" s="59">
        <f>SUM(Z1394:Z1455)</f>
        <v>34281</v>
      </c>
      <c r="AA1456" s="59"/>
      <c r="AB1456" s="59"/>
      <c r="AC1456" s="59"/>
      <c r="AD1456" s="59"/>
      <c r="AE1456" s="59"/>
      <c r="AG1456" s="7">
        <f>IF(Q1456&gt;0,RANK(Q1456,(N1456:P1456,Q1456:AE1456)),0)</f>
        <v>5</v>
      </c>
      <c r="AH1456" s="7">
        <f>IF(R1456&gt;0,RANK(R1456,(N1456:P1456,Q1456:AE1456)),0)</f>
        <v>0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56"/>
        <v>1.7605102332467315E-3</v>
      </c>
      <c r="AL1456" s="2">
        <f t="shared" si="557"/>
        <v>0</v>
      </c>
      <c r="AM1456" s="2">
        <f t="shared" si="558"/>
        <v>0</v>
      </c>
      <c r="AN1456" s="2">
        <f t="shared" si="559"/>
        <v>0</v>
      </c>
      <c r="AP1456" t="s">
        <v>926</v>
      </c>
      <c r="AQ1456" t="s">
        <v>323</v>
      </c>
      <c r="AT1456" s="95">
        <v>36</v>
      </c>
      <c r="AU1456" s="97"/>
      <c r="AV1456" s="95">
        <v>36</v>
      </c>
      <c r="AX1456" s="7" t="s">
        <v>593</v>
      </c>
      <c r="BG1456" s="1">
        <f t="shared" ref="BG1456:BL1456" si="562">SUM(BG1394:BG1455)</f>
        <v>2386314</v>
      </c>
      <c r="BH1456" s="1">
        <f t="shared" si="562"/>
        <v>109027</v>
      </c>
      <c r="BI1456" s="1">
        <f t="shared" si="562"/>
        <v>55724</v>
      </c>
      <c r="BJ1456" s="1">
        <f t="shared" si="562"/>
        <v>1680203</v>
      </c>
      <c r="BK1456" s="1">
        <f t="shared" si="562"/>
        <v>274220</v>
      </c>
      <c r="BL1456" s="1">
        <f t="shared" si="562"/>
        <v>104565</v>
      </c>
    </row>
    <row r="1457" spans="1:50">
      <c r="C1457" s="1"/>
      <c r="E1457" s="7"/>
      <c r="F1457" s="7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G1457" s="7"/>
      <c r="AH1457" s="7"/>
      <c r="AI1457" s="7"/>
      <c r="AJ1457" s="7"/>
      <c r="AR1457" s="1"/>
      <c r="AS1457" s="1"/>
      <c r="AT1457" s="95"/>
      <c r="AU1457" s="97"/>
      <c r="AV1457" s="101"/>
      <c r="AW1457" s="1"/>
    </row>
    <row r="1458" spans="1:50" ht="12.75" hidden="1" customHeight="1" outlineLevel="1">
      <c r="A1458" t="s">
        <v>326</v>
      </c>
      <c r="B1458" t="s">
        <v>1697</v>
      </c>
      <c r="C1458" s="1">
        <f t="shared" ref="C1458:C1489" si="563">SUM(N1458:AE1458)</f>
        <v>30901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49"/>
        <v>2195</v>
      </c>
      <c r="H1458" s="2">
        <f t="shared" si="550"/>
        <v>7.1033299893207336E-2</v>
      </c>
      <c r="I1458" s="2"/>
      <c r="J1458" s="2">
        <f t="shared" ref="J1458:J1489" si="564">IF($C1458=0,"-",N1458/$C1458)</f>
        <v>0.45496909485129933</v>
      </c>
      <c r="K1458" s="2">
        <f t="shared" ref="K1458:K1489" si="565">IF($C1458=0,"-",O1458/$C1458)</f>
        <v>0.52600239474450661</v>
      </c>
      <c r="L1458" s="2">
        <f t="shared" ref="L1458:L1489" si="566">IF($C1458=0,"-",P1458/$C1458)</f>
        <v>0</v>
      </c>
      <c r="M1458" s="2">
        <f t="shared" ref="M1458:M1489" si="567">IF(C1458=0,"-",(1-J1458-K1458-L1458))</f>
        <v>1.9028510404194066E-2</v>
      </c>
      <c r="N1458" s="59">
        <v>14059</v>
      </c>
      <c r="O1458" s="59">
        <v>16254</v>
      </c>
      <c r="P1458" s="59"/>
      <c r="Q1458" s="59">
        <v>588</v>
      </c>
      <c r="R1458" s="59"/>
      <c r="S1458" s="59"/>
      <c r="T1458" s="59"/>
      <c r="U1458" s="59"/>
      <c r="V1458" s="59"/>
      <c r="W1458" s="59"/>
      <c r="X1458" s="116"/>
      <c r="Y1458" s="59"/>
      <c r="Z1458" s="59"/>
      <c r="AA1458" s="59"/>
      <c r="AB1458" s="59"/>
      <c r="AC1458" s="59"/>
      <c r="AD1458" s="59"/>
      <c r="AE1458" s="59"/>
      <c r="AG1458" s="7">
        <f>IF(Q1458&gt;0,RANK(Q1458,(N1458:P1458,Q1458:AE1458)),0)</f>
        <v>3</v>
      </c>
      <c r="AH1458" s="7">
        <f>IF(R1458&gt;0,RANK(R1458,(N1458:P1458,Q1458:AE1458)),0)</f>
        <v>0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ref="AK1458:AK1489" si="568">IF($C1458=0,"-",Q1458/$C1458)</f>
        <v>1.9028510404194038E-2</v>
      </c>
      <c r="AL1458" s="2">
        <f t="shared" ref="AL1458:AL1489" si="569">IF($C1458=0,"-",R1458/$C1458)</f>
        <v>0</v>
      </c>
      <c r="AM1458" s="2">
        <f t="shared" ref="AM1458:AM1489" si="570">IF($C1458=0,"-",T1458/$C1458)</f>
        <v>0</v>
      </c>
      <c r="AN1458" s="2">
        <f t="shared" ref="AN1458:AN1489" si="571">IF($C1458=0,"-",S1458/$C1458)</f>
        <v>0</v>
      </c>
      <c r="AP1458" t="s">
        <v>326</v>
      </c>
      <c r="AQ1458" t="s">
        <v>1697</v>
      </c>
      <c r="AT1458" s="95">
        <v>37</v>
      </c>
      <c r="AU1458" s="97">
        <v>1</v>
      </c>
      <c r="AV1458" s="101">
        <f t="shared" si="560"/>
        <v>37001</v>
      </c>
      <c r="AX1458" s="7" t="s">
        <v>1006</v>
      </c>
    </row>
    <row r="1459" spans="1:50" ht="12.75" hidden="1" customHeight="1" outlineLevel="1">
      <c r="A1459" t="s">
        <v>327</v>
      </c>
      <c r="B1459" t="s">
        <v>1697</v>
      </c>
      <c r="C1459" s="1">
        <f t="shared" si="563"/>
        <v>10520</v>
      </c>
      <c r="D1459" s="7">
        <f>IF(N1459&gt;0, RANK(N1459,(N1459:P1459,Q1459:AE1459)),0)</f>
        <v>2</v>
      </c>
      <c r="E1459" s="7">
        <f>IF(O1459&gt;0,RANK(O1459,(N1459:P1459,Q1459:AE1459)),0)</f>
        <v>1</v>
      </c>
      <c r="F1459" s="7">
        <f>IF(P1459&gt;0,RANK(P1459,(N1459:P1459,Q1459:AE1459)),0)</f>
        <v>0</v>
      </c>
      <c r="G1459" s="1">
        <f t="shared" si="549"/>
        <v>1030</v>
      </c>
      <c r="H1459" s="2">
        <f t="shared" si="550"/>
        <v>9.7908745247148293E-2</v>
      </c>
      <c r="I1459" s="2"/>
      <c r="J1459" s="2">
        <f t="shared" si="564"/>
        <v>0.43925855513307988</v>
      </c>
      <c r="K1459" s="2">
        <f t="shared" si="565"/>
        <v>0.53716730038022809</v>
      </c>
      <c r="L1459" s="2">
        <f t="shared" si="566"/>
        <v>0</v>
      </c>
      <c r="M1459" s="2">
        <f t="shared" si="567"/>
        <v>2.3574144486692039E-2</v>
      </c>
      <c r="N1459" s="59">
        <v>4621</v>
      </c>
      <c r="O1459" s="59">
        <v>5651</v>
      </c>
      <c r="P1459" s="59"/>
      <c r="Q1459" s="59">
        <v>248</v>
      </c>
      <c r="R1459" s="59"/>
      <c r="S1459" s="59"/>
      <c r="T1459" s="59"/>
      <c r="U1459" s="59"/>
      <c r="V1459" s="59"/>
      <c r="W1459" s="59"/>
      <c r="X1459" s="116"/>
      <c r="Y1459" s="59"/>
      <c r="Z1459" s="59"/>
      <c r="AA1459" s="59"/>
      <c r="AB1459" s="59"/>
      <c r="AC1459" s="59"/>
      <c r="AD1459" s="59"/>
      <c r="AE1459" s="59"/>
      <c r="AG1459" s="7">
        <f>IF(Q1459&gt;0,RANK(Q1459,(N1459:P1459,Q1459:AE1459)),0)</f>
        <v>3</v>
      </c>
      <c r="AH1459" s="7">
        <f>IF(R1459&gt;0,RANK(R1459,(N1459:P1459,Q1459:AE1459)),0)</f>
        <v>0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68"/>
        <v>2.3574144486692015E-2</v>
      </c>
      <c r="AL1459" s="2">
        <f t="shared" si="569"/>
        <v>0</v>
      </c>
      <c r="AM1459" s="2">
        <f t="shared" si="570"/>
        <v>0</v>
      </c>
      <c r="AN1459" s="2">
        <f t="shared" si="571"/>
        <v>0</v>
      </c>
      <c r="AP1459" t="s">
        <v>327</v>
      </c>
      <c r="AQ1459" t="s">
        <v>1697</v>
      </c>
      <c r="AR1459">
        <v>5</v>
      </c>
      <c r="AT1459" s="95">
        <v>37</v>
      </c>
      <c r="AU1459" s="97">
        <v>3</v>
      </c>
      <c r="AV1459" s="101">
        <f t="shared" si="560"/>
        <v>37003</v>
      </c>
      <c r="AX1459" s="7" t="s">
        <v>1006</v>
      </c>
    </row>
    <row r="1460" spans="1:50" ht="12.75" hidden="1" customHeight="1" outlineLevel="1">
      <c r="A1460" t="s">
        <v>1387</v>
      </c>
      <c r="B1460" t="s">
        <v>1697</v>
      </c>
      <c r="C1460" s="1">
        <f t="shared" si="563"/>
        <v>3923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0</v>
      </c>
      <c r="G1460" s="1">
        <f t="shared" si="549"/>
        <v>384</v>
      </c>
      <c r="H1460" s="2">
        <f t="shared" si="550"/>
        <v>9.7884272240632175E-2</v>
      </c>
      <c r="I1460" s="2"/>
      <c r="J1460" s="2">
        <f t="shared" si="564"/>
        <v>0.53708896252867699</v>
      </c>
      <c r="K1460" s="2">
        <f t="shared" si="565"/>
        <v>0.43920469028804487</v>
      </c>
      <c r="L1460" s="2">
        <f t="shared" si="566"/>
        <v>0</v>
      </c>
      <c r="M1460" s="2">
        <f t="shared" si="567"/>
        <v>2.3706347183278131E-2</v>
      </c>
      <c r="N1460" s="59">
        <v>2107</v>
      </c>
      <c r="O1460" s="59">
        <v>1723</v>
      </c>
      <c r="P1460" s="59"/>
      <c r="Q1460" s="59">
        <v>93</v>
      </c>
      <c r="R1460" s="59"/>
      <c r="S1460" s="59"/>
      <c r="T1460" s="59"/>
      <c r="U1460" s="59"/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G1460" s="7">
        <f>IF(Q1460&gt;0,RANK(Q1460,(N1460:P1460,Q1460:AE1460)),0)</f>
        <v>3</v>
      </c>
      <c r="AH1460" s="7">
        <f>IF(R1460&gt;0,RANK(R1460,(N1460:P1460,Q1460:AE1460)),0)</f>
        <v>0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si="568"/>
        <v>2.3706347183278104E-2</v>
      </c>
      <c r="AL1460" s="2">
        <f t="shared" si="569"/>
        <v>0</v>
      </c>
      <c r="AM1460" s="2">
        <f t="shared" si="570"/>
        <v>0</v>
      </c>
      <c r="AN1460" s="2">
        <f t="shared" si="571"/>
        <v>0</v>
      </c>
      <c r="AP1460" t="s">
        <v>1387</v>
      </c>
      <c r="AQ1460" t="s">
        <v>1697</v>
      </c>
      <c r="AR1460">
        <v>5</v>
      </c>
      <c r="AT1460" s="95">
        <v>37</v>
      </c>
      <c r="AU1460" s="97">
        <v>5</v>
      </c>
      <c r="AV1460" s="101">
        <f t="shared" si="560"/>
        <v>37005</v>
      </c>
      <c r="AX1460" s="7" t="s">
        <v>1006</v>
      </c>
    </row>
    <row r="1461" spans="1:50" ht="12.75" hidden="1" customHeight="1" outlineLevel="1">
      <c r="A1461" t="s">
        <v>714</v>
      </c>
      <c r="B1461" t="s">
        <v>1697</v>
      </c>
      <c r="C1461" s="1">
        <f t="shared" si="563"/>
        <v>5918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49"/>
        <v>2454</v>
      </c>
      <c r="H1461" s="2">
        <f t="shared" si="550"/>
        <v>0.41466711726934774</v>
      </c>
      <c r="I1461" s="2"/>
      <c r="J1461" s="2">
        <f t="shared" si="564"/>
        <v>0.69989861439675571</v>
      </c>
      <c r="K1461" s="2">
        <f t="shared" si="565"/>
        <v>0.28523149712740792</v>
      </c>
      <c r="L1461" s="2">
        <f t="shared" si="566"/>
        <v>0</v>
      </c>
      <c r="M1461" s="2">
        <f t="shared" si="567"/>
        <v>1.4869888475836368E-2</v>
      </c>
      <c r="N1461" s="59">
        <v>4142</v>
      </c>
      <c r="O1461" s="59">
        <v>1688</v>
      </c>
      <c r="P1461" s="59"/>
      <c r="Q1461" s="59">
        <v>88</v>
      </c>
      <c r="R1461" s="59"/>
      <c r="S1461" s="59"/>
      <c r="T1461" s="59"/>
      <c r="U1461" s="59"/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G1461" s="7">
        <f>IF(Q1461&gt;0,RANK(Q1461,(N1461:P1461,Q1461:AE1461)),0)</f>
        <v>3</v>
      </c>
      <c r="AH1461" s="7">
        <f>IF(R1461&gt;0,RANK(R1461,(N1461:P1461,Q1461:AE1461)),0)</f>
        <v>0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68"/>
        <v>1.4869888475836431E-2</v>
      </c>
      <c r="AL1461" s="2">
        <f t="shared" si="569"/>
        <v>0</v>
      </c>
      <c r="AM1461" s="2">
        <f t="shared" si="570"/>
        <v>0</v>
      </c>
      <c r="AN1461" s="2">
        <f t="shared" si="571"/>
        <v>0</v>
      </c>
      <c r="AP1461" t="s">
        <v>714</v>
      </c>
      <c r="AQ1461" t="s">
        <v>1697</v>
      </c>
      <c r="AR1461">
        <v>8</v>
      </c>
      <c r="AT1461" s="95">
        <v>37</v>
      </c>
      <c r="AU1461" s="97">
        <v>7</v>
      </c>
      <c r="AV1461" s="101">
        <f t="shared" si="560"/>
        <v>37007</v>
      </c>
      <c r="AX1461" s="7" t="s">
        <v>1006</v>
      </c>
    </row>
    <row r="1462" spans="1:50" ht="12.75" hidden="1" customHeight="1" outlineLevel="1">
      <c r="A1462" t="s">
        <v>324</v>
      </c>
      <c r="B1462" t="s">
        <v>1697</v>
      </c>
      <c r="C1462" s="1">
        <f t="shared" si="563"/>
        <v>8230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49"/>
        <v>398</v>
      </c>
      <c r="H1462" s="2">
        <f t="shared" si="550"/>
        <v>4.8359659781287971E-2</v>
      </c>
      <c r="I1462" s="2"/>
      <c r="J1462" s="2">
        <f t="shared" si="564"/>
        <v>0.46160388821385179</v>
      </c>
      <c r="K1462" s="2">
        <f t="shared" si="565"/>
        <v>0.50996354799513977</v>
      </c>
      <c r="L1462" s="2">
        <f t="shared" si="566"/>
        <v>0</v>
      </c>
      <c r="M1462" s="2">
        <f t="shared" si="567"/>
        <v>2.8432563791008447E-2</v>
      </c>
      <c r="N1462" s="59">
        <v>3799</v>
      </c>
      <c r="O1462" s="59">
        <v>4197</v>
      </c>
      <c r="P1462" s="59"/>
      <c r="Q1462" s="59">
        <v>234</v>
      </c>
      <c r="R1462" s="59"/>
      <c r="S1462" s="59"/>
      <c r="T1462" s="59"/>
      <c r="U1462" s="59"/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G1462" s="7">
        <f>IF(Q1462&gt;0,RANK(Q1462,(N1462:P1462,Q1462:AE1462)),0)</f>
        <v>3</v>
      </c>
      <c r="AH1462" s="7">
        <f>IF(R1462&gt;0,RANK(R1462,(N1462:P1462,Q1462:AE1462)),0)</f>
        <v>0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68"/>
        <v>2.8432563791008506E-2</v>
      </c>
      <c r="AL1462" s="2">
        <f t="shared" si="569"/>
        <v>0</v>
      </c>
      <c r="AM1462" s="2">
        <f t="shared" si="570"/>
        <v>0</v>
      </c>
      <c r="AN1462" s="2">
        <f t="shared" si="571"/>
        <v>0</v>
      </c>
      <c r="AP1462" t="s">
        <v>324</v>
      </c>
      <c r="AQ1462" t="s">
        <v>1697</v>
      </c>
      <c r="AR1462">
        <v>5</v>
      </c>
      <c r="AT1462" s="95">
        <v>37</v>
      </c>
      <c r="AU1462" s="97">
        <v>9</v>
      </c>
      <c r="AV1462" s="101">
        <f t="shared" si="560"/>
        <v>37009</v>
      </c>
      <c r="AX1462" s="7" t="s">
        <v>1006</v>
      </c>
    </row>
    <row r="1463" spans="1:50" ht="12.75" hidden="1" customHeight="1" outlineLevel="1">
      <c r="A1463" t="s">
        <v>325</v>
      </c>
      <c r="B1463" t="s">
        <v>1697</v>
      </c>
      <c r="C1463" s="1">
        <f t="shared" si="563"/>
        <v>5368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49"/>
        <v>2151</v>
      </c>
      <c r="H1463" s="2">
        <f t="shared" si="550"/>
        <v>0.40070789865871831</v>
      </c>
      <c r="I1463" s="2"/>
      <c r="J1463" s="2">
        <f t="shared" si="564"/>
        <v>0.27384500745156481</v>
      </c>
      <c r="K1463" s="2">
        <f t="shared" si="565"/>
        <v>0.67455290611028318</v>
      </c>
      <c r="L1463" s="2">
        <f t="shared" si="566"/>
        <v>0</v>
      </c>
      <c r="M1463" s="2">
        <f t="shared" si="567"/>
        <v>5.1602086438152006E-2</v>
      </c>
      <c r="N1463" s="59">
        <v>1470</v>
      </c>
      <c r="O1463" s="59">
        <v>3621</v>
      </c>
      <c r="P1463" s="59"/>
      <c r="Q1463" s="59">
        <v>277</v>
      </c>
      <c r="R1463" s="59"/>
      <c r="S1463" s="59"/>
      <c r="T1463" s="59"/>
      <c r="U1463" s="59"/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G1463" s="7">
        <f>IF(Q1463&gt;0,RANK(Q1463,(N1463:P1463,Q1463:AE1463)),0)</f>
        <v>3</v>
      </c>
      <c r="AH1463" s="7">
        <f>IF(R1463&gt;0,RANK(R1463,(N1463:P1463,Q1463:AE1463)),0)</f>
        <v>0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68"/>
        <v>5.1602086438152013E-2</v>
      </c>
      <c r="AL1463" s="2">
        <f t="shared" si="569"/>
        <v>0</v>
      </c>
      <c r="AM1463" s="2">
        <f t="shared" si="570"/>
        <v>0</v>
      </c>
      <c r="AN1463" s="2">
        <f t="shared" si="571"/>
        <v>0</v>
      </c>
      <c r="AP1463" t="s">
        <v>325</v>
      </c>
      <c r="AQ1463" t="s">
        <v>1697</v>
      </c>
      <c r="AR1463">
        <v>10</v>
      </c>
      <c r="AT1463" s="95">
        <v>37</v>
      </c>
      <c r="AU1463" s="97">
        <v>11</v>
      </c>
      <c r="AV1463" s="101">
        <f t="shared" si="560"/>
        <v>37011</v>
      </c>
      <c r="AX1463" s="7" t="s">
        <v>1006</v>
      </c>
    </row>
    <row r="1464" spans="1:50" ht="12.75" hidden="1" customHeight="1" outlineLevel="1">
      <c r="A1464" t="s">
        <v>393</v>
      </c>
      <c r="B1464" t="s">
        <v>1697</v>
      </c>
      <c r="C1464" s="1">
        <f t="shared" si="563"/>
        <v>13016</v>
      </c>
      <c r="D1464" s="7">
        <f>IF(N1464&gt;0, RANK(N1464,(N1464:P1464,Q1464:AE1464)),0)</f>
        <v>1</v>
      </c>
      <c r="E1464" s="7">
        <f>IF(O1464&gt;0,RANK(O1464,(N1464:P1464,Q1464:AE1464)),0)</f>
        <v>2</v>
      </c>
      <c r="F1464" s="7">
        <f>IF(P1464&gt;0,RANK(P1464,(N1464:P1464,Q1464:AE1464)),0)</f>
        <v>0</v>
      </c>
      <c r="G1464" s="1">
        <f t="shared" si="549"/>
        <v>506</v>
      </c>
      <c r="H1464" s="2">
        <f t="shared" si="550"/>
        <v>3.8875230485556238E-2</v>
      </c>
      <c r="I1464" s="2"/>
      <c r="J1464" s="2">
        <f t="shared" si="564"/>
        <v>0.50898893669330059</v>
      </c>
      <c r="K1464" s="2">
        <f t="shared" si="565"/>
        <v>0.47011370620774434</v>
      </c>
      <c r="L1464" s="2">
        <f t="shared" si="566"/>
        <v>0</v>
      </c>
      <c r="M1464" s="2">
        <f t="shared" si="567"/>
        <v>2.0897357098955072E-2</v>
      </c>
      <c r="N1464" s="59">
        <v>6625</v>
      </c>
      <c r="O1464" s="59">
        <v>6119</v>
      </c>
      <c r="P1464" s="59"/>
      <c r="Q1464" s="59">
        <v>272</v>
      </c>
      <c r="R1464" s="59"/>
      <c r="S1464" s="59"/>
      <c r="T1464" s="59"/>
      <c r="U1464" s="59"/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G1464" s="7">
        <f>IF(Q1464&gt;0,RANK(Q1464,(N1464:P1464,Q1464:AE1464)),0)</f>
        <v>3</v>
      </c>
      <c r="AH1464" s="7">
        <f>IF(R1464&gt;0,RANK(R1464,(N1464:P1464,Q1464:AE1464)),0)</f>
        <v>0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 t="shared" si="568"/>
        <v>2.0897357098955131E-2</v>
      </c>
      <c r="AL1464" s="2">
        <f t="shared" si="569"/>
        <v>0</v>
      </c>
      <c r="AM1464" s="2">
        <f t="shared" si="570"/>
        <v>0</v>
      </c>
      <c r="AN1464" s="2">
        <f t="shared" si="571"/>
        <v>0</v>
      </c>
      <c r="AP1464" t="s">
        <v>393</v>
      </c>
      <c r="AQ1464" t="s">
        <v>1697</v>
      </c>
      <c r="AT1464" s="95">
        <v>37</v>
      </c>
      <c r="AU1464" s="97">
        <v>13</v>
      </c>
      <c r="AV1464" s="101">
        <f t="shared" si="560"/>
        <v>37013</v>
      </c>
      <c r="AX1464" s="7" t="s">
        <v>1006</v>
      </c>
    </row>
    <row r="1465" spans="1:50" ht="12.75" hidden="1" customHeight="1" outlineLevel="1">
      <c r="A1465" t="s">
        <v>2150</v>
      </c>
      <c r="B1465" t="s">
        <v>1697</v>
      </c>
      <c r="C1465" s="1">
        <f t="shared" si="563"/>
        <v>4700</v>
      </c>
      <c r="D1465" s="7">
        <f>IF(N1465&gt;0, RANK(N1465,(N1465:P1465,Q1465:AE1465)),0)</f>
        <v>1</v>
      </c>
      <c r="E1465" s="7">
        <f>IF(O1465&gt;0,RANK(O1465,(N1465:P1465,Q1465:AE1465)),0)</f>
        <v>2</v>
      </c>
      <c r="F1465" s="7">
        <f>IF(P1465&gt;0,RANK(P1465,(N1465:P1465,Q1465:AE1465)),0)</f>
        <v>0</v>
      </c>
      <c r="G1465" s="1">
        <f t="shared" si="549"/>
        <v>1955</v>
      </c>
      <c r="H1465" s="2">
        <f t="shared" si="550"/>
        <v>0.41595744680851066</v>
      </c>
      <c r="I1465" s="2"/>
      <c r="J1465" s="2">
        <f t="shared" si="564"/>
        <v>0.70404255319148934</v>
      </c>
      <c r="K1465" s="2">
        <f t="shared" si="565"/>
        <v>0.28808510638297874</v>
      </c>
      <c r="L1465" s="2">
        <f t="shared" si="566"/>
        <v>0</v>
      </c>
      <c r="M1465" s="2">
        <f t="shared" si="567"/>
        <v>7.8723404255319207E-3</v>
      </c>
      <c r="N1465" s="59">
        <v>3309</v>
      </c>
      <c r="O1465" s="59">
        <v>1354</v>
      </c>
      <c r="P1465" s="59"/>
      <c r="Q1465" s="59">
        <v>37</v>
      </c>
      <c r="R1465" s="59"/>
      <c r="S1465" s="59"/>
      <c r="T1465" s="59"/>
      <c r="U1465" s="59"/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G1465" s="7">
        <f>IF(Q1465&gt;0,RANK(Q1465,(N1465:P1465,Q1465:AE1465)),0)</f>
        <v>3</v>
      </c>
      <c r="AH1465" s="7">
        <f>IF(R1465&gt;0,RANK(R1465,(N1465:P1465,Q1465:AE1465)),0)</f>
        <v>0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 t="shared" si="568"/>
        <v>7.8723404255319155E-3</v>
      </c>
      <c r="AL1465" s="2">
        <f t="shared" si="569"/>
        <v>0</v>
      </c>
      <c r="AM1465" s="2">
        <f t="shared" si="570"/>
        <v>0</v>
      </c>
      <c r="AN1465" s="2">
        <f t="shared" si="571"/>
        <v>0</v>
      </c>
      <c r="AP1465" t="s">
        <v>2150</v>
      </c>
      <c r="AQ1465" t="s">
        <v>1697</v>
      </c>
      <c r="AR1465">
        <v>1</v>
      </c>
      <c r="AT1465" s="95">
        <v>37</v>
      </c>
      <c r="AU1465" s="97">
        <v>15</v>
      </c>
      <c r="AV1465" s="101">
        <f t="shared" si="560"/>
        <v>37015</v>
      </c>
      <c r="AX1465" s="7" t="s">
        <v>1006</v>
      </c>
    </row>
    <row r="1466" spans="1:50" ht="12.75" hidden="1" customHeight="1" outlineLevel="1">
      <c r="A1466" t="s">
        <v>1941</v>
      </c>
      <c r="B1466" t="s">
        <v>1697</v>
      </c>
      <c r="C1466" s="1">
        <f t="shared" si="563"/>
        <v>7418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>IF(P1466&gt;0,RANK(P1466,(N1466:P1466,Q1466:AE1466)),0)</f>
        <v>0</v>
      </c>
      <c r="G1466" s="1">
        <f t="shared" si="549"/>
        <v>2211</v>
      </c>
      <c r="H1466" s="2">
        <f t="shared" si="550"/>
        <v>0.29805877595039093</v>
      </c>
      <c r="I1466" s="2"/>
      <c r="J1466" s="2">
        <f t="shared" si="564"/>
        <v>0.64424373146400649</v>
      </c>
      <c r="K1466" s="2">
        <f t="shared" si="565"/>
        <v>0.34618495551361556</v>
      </c>
      <c r="L1466" s="2">
        <f t="shared" si="566"/>
        <v>0</v>
      </c>
      <c r="M1466" s="2">
        <f t="shared" si="567"/>
        <v>9.5713130223779586E-3</v>
      </c>
      <c r="N1466" s="59">
        <v>4779</v>
      </c>
      <c r="O1466" s="59">
        <v>2568</v>
      </c>
      <c r="P1466" s="59"/>
      <c r="Q1466" s="59">
        <v>71</v>
      </c>
      <c r="R1466" s="59"/>
      <c r="S1466" s="59"/>
      <c r="T1466" s="59"/>
      <c r="U1466" s="59"/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G1466" s="7">
        <f>IF(Q1466&gt;0,RANK(Q1466,(N1466:P1466,Q1466:AE1466)),0)</f>
        <v>3</v>
      </c>
      <c r="AH1466" s="7">
        <f>IF(R1466&gt;0,RANK(R1466,(N1466:P1466,Q1466:AE1466)),0)</f>
        <v>0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68"/>
        <v>9.5713130223780002E-3</v>
      </c>
      <c r="AL1466" s="2">
        <f t="shared" si="569"/>
        <v>0</v>
      </c>
      <c r="AM1466" s="2">
        <f t="shared" si="570"/>
        <v>0</v>
      </c>
      <c r="AN1466" s="2">
        <f t="shared" si="571"/>
        <v>0</v>
      </c>
      <c r="AP1466" t="s">
        <v>1941</v>
      </c>
      <c r="AQ1466" t="s">
        <v>1697</v>
      </c>
      <c r="AR1466">
        <v>7</v>
      </c>
      <c r="AT1466" s="95">
        <v>37</v>
      </c>
      <c r="AU1466" s="97">
        <v>17</v>
      </c>
      <c r="AV1466" s="101">
        <f t="shared" si="560"/>
        <v>37017</v>
      </c>
      <c r="AX1466" s="7" t="s">
        <v>1006</v>
      </c>
    </row>
    <row r="1467" spans="1:50" ht="12.75" hidden="1" customHeight="1" outlineLevel="1">
      <c r="A1467" t="s">
        <v>1917</v>
      </c>
      <c r="B1467" t="s">
        <v>1697</v>
      </c>
      <c r="C1467" s="1">
        <f t="shared" si="563"/>
        <v>19219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>IF(P1467&gt;0,RANK(P1467,(N1467:P1467,Q1467:AE1467)),0)</f>
        <v>0</v>
      </c>
      <c r="G1467" s="1">
        <f t="shared" si="549"/>
        <v>2568</v>
      </c>
      <c r="H1467" s="2">
        <f t="shared" si="550"/>
        <v>0.13361777407773556</v>
      </c>
      <c r="I1467" s="2"/>
      <c r="J1467" s="2">
        <f t="shared" si="564"/>
        <v>0.55570008845413388</v>
      </c>
      <c r="K1467" s="2">
        <f t="shared" si="565"/>
        <v>0.42208231437639837</v>
      </c>
      <c r="L1467" s="2">
        <f t="shared" si="566"/>
        <v>0</v>
      </c>
      <c r="M1467" s="2">
        <f t="shared" si="567"/>
        <v>2.2217597169467751E-2</v>
      </c>
      <c r="N1467" s="59">
        <v>10680</v>
      </c>
      <c r="O1467" s="59">
        <v>8112</v>
      </c>
      <c r="P1467" s="59"/>
      <c r="Q1467" s="59">
        <v>427</v>
      </c>
      <c r="R1467" s="59"/>
      <c r="S1467" s="59"/>
      <c r="T1467" s="59"/>
      <c r="U1467" s="59"/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G1467" s="7">
        <f>IF(Q1467&gt;0,RANK(Q1467,(N1467:P1467,Q1467:AE1467)),0)</f>
        <v>3</v>
      </c>
      <c r="AH1467" s="7">
        <f>IF(R1467&gt;0,RANK(R1467,(N1467:P1467,Q1467:AE1467)),0)</f>
        <v>0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68"/>
        <v>2.2217597169467713E-2</v>
      </c>
      <c r="AL1467" s="2">
        <f t="shared" si="569"/>
        <v>0</v>
      </c>
      <c r="AM1467" s="2">
        <f t="shared" si="570"/>
        <v>0</v>
      </c>
      <c r="AN1467" s="2">
        <f t="shared" si="571"/>
        <v>0</v>
      </c>
      <c r="AP1467" t="s">
        <v>1917</v>
      </c>
      <c r="AQ1467" t="s">
        <v>1697</v>
      </c>
      <c r="AR1467">
        <v>7</v>
      </c>
      <c r="AT1467" s="95">
        <v>37</v>
      </c>
      <c r="AU1467" s="97">
        <v>19</v>
      </c>
      <c r="AV1467" s="101">
        <f t="shared" si="560"/>
        <v>37019</v>
      </c>
      <c r="AX1467" s="7" t="s">
        <v>1006</v>
      </c>
    </row>
    <row r="1468" spans="1:50" ht="12.75" hidden="1" customHeight="1" outlineLevel="1">
      <c r="A1468" t="s">
        <v>2326</v>
      </c>
      <c r="B1468" t="s">
        <v>1697</v>
      </c>
      <c r="C1468" s="1">
        <f t="shared" si="563"/>
        <v>58204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0</v>
      </c>
      <c r="G1468" s="1">
        <f t="shared" si="549"/>
        <v>3419</v>
      </c>
      <c r="H1468" s="2">
        <f t="shared" si="550"/>
        <v>5.8741667239364991E-2</v>
      </c>
      <c r="I1468" s="2"/>
      <c r="J1468" s="2">
        <f t="shared" si="564"/>
        <v>0.52094357776097866</v>
      </c>
      <c r="K1468" s="2">
        <f t="shared" si="565"/>
        <v>0.46220191052161363</v>
      </c>
      <c r="L1468" s="2">
        <f t="shared" si="566"/>
        <v>0</v>
      </c>
      <c r="M1468" s="2">
        <f t="shared" si="567"/>
        <v>1.6854511717407705E-2</v>
      </c>
      <c r="N1468" s="59">
        <v>30321</v>
      </c>
      <c r="O1468" s="59">
        <v>26902</v>
      </c>
      <c r="P1468" s="59"/>
      <c r="Q1468" s="59">
        <v>981</v>
      </c>
      <c r="R1468" s="59"/>
      <c r="S1468" s="59"/>
      <c r="T1468" s="59"/>
      <c r="U1468" s="59"/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G1468" s="7">
        <f>IF(Q1468&gt;0,RANK(Q1468,(N1468:P1468,Q1468:AE1468)),0)</f>
        <v>3</v>
      </c>
      <c r="AH1468" s="7">
        <f>IF(R1468&gt;0,RANK(R1468,(N1468:P1468,Q1468:AE1468)),0)</f>
        <v>0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68"/>
        <v>1.685451171740774E-2</v>
      </c>
      <c r="AL1468" s="2">
        <f t="shared" si="569"/>
        <v>0</v>
      </c>
      <c r="AM1468" s="2">
        <f t="shared" si="570"/>
        <v>0</v>
      </c>
      <c r="AN1468" s="2">
        <f t="shared" si="571"/>
        <v>0</v>
      </c>
      <c r="AP1468" t="s">
        <v>2326</v>
      </c>
      <c r="AQ1468" t="s">
        <v>1697</v>
      </c>
      <c r="AR1468">
        <v>11</v>
      </c>
      <c r="AT1468" s="95">
        <v>37</v>
      </c>
      <c r="AU1468" s="97">
        <v>21</v>
      </c>
      <c r="AV1468" s="101">
        <f t="shared" si="560"/>
        <v>37021</v>
      </c>
      <c r="AX1468" s="7" t="s">
        <v>1006</v>
      </c>
    </row>
    <row r="1469" spans="1:50" ht="12.75" hidden="1" customHeight="1" outlineLevel="1">
      <c r="A1469" t="s">
        <v>1774</v>
      </c>
      <c r="B1469" t="s">
        <v>1697</v>
      </c>
      <c r="C1469" s="1">
        <f t="shared" si="563"/>
        <v>24934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>IF(P1469&gt;0,RANK(P1469,(N1469:P1469,Q1469:AE1469)),0)</f>
        <v>0</v>
      </c>
      <c r="G1469" s="1">
        <f t="shared" si="549"/>
        <v>541</v>
      </c>
      <c r="H1469" s="2">
        <f t="shared" si="550"/>
        <v>2.1697280821368414E-2</v>
      </c>
      <c r="I1469" s="2"/>
      <c r="J1469" s="2">
        <f t="shared" si="564"/>
        <v>0.49887703537338574</v>
      </c>
      <c r="K1469" s="2">
        <f t="shared" si="565"/>
        <v>0.47717975455201733</v>
      </c>
      <c r="L1469" s="2">
        <f t="shared" si="566"/>
        <v>0</v>
      </c>
      <c r="M1469" s="2">
        <f t="shared" si="567"/>
        <v>2.3943210074596877E-2</v>
      </c>
      <c r="N1469" s="59">
        <v>12439</v>
      </c>
      <c r="O1469" s="59">
        <v>11898</v>
      </c>
      <c r="P1469" s="59"/>
      <c r="Q1469" s="59">
        <v>597</v>
      </c>
      <c r="R1469" s="59"/>
      <c r="S1469" s="59"/>
      <c r="T1469" s="59"/>
      <c r="U1469" s="59"/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G1469" s="7">
        <f>IF(Q1469&gt;0,RANK(Q1469,(N1469:P1469,Q1469:AE1469)),0)</f>
        <v>3</v>
      </c>
      <c r="AH1469" s="7">
        <f>IF(R1469&gt;0,RANK(R1469,(N1469:P1469,Q1469:AE1469)),0)</f>
        <v>0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68"/>
        <v>2.3943210074596936E-2</v>
      </c>
      <c r="AL1469" s="2">
        <f t="shared" si="569"/>
        <v>0</v>
      </c>
      <c r="AM1469" s="2">
        <f t="shared" si="570"/>
        <v>0</v>
      </c>
      <c r="AN1469" s="2">
        <f t="shared" si="571"/>
        <v>0</v>
      </c>
      <c r="AP1469" t="s">
        <v>1774</v>
      </c>
      <c r="AQ1469" t="s">
        <v>1697</v>
      </c>
      <c r="AR1469">
        <v>10</v>
      </c>
      <c r="AT1469" s="95">
        <v>37</v>
      </c>
      <c r="AU1469" s="97">
        <v>23</v>
      </c>
      <c r="AV1469" s="101">
        <f t="shared" si="560"/>
        <v>37023</v>
      </c>
      <c r="AX1469" s="7" t="s">
        <v>1006</v>
      </c>
    </row>
    <row r="1470" spans="1:50" ht="12.75" hidden="1" customHeight="1" outlineLevel="1">
      <c r="A1470" t="s">
        <v>1240</v>
      </c>
      <c r="B1470" t="s">
        <v>1697</v>
      </c>
      <c r="C1470" s="1">
        <f t="shared" si="563"/>
        <v>31028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49"/>
        <v>2177</v>
      </c>
      <c r="H1470" s="2">
        <f t="shared" si="550"/>
        <v>7.0162433930643295E-2</v>
      </c>
      <c r="I1470" s="2"/>
      <c r="J1470" s="2">
        <f t="shared" si="564"/>
        <v>0.45175325512440379</v>
      </c>
      <c r="K1470" s="2">
        <f t="shared" si="565"/>
        <v>0.52191568905504704</v>
      </c>
      <c r="L1470" s="2">
        <f t="shared" si="566"/>
        <v>0</v>
      </c>
      <c r="M1470" s="2">
        <f t="shared" si="567"/>
        <v>2.6331055820549176E-2</v>
      </c>
      <c r="N1470" s="59">
        <v>14017</v>
      </c>
      <c r="O1470" s="59">
        <v>16194</v>
      </c>
      <c r="P1470" s="59"/>
      <c r="Q1470" s="59">
        <v>817</v>
      </c>
      <c r="R1470" s="59"/>
      <c r="S1470" s="59"/>
      <c r="T1470" s="59"/>
      <c r="U1470" s="59"/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G1470" s="7">
        <f>IF(Q1470&gt;0,RANK(Q1470,(N1470:P1470,Q1470:AE1470)),0)</f>
        <v>3</v>
      </c>
      <c r="AH1470" s="7">
        <f>IF(R1470&gt;0,RANK(R1470,(N1470:P1470,Q1470:AE1470)),0)</f>
        <v>0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si="568"/>
        <v>2.633105582054918E-2</v>
      </c>
      <c r="AL1470" s="2">
        <f t="shared" si="569"/>
        <v>0</v>
      </c>
      <c r="AM1470" s="2">
        <f t="shared" si="570"/>
        <v>0</v>
      </c>
      <c r="AN1470" s="2">
        <f t="shared" si="571"/>
        <v>0</v>
      </c>
      <c r="AP1470" t="s">
        <v>1240</v>
      </c>
      <c r="AQ1470" t="s">
        <v>1697</v>
      </c>
      <c r="AT1470" s="95">
        <v>37</v>
      </c>
      <c r="AU1470" s="97">
        <v>25</v>
      </c>
      <c r="AV1470" s="101">
        <f t="shared" si="560"/>
        <v>37025</v>
      </c>
      <c r="AX1470" s="7" t="s">
        <v>1006</v>
      </c>
    </row>
    <row r="1471" spans="1:50" ht="12.75" hidden="1" customHeight="1" outlineLevel="1">
      <c r="A1471" t="s">
        <v>371</v>
      </c>
      <c r="B1471" t="s">
        <v>1697</v>
      </c>
      <c r="C1471" s="1">
        <f t="shared" si="563"/>
        <v>16473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1">
        <f t="shared" si="549"/>
        <v>1707</v>
      </c>
      <c r="H1471" s="2">
        <f t="shared" si="550"/>
        <v>0.10362411218357312</v>
      </c>
      <c r="I1471" s="2"/>
      <c r="J1471" s="2">
        <f t="shared" si="564"/>
        <v>0.4364718023432283</v>
      </c>
      <c r="K1471" s="2">
        <f t="shared" si="565"/>
        <v>0.54009591452680139</v>
      </c>
      <c r="L1471" s="2">
        <f t="shared" si="566"/>
        <v>0</v>
      </c>
      <c r="M1471" s="2">
        <f t="shared" si="567"/>
        <v>2.3432283129970255E-2</v>
      </c>
      <c r="N1471" s="59">
        <v>7190</v>
      </c>
      <c r="O1471" s="59">
        <v>8897</v>
      </c>
      <c r="P1471" s="59"/>
      <c r="Q1471" s="59">
        <v>386</v>
      </c>
      <c r="R1471" s="59"/>
      <c r="S1471" s="59"/>
      <c r="T1471" s="59"/>
      <c r="U1471" s="59"/>
      <c r="V1471" s="59"/>
      <c r="W1471" s="59"/>
      <c r="X1471" s="59"/>
      <c r="Y1471" s="59"/>
      <c r="Z1471" s="59"/>
      <c r="AA1471" s="59"/>
      <c r="AB1471" s="59"/>
      <c r="AC1471" s="59"/>
      <c r="AD1471" s="59"/>
      <c r="AE1471" s="59"/>
      <c r="AG1471" s="7">
        <f>IF(Q1471&gt;0,RANK(Q1471,(N1471:P1471,Q1471:AE1471)),0)</f>
        <v>3</v>
      </c>
      <c r="AH1471" s="7">
        <f>IF(R1471&gt;0,RANK(R1471,(N1471:P1471,Q1471:AE1471)),0)</f>
        <v>0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68"/>
        <v>2.3432283129970255E-2</v>
      </c>
      <c r="AL1471" s="2">
        <f t="shared" si="569"/>
        <v>0</v>
      </c>
      <c r="AM1471" s="2">
        <f t="shared" si="570"/>
        <v>0</v>
      </c>
      <c r="AN1471" s="2">
        <f t="shared" si="571"/>
        <v>0</v>
      </c>
      <c r="AP1471" t="s">
        <v>371</v>
      </c>
      <c r="AQ1471" t="s">
        <v>1697</v>
      </c>
      <c r="AR1471">
        <v>10</v>
      </c>
      <c r="AT1471" s="95">
        <v>37</v>
      </c>
      <c r="AU1471" s="97">
        <v>27</v>
      </c>
      <c r="AV1471" s="101">
        <f t="shared" si="560"/>
        <v>37027</v>
      </c>
      <c r="AX1471" s="7" t="s">
        <v>1006</v>
      </c>
    </row>
    <row r="1472" spans="1:50" ht="12.75" hidden="1" customHeight="1" outlineLevel="1">
      <c r="A1472" t="s">
        <v>1253</v>
      </c>
      <c r="B1472" t="s">
        <v>1697</v>
      </c>
      <c r="C1472" s="1">
        <f t="shared" si="563"/>
        <v>1528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>IF(P1472&gt;0,RANK(P1472,(N1472:P1472,Q1472:AE1472)),0)</f>
        <v>0</v>
      </c>
      <c r="G1472" s="1">
        <f t="shared" si="549"/>
        <v>107</v>
      </c>
      <c r="H1472" s="2">
        <f t="shared" si="550"/>
        <v>7.0026178010471202E-2</v>
      </c>
      <c r="I1472" s="2"/>
      <c r="J1472" s="2">
        <f t="shared" si="564"/>
        <v>0.52748691099476441</v>
      </c>
      <c r="K1472" s="2">
        <f t="shared" si="565"/>
        <v>0.45746073298429318</v>
      </c>
      <c r="L1472" s="2">
        <f t="shared" si="566"/>
        <v>0</v>
      </c>
      <c r="M1472" s="2">
        <f t="shared" si="567"/>
        <v>1.5052356020942403E-2</v>
      </c>
      <c r="N1472" s="59">
        <v>806</v>
      </c>
      <c r="O1472" s="59">
        <v>699</v>
      </c>
      <c r="P1472" s="59"/>
      <c r="Q1472" s="59">
        <v>23</v>
      </c>
      <c r="R1472" s="59"/>
      <c r="S1472" s="59"/>
      <c r="T1472" s="59"/>
      <c r="U1472" s="59"/>
      <c r="V1472" s="59"/>
      <c r="W1472" s="59"/>
      <c r="X1472" s="59"/>
      <c r="Y1472" s="59"/>
      <c r="Z1472" s="59"/>
      <c r="AA1472" s="59"/>
      <c r="AB1472" s="59"/>
      <c r="AC1472" s="59"/>
      <c r="AD1472" s="59"/>
      <c r="AE1472" s="59"/>
      <c r="AG1472" s="7">
        <f>IF(Q1472&gt;0,RANK(Q1472,(N1472:P1472,Q1472:AE1472)),0)</f>
        <v>3</v>
      </c>
      <c r="AH1472" s="7">
        <f>IF(R1472&gt;0,RANK(R1472,(N1472:P1472,Q1472:AE1472)),0)</f>
        <v>0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68"/>
        <v>1.5052356020942409E-2</v>
      </c>
      <c r="AL1472" s="2">
        <f t="shared" si="569"/>
        <v>0</v>
      </c>
      <c r="AM1472" s="2">
        <f t="shared" si="570"/>
        <v>0</v>
      </c>
      <c r="AN1472" s="2">
        <f t="shared" si="571"/>
        <v>0</v>
      </c>
      <c r="AP1472" t="s">
        <v>1253</v>
      </c>
      <c r="AQ1472" t="s">
        <v>1697</v>
      </c>
      <c r="AR1472">
        <v>3</v>
      </c>
      <c r="AT1472" s="95">
        <v>37</v>
      </c>
      <c r="AU1472" s="97">
        <v>29</v>
      </c>
      <c r="AV1472" s="101">
        <f t="shared" si="560"/>
        <v>37029</v>
      </c>
      <c r="AX1472" s="7" t="s">
        <v>1006</v>
      </c>
    </row>
    <row r="1473" spans="1:50" ht="12.75" hidden="1" customHeight="1" outlineLevel="1">
      <c r="A1473" t="s">
        <v>430</v>
      </c>
      <c r="B1473" t="s">
        <v>1697</v>
      </c>
      <c r="C1473" s="1">
        <f t="shared" si="563"/>
        <v>19169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49"/>
        <v>806</v>
      </c>
      <c r="H1473" s="2">
        <f t="shared" si="550"/>
        <v>4.2047055141113253E-2</v>
      </c>
      <c r="I1473" s="2"/>
      <c r="J1473" s="2">
        <f t="shared" si="564"/>
        <v>0.46705618446449998</v>
      </c>
      <c r="K1473" s="2">
        <f t="shared" si="565"/>
        <v>0.50910323960561321</v>
      </c>
      <c r="L1473" s="2">
        <f t="shared" si="566"/>
        <v>0</v>
      </c>
      <c r="M1473" s="2">
        <f t="shared" si="567"/>
        <v>2.3840575929886754E-2</v>
      </c>
      <c r="N1473" s="59">
        <v>8953</v>
      </c>
      <c r="O1473" s="59">
        <v>9759</v>
      </c>
      <c r="P1473" s="59"/>
      <c r="Q1473" s="59">
        <v>457</v>
      </c>
      <c r="R1473" s="59"/>
      <c r="S1473" s="59"/>
      <c r="T1473" s="59"/>
      <c r="U1473" s="59"/>
      <c r="V1473" s="59"/>
      <c r="W1473" s="59"/>
      <c r="X1473" s="59"/>
      <c r="Y1473" s="59"/>
      <c r="Z1473" s="59"/>
      <c r="AA1473" s="59"/>
      <c r="AB1473" s="59"/>
      <c r="AC1473" s="59"/>
      <c r="AD1473" s="59"/>
      <c r="AE1473" s="59"/>
      <c r="AG1473" s="7">
        <f>IF(Q1473&gt;0,RANK(Q1473,(N1473:P1473,Q1473:AE1473)),0)</f>
        <v>3</v>
      </c>
      <c r="AH1473" s="7">
        <f>IF(R1473&gt;0,RANK(R1473,(N1473:P1473,Q1473:AE1473)),0)</f>
        <v>0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68"/>
        <v>2.3840575929886795E-2</v>
      </c>
      <c r="AL1473" s="2">
        <f t="shared" si="569"/>
        <v>0</v>
      </c>
      <c r="AM1473" s="2">
        <f t="shared" si="570"/>
        <v>0</v>
      </c>
      <c r="AN1473" s="2">
        <f t="shared" si="571"/>
        <v>0</v>
      </c>
      <c r="AP1473" t="s">
        <v>430</v>
      </c>
      <c r="AQ1473" t="s">
        <v>1697</v>
      </c>
      <c r="AR1473">
        <v>3</v>
      </c>
      <c r="AT1473" s="95">
        <v>37</v>
      </c>
      <c r="AU1473" s="97">
        <v>31</v>
      </c>
      <c r="AV1473" s="101">
        <f t="shared" si="560"/>
        <v>37031</v>
      </c>
      <c r="AX1473" s="7" t="s">
        <v>1006</v>
      </c>
    </row>
    <row r="1474" spans="1:50" ht="12.75" hidden="1" customHeight="1" outlineLevel="1">
      <c r="A1474" t="s">
        <v>395</v>
      </c>
      <c r="B1474" t="s">
        <v>1697</v>
      </c>
      <c r="C1474" s="1">
        <f t="shared" si="563"/>
        <v>5858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>IF(P1474&gt;0,RANK(P1474,(N1474:P1474,Q1474:AE1474)),0)</f>
        <v>0</v>
      </c>
      <c r="G1474" s="1">
        <f t="shared" si="549"/>
        <v>1139</v>
      </c>
      <c r="H1474" s="2">
        <f t="shared" si="550"/>
        <v>0.19443496073745306</v>
      </c>
      <c r="I1474" s="2"/>
      <c r="J1474" s="2">
        <f t="shared" si="564"/>
        <v>0.59252304540798906</v>
      </c>
      <c r="K1474" s="2">
        <f t="shared" si="565"/>
        <v>0.39808808467053602</v>
      </c>
      <c r="L1474" s="2">
        <f t="shared" si="566"/>
        <v>0</v>
      </c>
      <c r="M1474" s="2">
        <f t="shared" si="567"/>
        <v>9.3888699214749183E-3</v>
      </c>
      <c r="N1474" s="59">
        <v>3471</v>
      </c>
      <c r="O1474" s="59">
        <v>2332</v>
      </c>
      <c r="P1474" s="59"/>
      <c r="Q1474" s="59">
        <v>55</v>
      </c>
      <c r="R1474" s="59"/>
      <c r="S1474" s="59"/>
      <c r="T1474" s="59"/>
      <c r="U1474" s="59"/>
      <c r="V1474" s="59"/>
      <c r="W1474" s="59"/>
      <c r="X1474" s="59"/>
      <c r="Y1474" s="59"/>
      <c r="Z1474" s="59"/>
      <c r="AA1474" s="59"/>
      <c r="AB1474" s="59"/>
      <c r="AC1474" s="59"/>
      <c r="AD1474" s="59"/>
      <c r="AE1474" s="59"/>
      <c r="AG1474" s="7">
        <f>IF(Q1474&gt;0,RANK(Q1474,(N1474:P1474,Q1474:AE1474)),0)</f>
        <v>3</v>
      </c>
      <c r="AH1474" s="7">
        <f>IF(R1474&gt;0,RANK(R1474,(N1474:P1474,Q1474:AE1474)),0)</f>
        <v>0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68"/>
        <v>9.3888699214749061E-3</v>
      </c>
      <c r="AL1474" s="2">
        <f t="shared" si="569"/>
        <v>0</v>
      </c>
      <c r="AM1474" s="2">
        <f t="shared" si="570"/>
        <v>0</v>
      </c>
      <c r="AN1474" s="2">
        <f t="shared" si="571"/>
        <v>0</v>
      </c>
      <c r="AP1474" t="s">
        <v>395</v>
      </c>
      <c r="AQ1474" t="s">
        <v>1697</v>
      </c>
      <c r="AR1474">
        <v>13</v>
      </c>
      <c r="AT1474" s="95">
        <v>37</v>
      </c>
      <c r="AU1474" s="97">
        <v>33</v>
      </c>
      <c r="AV1474" s="101">
        <f t="shared" si="560"/>
        <v>37033</v>
      </c>
      <c r="AX1474" s="7" t="s">
        <v>1006</v>
      </c>
    </row>
    <row r="1475" spans="1:50" ht="12.75" hidden="1" customHeight="1" outlineLevel="1">
      <c r="A1475" t="s">
        <v>730</v>
      </c>
      <c r="B1475" t="s">
        <v>1697</v>
      </c>
      <c r="C1475" s="1">
        <f t="shared" si="563"/>
        <v>33563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49"/>
        <v>6379</v>
      </c>
      <c r="H1475" s="2">
        <f t="shared" si="550"/>
        <v>0.19006048327026787</v>
      </c>
      <c r="I1475" s="2"/>
      <c r="J1475" s="2">
        <f t="shared" si="564"/>
        <v>0.39144295801924739</v>
      </c>
      <c r="K1475" s="2">
        <f t="shared" si="565"/>
        <v>0.58150344128951525</v>
      </c>
      <c r="L1475" s="2">
        <f t="shared" si="566"/>
        <v>0</v>
      </c>
      <c r="M1475" s="2">
        <f t="shared" si="567"/>
        <v>2.7053600691237412E-2</v>
      </c>
      <c r="N1475" s="59">
        <v>13138</v>
      </c>
      <c r="O1475" s="59">
        <v>19517</v>
      </c>
      <c r="P1475" s="59"/>
      <c r="Q1475" s="59">
        <v>908</v>
      </c>
      <c r="R1475" s="59"/>
      <c r="S1475" s="59"/>
      <c r="T1475" s="59"/>
      <c r="U1475" s="59"/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G1475" s="7">
        <f>IF(Q1475&gt;0,RANK(Q1475,(N1475:P1475,Q1475:AE1475)),0)</f>
        <v>3</v>
      </c>
      <c r="AH1475" s="7">
        <f>IF(R1475&gt;0,RANK(R1475,(N1475:P1475,Q1475:AE1475)),0)</f>
        <v>0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68"/>
        <v>2.7053600691237373E-2</v>
      </c>
      <c r="AL1475" s="2">
        <f t="shared" si="569"/>
        <v>0</v>
      </c>
      <c r="AM1475" s="2">
        <f t="shared" si="570"/>
        <v>0</v>
      </c>
      <c r="AN1475" s="2">
        <f t="shared" si="571"/>
        <v>0</v>
      </c>
      <c r="AP1475" t="s">
        <v>730</v>
      </c>
      <c r="AQ1475" t="s">
        <v>1697</v>
      </c>
      <c r="AR1475">
        <v>10</v>
      </c>
      <c r="AT1475" s="95">
        <v>37</v>
      </c>
      <c r="AU1475" s="97">
        <v>35</v>
      </c>
      <c r="AV1475" s="101">
        <f t="shared" si="560"/>
        <v>37035</v>
      </c>
      <c r="AX1475" s="7" t="s">
        <v>1006</v>
      </c>
    </row>
    <row r="1476" spans="1:50" ht="12.75" hidden="1" customHeight="1" outlineLevel="1">
      <c r="A1476" t="s">
        <v>1139</v>
      </c>
      <c r="B1476" t="s">
        <v>1697</v>
      </c>
      <c r="C1476" s="1">
        <f t="shared" si="563"/>
        <v>15752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>IF(P1476&gt;0,RANK(P1476,(N1476:P1476,Q1476:AE1476)),0)</f>
        <v>0</v>
      </c>
      <c r="G1476" s="1">
        <f t="shared" si="549"/>
        <v>2787</v>
      </c>
      <c r="H1476" s="2">
        <f t="shared" si="550"/>
        <v>0.17692991366175723</v>
      </c>
      <c r="I1476" s="2"/>
      <c r="J1476" s="2">
        <f t="shared" si="564"/>
        <v>0.58138649060436765</v>
      </c>
      <c r="K1476" s="2">
        <f t="shared" si="565"/>
        <v>0.40445657694261045</v>
      </c>
      <c r="L1476" s="2">
        <f t="shared" si="566"/>
        <v>0</v>
      </c>
      <c r="M1476" s="2">
        <f t="shared" si="567"/>
        <v>1.4156932453021909E-2</v>
      </c>
      <c r="N1476" s="59">
        <v>9158</v>
      </c>
      <c r="O1476" s="59">
        <v>6371</v>
      </c>
      <c r="P1476" s="59"/>
      <c r="Q1476" s="59">
        <v>223</v>
      </c>
      <c r="R1476" s="59"/>
      <c r="S1476" s="59"/>
      <c r="T1476" s="59"/>
      <c r="U1476" s="59"/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G1476" s="7">
        <f>IF(Q1476&gt;0,RANK(Q1476,(N1476:P1476,Q1476:AE1476)),0)</f>
        <v>3</v>
      </c>
      <c r="AH1476" s="7">
        <f>IF(R1476&gt;0,RANK(R1476,(N1476:P1476,Q1476:AE1476)),0)</f>
        <v>0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68"/>
        <v>1.4156932453021839E-2</v>
      </c>
      <c r="AL1476" s="2">
        <f t="shared" si="569"/>
        <v>0</v>
      </c>
      <c r="AM1476" s="2">
        <f t="shared" si="570"/>
        <v>0</v>
      </c>
      <c r="AN1476" s="2">
        <f t="shared" si="571"/>
        <v>0</v>
      </c>
      <c r="AP1476" t="s">
        <v>1139</v>
      </c>
      <c r="AQ1476" t="s">
        <v>1697</v>
      </c>
      <c r="AT1476" s="95">
        <v>37</v>
      </c>
      <c r="AU1476" s="97">
        <v>37</v>
      </c>
      <c r="AV1476" s="101">
        <f t="shared" si="560"/>
        <v>37037</v>
      </c>
      <c r="AX1476" s="7" t="s">
        <v>1006</v>
      </c>
    </row>
    <row r="1477" spans="1:50" ht="12.75" hidden="1" customHeight="1" outlineLevel="1">
      <c r="A1477" t="s">
        <v>725</v>
      </c>
      <c r="B1477" t="s">
        <v>1697</v>
      </c>
      <c r="C1477" s="1">
        <f t="shared" si="563"/>
        <v>6963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si="549"/>
        <v>593</v>
      </c>
      <c r="H1477" s="2">
        <f t="shared" si="550"/>
        <v>8.5164440614677581E-2</v>
      </c>
      <c r="I1477" s="2"/>
      <c r="J1477" s="2">
        <f t="shared" si="564"/>
        <v>0.4387476662358179</v>
      </c>
      <c r="K1477" s="2">
        <f t="shared" si="565"/>
        <v>0.5239121068504955</v>
      </c>
      <c r="L1477" s="2">
        <f t="shared" si="566"/>
        <v>0</v>
      </c>
      <c r="M1477" s="2">
        <f t="shared" si="567"/>
        <v>3.7340226913686658E-2</v>
      </c>
      <c r="N1477" s="59">
        <v>3055</v>
      </c>
      <c r="O1477" s="59">
        <v>3648</v>
      </c>
      <c r="P1477" s="59"/>
      <c r="Q1477" s="59">
        <v>260</v>
      </c>
      <c r="R1477" s="59"/>
      <c r="S1477" s="59"/>
      <c r="T1477" s="59"/>
      <c r="U1477" s="59"/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G1477" s="7">
        <f>IF(Q1477&gt;0,RANK(Q1477,(N1477:P1477,Q1477:AE1477)),0)</f>
        <v>3</v>
      </c>
      <c r="AH1477" s="7">
        <f>IF(R1477&gt;0,RANK(R1477,(N1477:P1477,Q1477:AE1477)),0)</f>
        <v>0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68"/>
        <v>3.734022691368663E-2</v>
      </c>
      <c r="AL1477" s="2">
        <f t="shared" si="569"/>
        <v>0</v>
      </c>
      <c r="AM1477" s="2">
        <f t="shared" si="570"/>
        <v>0</v>
      </c>
      <c r="AN1477" s="2">
        <f t="shared" si="571"/>
        <v>0</v>
      </c>
      <c r="AP1477" t="s">
        <v>725</v>
      </c>
      <c r="AQ1477" t="s">
        <v>1697</v>
      </c>
      <c r="AR1477">
        <v>11</v>
      </c>
      <c r="AT1477" s="95">
        <v>37</v>
      </c>
      <c r="AU1477" s="97">
        <v>39</v>
      </c>
      <c r="AV1477" s="101">
        <f t="shared" si="560"/>
        <v>37039</v>
      </c>
      <c r="AX1477" s="7" t="s">
        <v>1006</v>
      </c>
    </row>
    <row r="1478" spans="1:50" ht="12.75" hidden="1" customHeight="1" outlineLevel="1">
      <c r="A1478" t="s">
        <v>1930</v>
      </c>
      <c r="B1478" t="s">
        <v>1697</v>
      </c>
      <c r="C1478" s="1">
        <f t="shared" si="563"/>
        <v>3453</v>
      </c>
      <c r="D1478" s="7">
        <f>IF(N1478&gt;0, RANK(N1478,(N1478:P1478,Q1478:AE1478)),0)</f>
        <v>1</v>
      </c>
      <c r="E1478" s="7">
        <f>IF(O1478&gt;0,RANK(O1478,(N1478:P1478,Q1478:AE1478)),0)</f>
        <v>2</v>
      </c>
      <c r="F1478" s="7">
        <f>IF(P1478&gt;0,RANK(P1478,(N1478:P1478,Q1478:AE1478)),0)</f>
        <v>0</v>
      </c>
      <c r="G1478" s="1">
        <f t="shared" si="549"/>
        <v>530</v>
      </c>
      <c r="H1478" s="2">
        <f t="shared" si="550"/>
        <v>0.15348971908485376</v>
      </c>
      <c r="I1478" s="2"/>
      <c r="J1478" s="2">
        <f t="shared" si="564"/>
        <v>0.56298870547350133</v>
      </c>
      <c r="K1478" s="2">
        <f t="shared" si="565"/>
        <v>0.40949898638864757</v>
      </c>
      <c r="L1478" s="2">
        <f t="shared" si="566"/>
        <v>0</v>
      </c>
      <c r="M1478" s="2">
        <f t="shared" si="567"/>
        <v>2.7512308137851105E-2</v>
      </c>
      <c r="N1478" s="59">
        <v>1944</v>
      </c>
      <c r="O1478" s="59">
        <v>1414</v>
      </c>
      <c r="P1478" s="59"/>
      <c r="Q1478" s="59">
        <v>95</v>
      </c>
      <c r="R1478" s="59"/>
      <c r="S1478" s="59"/>
      <c r="T1478" s="59"/>
      <c r="U1478" s="59"/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G1478" s="7">
        <f>IF(Q1478&gt;0,RANK(Q1478,(N1478:P1478,Q1478:AE1478)),0)</f>
        <v>3</v>
      </c>
      <c r="AH1478" s="7">
        <f>IF(R1478&gt;0,RANK(R1478,(N1478:P1478,Q1478:AE1478)),0)</f>
        <v>0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68"/>
        <v>2.7512308137851143E-2</v>
      </c>
      <c r="AL1478" s="2">
        <f t="shared" si="569"/>
        <v>0</v>
      </c>
      <c r="AM1478" s="2">
        <f t="shared" si="570"/>
        <v>0</v>
      </c>
      <c r="AN1478" s="2">
        <f t="shared" si="571"/>
        <v>0</v>
      </c>
      <c r="AP1478" t="s">
        <v>1930</v>
      </c>
      <c r="AQ1478" t="s">
        <v>1697</v>
      </c>
      <c r="AR1478">
        <v>1</v>
      </c>
      <c r="AT1478" s="95">
        <v>37</v>
      </c>
      <c r="AU1478" s="97">
        <v>41</v>
      </c>
      <c r="AV1478" s="101">
        <f t="shared" si="560"/>
        <v>37041</v>
      </c>
      <c r="AX1478" s="7" t="s">
        <v>1006</v>
      </c>
    </row>
    <row r="1479" spans="1:50" ht="12.75" hidden="1" customHeight="1" outlineLevel="1">
      <c r="A1479" t="s">
        <v>1911</v>
      </c>
      <c r="B1479" t="s">
        <v>1697</v>
      </c>
      <c r="C1479" s="1">
        <f t="shared" si="563"/>
        <v>3137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ref="G1479:G1542" si="572">IF(C1479&gt;0,MAX(N1479:P1479)-LARGE(N1479:P1479,2),0)</f>
        <v>269</v>
      </c>
      <c r="H1479" s="2">
        <f t="shared" ref="H1479:H1542" si="573">IF(C1479&gt;0,G1479/C1479,0)</f>
        <v>8.5750717245776223E-2</v>
      </c>
      <c r="I1479" s="2"/>
      <c r="J1479" s="2">
        <f t="shared" si="564"/>
        <v>0.4472425884603124</v>
      </c>
      <c r="K1479" s="2">
        <f t="shared" si="565"/>
        <v>0.5329933057060886</v>
      </c>
      <c r="L1479" s="2">
        <f t="shared" si="566"/>
        <v>0</v>
      </c>
      <c r="M1479" s="2">
        <f t="shared" si="567"/>
        <v>1.9764105833598999E-2</v>
      </c>
      <c r="N1479" s="59">
        <v>1403</v>
      </c>
      <c r="O1479" s="59">
        <v>1672</v>
      </c>
      <c r="P1479" s="59"/>
      <c r="Q1479" s="59">
        <v>62</v>
      </c>
      <c r="R1479" s="59"/>
      <c r="S1479" s="59"/>
      <c r="T1479" s="59"/>
      <c r="U1479" s="59"/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G1479" s="7">
        <f>IF(Q1479&gt;0,RANK(Q1479,(N1479:P1479,Q1479:AE1479)),0)</f>
        <v>3</v>
      </c>
      <c r="AH1479" s="7">
        <f>IF(R1479&gt;0,RANK(R1479,(N1479:P1479,Q1479:AE1479)),0)</f>
        <v>0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68"/>
        <v>1.9764105833598979E-2</v>
      </c>
      <c r="AL1479" s="2">
        <f t="shared" si="569"/>
        <v>0</v>
      </c>
      <c r="AM1479" s="2">
        <f t="shared" si="570"/>
        <v>0</v>
      </c>
      <c r="AN1479" s="2">
        <f t="shared" si="571"/>
        <v>0</v>
      </c>
      <c r="AP1479" t="s">
        <v>1911</v>
      </c>
      <c r="AQ1479" t="s">
        <v>1697</v>
      </c>
      <c r="AR1479">
        <v>11</v>
      </c>
      <c r="AT1479" s="95">
        <v>37</v>
      </c>
      <c r="AU1479" s="97">
        <v>43</v>
      </c>
      <c r="AV1479" s="101">
        <f t="shared" si="560"/>
        <v>37043</v>
      </c>
      <c r="AX1479" s="7" t="s">
        <v>1006</v>
      </c>
    </row>
    <row r="1480" spans="1:50" ht="12.75" hidden="1" customHeight="1" outlineLevel="1">
      <c r="A1480" t="s">
        <v>1268</v>
      </c>
      <c r="B1480" t="s">
        <v>1697</v>
      </c>
      <c r="C1480" s="1">
        <f t="shared" si="563"/>
        <v>22888</v>
      </c>
      <c r="D1480" s="7">
        <f>IF(N1480&gt;0, RANK(N1480,(N1480:P1480,Q1480:AE1480)),0)</f>
        <v>1</v>
      </c>
      <c r="E1480" s="7">
        <f>IF(O1480&gt;0,RANK(O1480,(N1480:P1480,Q1480:AE1480)),0)</f>
        <v>2</v>
      </c>
      <c r="F1480" s="7">
        <f>IF(P1480&gt;0,RANK(P1480,(N1480:P1480,Q1480:AE1480)),0)</f>
        <v>0</v>
      </c>
      <c r="G1480" s="1">
        <f t="shared" si="572"/>
        <v>1594</v>
      </c>
      <c r="H1480" s="2">
        <f t="shared" si="573"/>
        <v>6.964348130024467E-2</v>
      </c>
      <c r="I1480" s="2"/>
      <c r="J1480" s="2">
        <f t="shared" si="564"/>
        <v>0.52110276127228239</v>
      </c>
      <c r="K1480" s="2">
        <f t="shared" si="565"/>
        <v>0.45145927997203777</v>
      </c>
      <c r="L1480" s="2">
        <f t="shared" si="566"/>
        <v>0</v>
      </c>
      <c r="M1480" s="2">
        <f t="shared" si="567"/>
        <v>2.7437958755679837E-2</v>
      </c>
      <c r="N1480" s="59">
        <v>11927</v>
      </c>
      <c r="O1480" s="59">
        <v>10333</v>
      </c>
      <c r="P1480" s="59"/>
      <c r="Q1480" s="59">
        <v>628</v>
      </c>
      <c r="R1480" s="59"/>
      <c r="S1480" s="59"/>
      <c r="T1480" s="59"/>
      <c r="U1480" s="59"/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G1480" s="7">
        <f>IF(Q1480&gt;0,RANK(Q1480,(N1480:P1480,Q1480:AE1480)),0)</f>
        <v>3</v>
      </c>
      <c r="AH1480" s="7">
        <f>IF(R1480&gt;0,RANK(R1480,(N1480:P1480,Q1480:AE1480)),0)</f>
        <v>0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68"/>
        <v>2.7437958755679833E-2</v>
      </c>
      <c r="AL1480" s="2">
        <f t="shared" si="569"/>
        <v>0</v>
      </c>
      <c r="AM1480" s="2">
        <f t="shared" si="570"/>
        <v>0</v>
      </c>
      <c r="AN1480" s="2">
        <f t="shared" si="571"/>
        <v>0</v>
      </c>
      <c r="AP1480" t="s">
        <v>1268</v>
      </c>
      <c r="AQ1480" t="s">
        <v>1697</v>
      </c>
      <c r="AR1480">
        <v>10</v>
      </c>
      <c r="AT1480" s="95">
        <v>37</v>
      </c>
      <c r="AU1480" s="97">
        <v>45</v>
      </c>
      <c r="AV1480" s="101">
        <f t="shared" si="560"/>
        <v>37045</v>
      </c>
      <c r="AX1480" s="7" t="s">
        <v>1006</v>
      </c>
    </row>
    <row r="1481" spans="1:50" ht="12.75" hidden="1" customHeight="1" outlineLevel="1">
      <c r="A1481" t="s">
        <v>1338</v>
      </c>
      <c r="B1481" t="s">
        <v>1697</v>
      </c>
      <c r="C1481" s="1">
        <f t="shared" si="563"/>
        <v>12251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>IF(P1481&gt;0,RANK(P1481,(N1481:P1481,Q1481:AE1481)),0)</f>
        <v>0</v>
      </c>
      <c r="G1481" s="1">
        <f t="shared" si="572"/>
        <v>3616</v>
      </c>
      <c r="H1481" s="2">
        <f t="shared" si="573"/>
        <v>0.29515957880989308</v>
      </c>
      <c r="I1481" s="2"/>
      <c r="J1481" s="2">
        <f t="shared" si="564"/>
        <v>0.63953962941800668</v>
      </c>
      <c r="K1481" s="2">
        <f t="shared" si="565"/>
        <v>0.34438005060811361</v>
      </c>
      <c r="L1481" s="2">
        <f t="shared" si="566"/>
        <v>0</v>
      </c>
      <c r="M1481" s="2">
        <f t="shared" si="567"/>
        <v>1.6080319973879709E-2</v>
      </c>
      <c r="N1481" s="59">
        <v>7835</v>
      </c>
      <c r="O1481" s="59">
        <v>4219</v>
      </c>
      <c r="P1481" s="59"/>
      <c r="Q1481" s="59">
        <v>197</v>
      </c>
      <c r="R1481" s="59"/>
      <c r="S1481" s="59"/>
      <c r="T1481" s="59"/>
      <c r="U1481" s="59"/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G1481" s="7">
        <f>IF(Q1481&gt;0,RANK(Q1481,(N1481:P1481,Q1481:AE1481)),0)</f>
        <v>3</v>
      </c>
      <c r="AH1481" s="7">
        <f>IF(R1481&gt;0,RANK(R1481,(N1481:P1481,Q1481:AE1481)),0)</f>
        <v>0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68"/>
        <v>1.6080319973879684E-2</v>
      </c>
      <c r="AL1481" s="2">
        <f t="shared" si="569"/>
        <v>0</v>
      </c>
      <c r="AM1481" s="2">
        <f t="shared" si="570"/>
        <v>0</v>
      </c>
      <c r="AN1481" s="2">
        <f t="shared" si="571"/>
        <v>0</v>
      </c>
      <c r="AP1481" t="s">
        <v>1338</v>
      </c>
      <c r="AQ1481" t="s">
        <v>1697</v>
      </c>
      <c r="AR1481">
        <v>7</v>
      </c>
      <c r="AT1481" s="95">
        <v>37</v>
      </c>
      <c r="AU1481" s="97">
        <v>47</v>
      </c>
      <c r="AV1481" s="101">
        <f t="shared" si="560"/>
        <v>37047</v>
      </c>
      <c r="AX1481" s="7" t="s">
        <v>1006</v>
      </c>
    </row>
    <row r="1482" spans="1:50" ht="12.75" hidden="1" customHeight="1" outlineLevel="1">
      <c r="A1482" t="s">
        <v>1521</v>
      </c>
      <c r="B1482" t="s">
        <v>1697</v>
      </c>
      <c r="C1482" s="1">
        <f t="shared" si="563"/>
        <v>23075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72"/>
        <v>1154</v>
      </c>
      <c r="H1482" s="2">
        <f t="shared" si="573"/>
        <v>5.0010834236186352E-2</v>
      </c>
      <c r="I1482" s="2"/>
      <c r="J1482" s="2">
        <f t="shared" si="564"/>
        <v>0.51475622968580714</v>
      </c>
      <c r="K1482" s="2">
        <f t="shared" si="565"/>
        <v>0.46474539544962079</v>
      </c>
      <c r="L1482" s="2">
        <f t="shared" si="566"/>
        <v>0</v>
      </c>
      <c r="M1482" s="2">
        <f t="shared" si="567"/>
        <v>2.0498374864572066E-2</v>
      </c>
      <c r="N1482" s="59">
        <v>11878</v>
      </c>
      <c r="O1482" s="59">
        <v>10724</v>
      </c>
      <c r="P1482" s="59"/>
      <c r="Q1482" s="59">
        <v>473</v>
      </c>
      <c r="R1482" s="59"/>
      <c r="S1482" s="59"/>
      <c r="T1482" s="59"/>
      <c r="U1482" s="59"/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/>
      <c r="AG1482" s="7">
        <f>IF(Q1482&gt;0,RANK(Q1482,(N1482:P1482,Q1482:AE1482)),0)</f>
        <v>3</v>
      </c>
      <c r="AH1482" s="7">
        <f>IF(R1482&gt;0,RANK(R1482,(N1482:P1482,Q1482:AE1482)),0)</f>
        <v>0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68"/>
        <v>2.0498374864572049E-2</v>
      </c>
      <c r="AL1482" s="2">
        <f t="shared" si="569"/>
        <v>0</v>
      </c>
      <c r="AM1482" s="2">
        <f t="shared" si="570"/>
        <v>0</v>
      </c>
      <c r="AN1482" s="2">
        <f t="shared" si="571"/>
        <v>0</v>
      </c>
      <c r="AP1482" t="s">
        <v>1521</v>
      </c>
      <c r="AQ1482" t="s">
        <v>1697</v>
      </c>
      <c r="AT1482" s="95">
        <v>37</v>
      </c>
      <c r="AU1482" s="97">
        <v>49</v>
      </c>
      <c r="AV1482" s="101">
        <f t="shared" si="560"/>
        <v>37049</v>
      </c>
      <c r="AX1482" s="7" t="s">
        <v>1006</v>
      </c>
    </row>
    <row r="1483" spans="1:50" ht="12.75" hidden="1" customHeight="1" outlineLevel="1">
      <c r="A1483" t="s">
        <v>1923</v>
      </c>
      <c r="B1483" t="s">
        <v>1697</v>
      </c>
      <c r="C1483" s="1">
        <f t="shared" si="563"/>
        <v>50640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>IF(P1483&gt;0,RANK(P1483,(N1483:P1483,Q1483:AE1483)),0)</f>
        <v>0</v>
      </c>
      <c r="G1483" s="1">
        <f t="shared" si="572"/>
        <v>6316</v>
      </c>
      <c r="H1483" s="2">
        <f t="shared" si="573"/>
        <v>0.12472353870458136</v>
      </c>
      <c r="I1483" s="2"/>
      <c r="J1483" s="2">
        <f t="shared" si="564"/>
        <v>0.55468009478672986</v>
      </c>
      <c r="K1483" s="2">
        <f t="shared" si="565"/>
        <v>0.4299565560821485</v>
      </c>
      <c r="L1483" s="2">
        <f t="shared" si="566"/>
        <v>0</v>
      </c>
      <c r="M1483" s="2">
        <f t="shared" si="567"/>
        <v>1.536334913112164E-2</v>
      </c>
      <c r="N1483" s="59">
        <v>28089</v>
      </c>
      <c r="O1483" s="59">
        <v>21773</v>
      </c>
      <c r="P1483" s="59"/>
      <c r="Q1483" s="59">
        <v>778</v>
      </c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G1483" s="7">
        <f>IF(Q1483&gt;0,RANK(Q1483,(N1483:P1483,Q1483:AE1483)),0)</f>
        <v>3</v>
      </c>
      <c r="AH1483" s="7">
        <f>IF(R1483&gt;0,RANK(R1483,(N1483:P1483,Q1483:AE1483)),0)</f>
        <v>0</v>
      </c>
      <c r="AI1483" s="7">
        <f>IF(T1483&gt;0,RANK(T1483,(N1483:P1483,Q1483:AE1483)),0)</f>
        <v>0</v>
      </c>
      <c r="AJ1483" s="7">
        <f>IF(S1483&gt;0,RANK(S1483,(N1483:P1483,Q1483:AE1483)),0)</f>
        <v>0</v>
      </c>
      <c r="AK1483" s="2">
        <f t="shared" si="568"/>
        <v>1.5363349131121643E-2</v>
      </c>
      <c r="AL1483" s="2">
        <f t="shared" si="569"/>
        <v>0</v>
      </c>
      <c r="AM1483" s="2">
        <f t="shared" si="570"/>
        <v>0</v>
      </c>
      <c r="AN1483" s="2">
        <f t="shared" si="571"/>
        <v>0</v>
      </c>
      <c r="AP1483" t="s">
        <v>1923</v>
      </c>
      <c r="AQ1483" t="s">
        <v>1697</v>
      </c>
      <c r="AT1483" s="95">
        <v>37</v>
      </c>
      <c r="AU1483" s="97">
        <v>51</v>
      </c>
      <c r="AV1483" s="101">
        <f t="shared" si="560"/>
        <v>37051</v>
      </c>
      <c r="AX1483" s="7" t="s">
        <v>1006</v>
      </c>
    </row>
    <row r="1484" spans="1:50" ht="12.75" hidden="1" customHeight="1" outlineLevel="1">
      <c r="A1484" t="s">
        <v>566</v>
      </c>
      <c r="B1484" t="s">
        <v>1697</v>
      </c>
      <c r="C1484" s="1">
        <f t="shared" si="563"/>
        <v>3875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si="572"/>
        <v>180</v>
      </c>
      <c r="H1484" s="2">
        <f t="shared" si="573"/>
        <v>4.645161290322581E-2</v>
      </c>
      <c r="I1484" s="2"/>
      <c r="J1484" s="2">
        <f t="shared" si="564"/>
        <v>0.4663225806451613</v>
      </c>
      <c r="K1484" s="2">
        <f t="shared" si="565"/>
        <v>0.51277419354838705</v>
      </c>
      <c r="L1484" s="2">
        <f t="shared" si="566"/>
        <v>0</v>
      </c>
      <c r="M1484" s="2">
        <f t="shared" si="567"/>
        <v>2.0903225806451653E-2</v>
      </c>
      <c r="N1484" s="59">
        <v>1807</v>
      </c>
      <c r="O1484" s="59">
        <v>1987</v>
      </c>
      <c r="P1484" s="59"/>
      <c r="Q1484" s="59">
        <v>81</v>
      </c>
      <c r="R1484" s="59"/>
      <c r="S1484" s="59"/>
      <c r="T1484" s="59"/>
      <c r="U1484" s="59"/>
      <c r="V1484" s="59"/>
      <c r="W1484" s="59"/>
      <c r="X1484" s="59"/>
      <c r="Y1484" s="59"/>
      <c r="Z1484" s="59"/>
      <c r="AA1484" s="59"/>
      <c r="AB1484" s="59"/>
      <c r="AC1484" s="59"/>
      <c r="AD1484" s="59"/>
      <c r="AE1484" s="59"/>
      <c r="AG1484" s="7">
        <f>IF(Q1484&gt;0,RANK(Q1484,(N1484:P1484,Q1484:AE1484)),0)</f>
        <v>3</v>
      </c>
      <c r="AH1484" s="7">
        <f>IF(R1484&gt;0,RANK(R1484,(N1484:P1484,Q1484:AE1484)),0)</f>
        <v>0</v>
      </c>
      <c r="AI1484" s="7">
        <f>IF(T1484&gt;0,RANK(T1484,(N1484:P1484,Q1484:AE1484)),0)</f>
        <v>0</v>
      </c>
      <c r="AJ1484" s="7">
        <f>IF(S1484&gt;0,RANK(S1484,(N1484:P1484,Q1484:AE1484)),0)</f>
        <v>0</v>
      </c>
      <c r="AK1484" s="2">
        <f t="shared" si="568"/>
        <v>2.0903225806451611E-2</v>
      </c>
      <c r="AL1484" s="2">
        <f t="shared" si="569"/>
        <v>0</v>
      </c>
      <c r="AM1484" s="2">
        <f t="shared" si="570"/>
        <v>0</v>
      </c>
      <c r="AN1484" s="2">
        <f t="shared" si="571"/>
        <v>0</v>
      </c>
      <c r="AP1484" t="s">
        <v>566</v>
      </c>
      <c r="AQ1484" t="s">
        <v>1697</v>
      </c>
      <c r="AR1484">
        <v>3</v>
      </c>
      <c r="AT1484" s="95">
        <v>37</v>
      </c>
      <c r="AU1484" s="97">
        <v>53</v>
      </c>
      <c r="AV1484" s="101">
        <f t="shared" si="560"/>
        <v>37053</v>
      </c>
      <c r="AX1484" s="7" t="s">
        <v>1006</v>
      </c>
    </row>
    <row r="1485" spans="1:50" ht="12.75" hidden="1" customHeight="1" outlineLevel="1">
      <c r="A1485" t="s">
        <v>1991</v>
      </c>
      <c r="B1485" t="s">
        <v>1697</v>
      </c>
      <c r="C1485" s="1">
        <f t="shared" si="563"/>
        <v>9127</v>
      </c>
      <c r="D1485" s="7">
        <f>IF(N1485&gt;0, RANK(N1485,(N1485:P1485,Q1485:AE1485)),0)</f>
        <v>1</v>
      </c>
      <c r="E1485" s="7">
        <f>IF(O1485&gt;0,RANK(O1485,(N1485:P1485,Q1485:AE1485)),0)</f>
        <v>2</v>
      </c>
      <c r="F1485" s="7">
        <f>IF(P1485&gt;0,RANK(P1485,(N1485:P1485,Q1485:AE1485)),0)</f>
        <v>0</v>
      </c>
      <c r="G1485" s="1">
        <f t="shared" si="572"/>
        <v>229</v>
      </c>
      <c r="H1485" s="2">
        <f t="shared" si="573"/>
        <v>2.509039114714583E-2</v>
      </c>
      <c r="I1485" s="2"/>
      <c r="J1485" s="2">
        <f t="shared" si="564"/>
        <v>0.49874000219130055</v>
      </c>
      <c r="K1485" s="2">
        <f t="shared" si="565"/>
        <v>0.47364961104415471</v>
      </c>
      <c r="L1485" s="2">
        <f t="shared" si="566"/>
        <v>0</v>
      </c>
      <c r="M1485" s="2">
        <f t="shared" si="567"/>
        <v>2.7610386764544748E-2</v>
      </c>
      <c r="N1485" s="59">
        <v>4552</v>
      </c>
      <c r="O1485" s="59">
        <v>4323</v>
      </c>
      <c r="P1485" s="59"/>
      <c r="Q1485" s="59">
        <v>252</v>
      </c>
      <c r="R1485" s="59"/>
      <c r="S1485" s="59"/>
      <c r="T1485" s="59"/>
      <c r="U1485" s="59"/>
      <c r="V1485" s="59"/>
      <c r="W1485" s="59"/>
      <c r="X1485" s="59"/>
      <c r="Y1485" s="59"/>
      <c r="Z1485" s="59"/>
      <c r="AA1485" s="59"/>
      <c r="AB1485" s="59"/>
      <c r="AC1485" s="59"/>
      <c r="AD1485" s="59"/>
      <c r="AE1485" s="59"/>
      <c r="AG1485" s="7">
        <f>IF(Q1485&gt;0,RANK(Q1485,(N1485:P1485,Q1485:AE1485)),0)</f>
        <v>3</v>
      </c>
      <c r="AH1485" s="7">
        <f>IF(R1485&gt;0,RANK(R1485,(N1485:P1485,Q1485:AE1485)),0)</f>
        <v>0</v>
      </c>
      <c r="AI1485" s="7">
        <f>IF(T1485&gt;0,RANK(T1485,(N1485:P1485,Q1485:AE1485)),0)</f>
        <v>0</v>
      </c>
      <c r="AJ1485" s="7">
        <f>IF(S1485&gt;0,RANK(S1485,(N1485:P1485,Q1485:AE1485)),0)</f>
        <v>0</v>
      </c>
      <c r="AK1485" s="2">
        <f t="shared" si="568"/>
        <v>2.7610386764544758E-2</v>
      </c>
      <c r="AL1485" s="2">
        <f t="shared" si="569"/>
        <v>0</v>
      </c>
      <c r="AM1485" s="2">
        <f t="shared" si="570"/>
        <v>0</v>
      </c>
      <c r="AN1485" s="2">
        <f t="shared" si="571"/>
        <v>0</v>
      </c>
      <c r="AP1485" t="s">
        <v>1991</v>
      </c>
      <c r="AQ1485" t="s">
        <v>1697</v>
      </c>
      <c r="AR1485">
        <v>3</v>
      </c>
      <c r="AT1485" s="95">
        <v>37</v>
      </c>
      <c r="AU1485" s="97">
        <v>55</v>
      </c>
      <c r="AV1485" s="101">
        <f t="shared" si="560"/>
        <v>37055</v>
      </c>
      <c r="AX1485" s="7" t="s">
        <v>1006</v>
      </c>
    </row>
    <row r="1486" spans="1:50" ht="12.75" hidden="1" customHeight="1" outlineLevel="1">
      <c r="A1486" t="s">
        <v>437</v>
      </c>
      <c r="B1486" t="s">
        <v>1697</v>
      </c>
      <c r="C1486" s="1">
        <f t="shared" si="563"/>
        <v>40461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72"/>
        <v>3713</v>
      </c>
      <c r="H1486" s="2">
        <f t="shared" si="573"/>
        <v>9.1767380934727263E-2</v>
      </c>
      <c r="I1486" s="2"/>
      <c r="J1486" s="2">
        <f t="shared" si="564"/>
        <v>0.44321692494006576</v>
      </c>
      <c r="K1486" s="2">
        <f t="shared" si="565"/>
        <v>0.53498430587479306</v>
      </c>
      <c r="L1486" s="2">
        <f t="shared" si="566"/>
        <v>0</v>
      </c>
      <c r="M1486" s="2">
        <f t="shared" si="567"/>
        <v>2.1798769185141231E-2</v>
      </c>
      <c r="N1486" s="59">
        <v>17933</v>
      </c>
      <c r="O1486" s="59">
        <v>21646</v>
      </c>
      <c r="P1486" s="59"/>
      <c r="Q1486" s="59">
        <v>882</v>
      </c>
      <c r="R1486" s="59"/>
      <c r="S1486" s="59"/>
      <c r="T1486" s="59"/>
      <c r="U1486" s="59"/>
      <c r="V1486" s="59"/>
      <c r="W1486" s="59"/>
      <c r="X1486" s="59"/>
      <c r="Y1486" s="59"/>
      <c r="Z1486" s="59"/>
      <c r="AA1486" s="59"/>
      <c r="AB1486" s="59"/>
      <c r="AC1486" s="59"/>
      <c r="AD1486" s="59"/>
      <c r="AE1486" s="59"/>
      <c r="AG1486" s="7">
        <f>IF(Q1486&gt;0,RANK(Q1486,(N1486:P1486,Q1486:AE1486)),0)</f>
        <v>3</v>
      </c>
      <c r="AH1486" s="7">
        <f>IF(R1486&gt;0,RANK(R1486,(N1486:P1486,Q1486:AE1486)),0)</f>
        <v>0</v>
      </c>
      <c r="AI1486" s="7">
        <f>IF(T1486&gt;0,RANK(T1486,(N1486:P1486,Q1486:AE1486)),0)</f>
        <v>0</v>
      </c>
      <c r="AJ1486" s="7">
        <f>IF(S1486&gt;0,RANK(S1486,(N1486:P1486,Q1486:AE1486)),0)</f>
        <v>0</v>
      </c>
      <c r="AK1486" s="2">
        <f t="shared" si="568"/>
        <v>2.1798769185141249E-2</v>
      </c>
      <c r="AL1486" s="2">
        <f t="shared" si="569"/>
        <v>0</v>
      </c>
      <c r="AM1486" s="2">
        <f t="shared" si="570"/>
        <v>0</v>
      </c>
      <c r="AN1486" s="2">
        <f t="shared" si="571"/>
        <v>0</v>
      </c>
      <c r="AP1486" t="s">
        <v>437</v>
      </c>
      <c r="AQ1486" t="s">
        <v>1697</v>
      </c>
      <c r="AT1486" s="95">
        <v>37</v>
      </c>
      <c r="AU1486" s="97">
        <v>57</v>
      </c>
      <c r="AV1486" s="101">
        <f t="shared" si="560"/>
        <v>37057</v>
      </c>
      <c r="AX1486" s="7" t="s">
        <v>1006</v>
      </c>
    </row>
    <row r="1487" spans="1:50" ht="12.75" hidden="1" customHeight="1" outlineLevel="1">
      <c r="A1487" t="s">
        <v>2099</v>
      </c>
      <c r="B1487" t="s">
        <v>1697</v>
      </c>
      <c r="C1487" s="1">
        <f t="shared" si="563"/>
        <v>9291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0</v>
      </c>
      <c r="G1487" s="1">
        <f t="shared" si="572"/>
        <v>2432</v>
      </c>
      <c r="H1487" s="2">
        <f t="shared" si="573"/>
        <v>0.26175869120654399</v>
      </c>
      <c r="I1487" s="2"/>
      <c r="J1487" s="2">
        <f t="shared" si="564"/>
        <v>0.357335055429986</v>
      </c>
      <c r="K1487" s="2">
        <f t="shared" si="565"/>
        <v>0.61909374663652994</v>
      </c>
      <c r="L1487" s="2">
        <f t="shared" si="566"/>
        <v>0</v>
      </c>
      <c r="M1487" s="2">
        <f t="shared" si="567"/>
        <v>2.3571197933484056E-2</v>
      </c>
      <c r="N1487" s="59">
        <v>3320</v>
      </c>
      <c r="O1487" s="59">
        <v>5752</v>
      </c>
      <c r="P1487" s="59"/>
      <c r="Q1487" s="59">
        <v>219</v>
      </c>
      <c r="R1487" s="59"/>
      <c r="S1487" s="59"/>
      <c r="T1487" s="59"/>
      <c r="U1487" s="59"/>
      <c r="V1487" s="59"/>
      <c r="W1487" s="59"/>
      <c r="X1487" s="59"/>
      <c r="Y1487" s="59"/>
      <c r="Z1487" s="59"/>
      <c r="AA1487" s="59"/>
      <c r="AB1487" s="59"/>
      <c r="AC1487" s="59"/>
      <c r="AD1487" s="59"/>
      <c r="AE1487" s="59"/>
      <c r="AG1487" s="7">
        <f>IF(Q1487&gt;0,RANK(Q1487,(N1487:P1487,Q1487:AE1487)),0)</f>
        <v>3</v>
      </c>
      <c r="AH1487" s="7">
        <f>IF(R1487&gt;0,RANK(R1487,(N1487:P1487,Q1487:AE1487)),0)</f>
        <v>0</v>
      </c>
      <c r="AI1487" s="7">
        <f>IF(T1487&gt;0,RANK(T1487,(N1487:P1487,Q1487:AE1487)),0)</f>
        <v>0</v>
      </c>
      <c r="AJ1487" s="7">
        <f>IF(S1487&gt;0,RANK(S1487,(N1487:P1487,Q1487:AE1487)),0)</f>
        <v>0</v>
      </c>
      <c r="AK1487" s="2">
        <f t="shared" si="568"/>
        <v>2.3571197933484018E-2</v>
      </c>
      <c r="AL1487" s="2">
        <f t="shared" si="569"/>
        <v>0</v>
      </c>
      <c r="AM1487" s="2">
        <f t="shared" si="570"/>
        <v>0</v>
      </c>
      <c r="AN1487" s="2">
        <f t="shared" si="571"/>
        <v>0</v>
      </c>
      <c r="AP1487" t="s">
        <v>2099</v>
      </c>
      <c r="AQ1487" t="s">
        <v>1697</v>
      </c>
      <c r="AR1487">
        <v>5</v>
      </c>
      <c r="AT1487" s="95">
        <v>37</v>
      </c>
      <c r="AU1487" s="97">
        <v>59</v>
      </c>
      <c r="AV1487" s="101">
        <f t="shared" si="560"/>
        <v>37059</v>
      </c>
      <c r="AX1487" s="7" t="s">
        <v>1006</v>
      </c>
    </row>
    <row r="1488" spans="1:50" ht="12.75" hidden="1" customHeight="1" outlineLevel="1">
      <c r="A1488" t="s">
        <v>2100</v>
      </c>
      <c r="B1488" t="s">
        <v>1697</v>
      </c>
      <c r="C1488" s="1">
        <f t="shared" si="563"/>
        <v>11177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0</v>
      </c>
      <c r="G1488" s="1">
        <f t="shared" si="572"/>
        <v>1079</v>
      </c>
      <c r="H1488" s="2">
        <f t="shared" si="573"/>
        <v>9.6537532432674239E-2</v>
      </c>
      <c r="I1488" s="2"/>
      <c r="J1488" s="2">
        <f t="shared" si="564"/>
        <v>0.54012704661358146</v>
      </c>
      <c r="K1488" s="2">
        <f t="shared" si="565"/>
        <v>0.4435895141809072</v>
      </c>
      <c r="L1488" s="2">
        <f t="shared" si="566"/>
        <v>0</v>
      </c>
      <c r="M1488" s="2">
        <f t="shared" si="567"/>
        <v>1.6283439205511341E-2</v>
      </c>
      <c r="N1488" s="59">
        <v>6037</v>
      </c>
      <c r="O1488" s="59">
        <v>4958</v>
      </c>
      <c r="P1488" s="59"/>
      <c r="Q1488" s="59">
        <v>182</v>
      </c>
      <c r="R1488" s="59"/>
      <c r="S1488" s="59"/>
      <c r="T1488" s="59"/>
      <c r="U1488" s="59"/>
      <c r="V1488" s="59"/>
      <c r="W1488" s="59"/>
      <c r="X1488" s="59"/>
      <c r="Y1488" s="59"/>
      <c r="Z1488" s="59"/>
      <c r="AA1488" s="59"/>
      <c r="AB1488" s="59"/>
      <c r="AC1488" s="59"/>
      <c r="AD1488" s="59"/>
      <c r="AE1488" s="59"/>
      <c r="AG1488" s="7">
        <f>IF(Q1488&gt;0,RANK(Q1488,(N1488:P1488,Q1488:AE1488)),0)</f>
        <v>3</v>
      </c>
      <c r="AH1488" s="7">
        <f>IF(R1488&gt;0,RANK(R1488,(N1488:P1488,Q1488:AE1488)),0)</f>
        <v>0</v>
      </c>
      <c r="AI1488" s="7">
        <f>IF(T1488&gt;0,RANK(T1488,(N1488:P1488,Q1488:AE1488)),0)</f>
        <v>0</v>
      </c>
      <c r="AJ1488" s="7">
        <f>IF(S1488&gt;0,RANK(S1488,(N1488:P1488,Q1488:AE1488)),0)</f>
        <v>0</v>
      </c>
      <c r="AK1488" s="2">
        <f t="shared" si="568"/>
        <v>1.6283439205511317E-2</v>
      </c>
      <c r="AL1488" s="2">
        <f t="shared" si="569"/>
        <v>0</v>
      </c>
      <c r="AM1488" s="2">
        <f t="shared" si="570"/>
        <v>0</v>
      </c>
      <c r="AN1488" s="2">
        <f t="shared" si="571"/>
        <v>0</v>
      </c>
      <c r="AP1488" t="s">
        <v>2100</v>
      </c>
      <c r="AQ1488" t="s">
        <v>1697</v>
      </c>
      <c r="AT1488" s="95">
        <v>37</v>
      </c>
      <c r="AU1488" s="97">
        <v>61</v>
      </c>
      <c r="AV1488" s="101">
        <f t="shared" si="560"/>
        <v>37061</v>
      </c>
      <c r="AX1488" s="7" t="s">
        <v>1006</v>
      </c>
    </row>
    <row r="1489" spans="1:50" ht="12.75" hidden="1" customHeight="1" outlineLevel="1">
      <c r="A1489" t="s">
        <v>2101</v>
      </c>
      <c r="B1489" t="s">
        <v>1697</v>
      </c>
      <c r="C1489" s="1">
        <f t="shared" si="563"/>
        <v>59340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>IF(P1489&gt;0,RANK(P1489,(N1489:P1489,Q1489:AE1489)),0)</f>
        <v>0</v>
      </c>
      <c r="G1489" s="1">
        <f t="shared" si="572"/>
        <v>19858</v>
      </c>
      <c r="H1489" s="2">
        <f t="shared" si="573"/>
        <v>0.33464779238287834</v>
      </c>
      <c r="I1489" s="2"/>
      <c r="J1489" s="2">
        <f t="shared" si="564"/>
        <v>0.66122345803842264</v>
      </c>
      <c r="K1489" s="2">
        <f t="shared" si="565"/>
        <v>0.3265756656555443</v>
      </c>
      <c r="L1489" s="2">
        <f t="shared" si="566"/>
        <v>0</v>
      </c>
      <c r="M1489" s="2">
        <f t="shared" si="567"/>
        <v>1.2200876306033059E-2</v>
      </c>
      <c r="N1489" s="59">
        <v>39237</v>
      </c>
      <c r="O1489" s="59">
        <v>19379</v>
      </c>
      <c r="P1489" s="59"/>
      <c r="Q1489" s="59">
        <v>724</v>
      </c>
      <c r="R1489" s="59"/>
      <c r="S1489" s="59"/>
      <c r="T1489" s="59"/>
      <c r="U1489" s="59"/>
      <c r="V1489" s="59"/>
      <c r="W1489" s="59"/>
      <c r="X1489" s="59"/>
      <c r="Y1489" s="59"/>
      <c r="Z1489" s="59"/>
      <c r="AA1489" s="59"/>
      <c r="AB1489" s="59"/>
      <c r="AC1489" s="59"/>
      <c r="AD1489" s="59"/>
      <c r="AE1489" s="59"/>
      <c r="AG1489" s="7">
        <f>IF(Q1489&gt;0,RANK(Q1489,(N1489:P1489,Q1489:AE1489)),0)</f>
        <v>3</v>
      </c>
      <c r="AH1489" s="7">
        <f>IF(R1489&gt;0,RANK(R1489,(N1489:P1489,Q1489:AE1489)),0)</f>
        <v>0</v>
      </c>
      <c r="AI1489" s="7">
        <f>IF(T1489&gt;0,RANK(T1489,(N1489:P1489,Q1489:AE1489)),0)</f>
        <v>0</v>
      </c>
      <c r="AJ1489" s="7">
        <f>IF(S1489&gt;0,RANK(S1489,(N1489:P1489,Q1489:AE1489)),0)</f>
        <v>0</v>
      </c>
      <c r="AK1489" s="2">
        <f t="shared" si="568"/>
        <v>1.220087630603303E-2</v>
      </c>
      <c r="AL1489" s="2">
        <f t="shared" si="569"/>
        <v>0</v>
      </c>
      <c r="AM1489" s="2">
        <f t="shared" si="570"/>
        <v>0</v>
      </c>
      <c r="AN1489" s="2">
        <f t="shared" si="571"/>
        <v>0</v>
      </c>
      <c r="AP1489" t="s">
        <v>2101</v>
      </c>
      <c r="AQ1489" t="s">
        <v>1697</v>
      </c>
      <c r="AR1489">
        <v>4</v>
      </c>
      <c r="AT1489" s="95">
        <v>37</v>
      </c>
      <c r="AU1489" s="97">
        <v>63</v>
      </c>
      <c r="AV1489" s="101">
        <f t="shared" si="560"/>
        <v>37063</v>
      </c>
      <c r="AX1489" s="7" t="s">
        <v>1006</v>
      </c>
    </row>
    <row r="1490" spans="1:50" ht="12.75" hidden="1" customHeight="1" outlineLevel="1">
      <c r="A1490" t="s">
        <v>1437</v>
      </c>
      <c r="B1490" t="s">
        <v>1697</v>
      </c>
      <c r="C1490" s="1">
        <f t="shared" ref="C1490:C1521" si="574">SUM(N1490:AE1490)</f>
        <v>15109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0</v>
      </c>
      <c r="G1490" s="1">
        <f t="shared" si="572"/>
        <v>5025</v>
      </c>
      <c r="H1490" s="2">
        <f t="shared" si="573"/>
        <v>0.33258322853928124</v>
      </c>
      <c r="I1490" s="2"/>
      <c r="J1490" s="2">
        <f t="shared" ref="J1490:J1521" si="575">IF($C1490=0,"-",N1490/$C1490)</f>
        <v>0.6625190283936726</v>
      </c>
      <c r="K1490" s="2">
        <f t="shared" ref="K1490:K1521" si="576">IF($C1490=0,"-",O1490/$C1490)</f>
        <v>0.32993579985439142</v>
      </c>
      <c r="L1490" s="2">
        <f t="shared" ref="L1490:L1521" si="577">IF($C1490=0,"-",P1490/$C1490)</f>
        <v>0</v>
      </c>
      <c r="M1490" s="2">
        <f t="shared" ref="M1490:M1521" si="578">IF(C1490=0,"-",(1-J1490-K1490-L1490))</f>
        <v>7.5451717519359751E-3</v>
      </c>
      <c r="N1490" s="59">
        <v>10010</v>
      </c>
      <c r="O1490" s="59">
        <v>4985</v>
      </c>
      <c r="P1490" s="59"/>
      <c r="Q1490" s="59">
        <v>114</v>
      </c>
      <c r="R1490" s="59"/>
      <c r="S1490" s="59"/>
      <c r="T1490" s="59"/>
      <c r="U1490" s="59"/>
      <c r="V1490" s="59"/>
      <c r="W1490" s="59"/>
      <c r="X1490" s="59"/>
      <c r="Y1490" s="59"/>
      <c r="Z1490" s="59"/>
      <c r="AA1490" s="59"/>
      <c r="AB1490" s="59"/>
      <c r="AC1490" s="59"/>
      <c r="AD1490" s="59"/>
      <c r="AE1490" s="59"/>
      <c r="AG1490" s="7">
        <f>IF(Q1490&gt;0,RANK(Q1490,(N1490:P1490,Q1490:AE1490)),0)</f>
        <v>3</v>
      </c>
      <c r="AH1490" s="7">
        <f>IF(R1490&gt;0,RANK(R1490,(N1490:P1490,Q1490:AE1490)),0)</f>
        <v>0</v>
      </c>
      <c r="AI1490" s="7">
        <f>IF(T1490&gt;0,RANK(T1490,(N1490:P1490,Q1490:AE1490)),0)</f>
        <v>0</v>
      </c>
      <c r="AJ1490" s="7">
        <f>IF(S1490&gt;0,RANK(S1490,(N1490:P1490,Q1490:AE1490)),0)</f>
        <v>0</v>
      </c>
      <c r="AK1490" s="2">
        <f t="shared" ref="AK1490:AK1521" si="579">IF($C1490=0,"-",Q1490/$C1490)</f>
        <v>7.5451717519359326E-3</v>
      </c>
      <c r="AL1490" s="2">
        <f t="shared" ref="AL1490:AL1521" si="580">IF($C1490=0,"-",R1490/$C1490)</f>
        <v>0</v>
      </c>
      <c r="AM1490" s="2">
        <f t="shared" ref="AM1490:AM1521" si="581">IF($C1490=0,"-",T1490/$C1490)</f>
        <v>0</v>
      </c>
      <c r="AN1490" s="2">
        <f t="shared" ref="AN1490:AN1521" si="582">IF($C1490=0,"-",S1490/$C1490)</f>
        <v>0</v>
      </c>
      <c r="AP1490" t="s">
        <v>1437</v>
      </c>
      <c r="AQ1490" t="s">
        <v>1697</v>
      </c>
      <c r="AR1490">
        <v>1</v>
      </c>
      <c r="AT1490" s="95">
        <v>37</v>
      </c>
      <c r="AU1490" s="97">
        <v>65</v>
      </c>
      <c r="AV1490" s="101">
        <f t="shared" si="560"/>
        <v>37065</v>
      </c>
      <c r="AX1490" s="7" t="s">
        <v>1006</v>
      </c>
    </row>
    <row r="1491" spans="1:50" ht="12.75" hidden="1" customHeight="1" outlineLevel="1">
      <c r="A1491" t="s">
        <v>671</v>
      </c>
      <c r="B1491" t="s">
        <v>1697</v>
      </c>
      <c r="C1491" s="1">
        <f t="shared" si="574"/>
        <v>88191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>IF(P1491&gt;0,RANK(P1491,(N1491:P1491,Q1491:AE1491)),0)</f>
        <v>0</v>
      </c>
      <c r="G1491" s="1">
        <f t="shared" si="572"/>
        <v>2826</v>
      </c>
      <c r="H1491" s="2">
        <f t="shared" si="573"/>
        <v>3.2044086131237881E-2</v>
      </c>
      <c r="I1491" s="2"/>
      <c r="J1491" s="2">
        <f t="shared" si="575"/>
        <v>0.50889546552369291</v>
      </c>
      <c r="K1491" s="2">
        <f t="shared" si="576"/>
        <v>0.47685137939245503</v>
      </c>
      <c r="L1491" s="2">
        <f t="shared" si="577"/>
        <v>0</v>
      </c>
      <c r="M1491" s="2">
        <f t="shared" si="578"/>
        <v>1.4253155083852054E-2</v>
      </c>
      <c r="N1491" s="59">
        <v>44880</v>
      </c>
      <c r="O1491" s="59">
        <v>42054</v>
      </c>
      <c r="P1491" s="59"/>
      <c r="Q1491" s="59">
        <v>1257</v>
      </c>
      <c r="R1491" s="59"/>
      <c r="S1491" s="59"/>
      <c r="T1491" s="59"/>
      <c r="U1491" s="59"/>
      <c r="V1491" s="59"/>
      <c r="W1491" s="59"/>
      <c r="X1491" s="59"/>
      <c r="Y1491" s="59"/>
      <c r="Z1491" s="59"/>
      <c r="AA1491" s="59"/>
      <c r="AB1491" s="59"/>
      <c r="AC1491" s="59"/>
      <c r="AD1491" s="59"/>
      <c r="AE1491" s="59"/>
      <c r="AG1491" s="7">
        <f>IF(Q1491&gt;0,RANK(Q1491,(N1491:P1491,Q1491:AE1491)),0)</f>
        <v>3</v>
      </c>
      <c r="AH1491" s="7">
        <f>IF(R1491&gt;0,RANK(R1491,(N1491:P1491,Q1491:AE1491)),0)</f>
        <v>0</v>
      </c>
      <c r="AI1491" s="7">
        <f>IF(T1491&gt;0,RANK(T1491,(N1491:P1491,Q1491:AE1491)),0)</f>
        <v>0</v>
      </c>
      <c r="AJ1491" s="7">
        <f>IF(S1491&gt;0,RANK(S1491,(N1491:P1491,Q1491:AE1491)),0)</f>
        <v>0</v>
      </c>
      <c r="AK1491" s="2">
        <f t="shared" si="579"/>
        <v>1.4253155083852094E-2</v>
      </c>
      <c r="AL1491" s="2">
        <f t="shared" si="580"/>
        <v>0</v>
      </c>
      <c r="AM1491" s="2">
        <f t="shared" si="581"/>
        <v>0</v>
      </c>
      <c r="AN1491" s="2">
        <f t="shared" si="582"/>
        <v>0</v>
      </c>
      <c r="AP1491" t="s">
        <v>671</v>
      </c>
      <c r="AQ1491" t="s">
        <v>1697</v>
      </c>
      <c r="AT1491" s="95">
        <v>37</v>
      </c>
      <c r="AU1491" s="97">
        <v>67</v>
      </c>
      <c r="AV1491" s="101">
        <f t="shared" si="560"/>
        <v>37067</v>
      </c>
      <c r="AX1491" s="7" t="s">
        <v>1006</v>
      </c>
    </row>
    <row r="1492" spans="1:50" ht="12.75" hidden="1" customHeight="1" outlineLevel="1">
      <c r="A1492" t="s">
        <v>522</v>
      </c>
      <c r="B1492" t="s">
        <v>1697</v>
      </c>
      <c r="C1492" s="1">
        <f t="shared" si="574"/>
        <v>11824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72"/>
        <v>622</v>
      </c>
      <c r="H1492" s="2">
        <f t="shared" si="573"/>
        <v>5.2604871447902574E-2</v>
      </c>
      <c r="I1492" s="2"/>
      <c r="J1492" s="2">
        <f t="shared" si="575"/>
        <v>0.51869079837618404</v>
      </c>
      <c r="K1492" s="2">
        <f t="shared" si="576"/>
        <v>0.46608592692828144</v>
      </c>
      <c r="L1492" s="2">
        <f t="shared" si="577"/>
        <v>0</v>
      </c>
      <c r="M1492" s="2">
        <f t="shared" si="578"/>
        <v>1.5223274695534528E-2</v>
      </c>
      <c r="N1492" s="59">
        <v>6133</v>
      </c>
      <c r="O1492" s="59">
        <v>5511</v>
      </c>
      <c r="P1492" s="59"/>
      <c r="Q1492" s="59">
        <v>180</v>
      </c>
      <c r="R1492" s="59"/>
      <c r="S1492" s="59"/>
      <c r="T1492" s="59"/>
      <c r="U1492" s="59"/>
      <c r="V1492" s="59"/>
      <c r="W1492" s="59"/>
      <c r="X1492" s="59"/>
      <c r="Y1492" s="59"/>
      <c r="Z1492" s="59"/>
      <c r="AA1492" s="59"/>
      <c r="AB1492" s="59"/>
      <c r="AC1492" s="59"/>
      <c r="AD1492" s="59"/>
      <c r="AE1492" s="59"/>
      <c r="AG1492" s="7">
        <f>IF(Q1492&gt;0,RANK(Q1492,(N1492:P1492,Q1492:AE1492)),0)</f>
        <v>3</v>
      </c>
      <c r="AH1492" s="7">
        <f>IF(R1492&gt;0,RANK(R1492,(N1492:P1492,Q1492:AE1492)),0)</f>
        <v>0</v>
      </c>
      <c r="AI1492" s="7">
        <f>IF(T1492&gt;0,RANK(T1492,(N1492:P1492,Q1492:AE1492)),0)</f>
        <v>0</v>
      </c>
      <c r="AJ1492" s="7">
        <f>IF(S1492&gt;0,RANK(S1492,(N1492:P1492,Q1492:AE1492)),0)</f>
        <v>0</v>
      </c>
      <c r="AK1492" s="2">
        <f t="shared" si="579"/>
        <v>1.5223274695534507E-2</v>
      </c>
      <c r="AL1492" s="2">
        <f t="shared" si="580"/>
        <v>0</v>
      </c>
      <c r="AM1492" s="2">
        <f t="shared" si="581"/>
        <v>0</v>
      </c>
      <c r="AN1492" s="2">
        <f t="shared" si="582"/>
        <v>0</v>
      </c>
      <c r="AP1492" t="s">
        <v>522</v>
      </c>
      <c r="AQ1492" t="s">
        <v>1697</v>
      </c>
      <c r="AR1492">
        <v>2</v>
      </c>
      <c r="AT1492" s="95">
        <v>37</v>
      </c>
      <c r="AU1492" s="97">
        <v>69</v>
      </c>
      <c r="AV1492" s="101">
        <f t="shared" si="560"/>
        <v>37069</v>
      </c>
      <c r="AX1492" s="7" t="s">
        <v>1006</v>
      </c>
    </row>
    <row r="1493" spans="1:50" ht="12.75" hidden="1" customHeight="1" outlineLevel="1">
      <c r="A1493" t="s">
        <v>1844</v>
      </c>
      <c r="B1493" t="s">
        <v>1697</v>
      </c>
      <c r="C1493" s="1">
        <f t="shared" si="574"/>
        <v>40103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1">
        <f t="shared" si="572"/>
        <v>5460</v>
      </c>
      <c r="H1493" s="2">
        <f t="shared" si="573"/>
        <v>0.13614941525571653</v>
      </c>
      <c r="I1493" s="2"/>
      <c r="J1493" s="2">
        <f t="shared" si="575"/>
        <v>0.41864698401615841</v>
      </c>
      <c r="K1493" s="2">
        <f t="shared" si="576"/>
        <v>0.55479639927187496</v>
      </c>
      <c r="L1493" s="2">
        <f t="shared" si="577"/>
        <v>0</v>
      </c>
      <c r="M1493" s="2">
        <f t="shared" si="578"/>
        <v>2.655661671196663E-2</v>
      </c>
      <c r="N1493" s="59">
        <v>16789</v>
      </c>
      <c r="O1493" s="59">
        <v>22249</v>
      </c>
      <c r="P1493" s="59"/>
      <c r="Q1493" s="59">
        <v>1065</v>
      </c>
      <c r="R1493" s="59"/>
      <c r="S1493" s="59"/>
      <c r="T1493" s="59"/>
      <c r="U1493" s="59"/>
      <c r="V1493" s="59"/>
      <c r="W1493" s="59"/>
      <c r="X1493" s="59"/>
      <c r="Y1493" s="59"/>
      <c r="Z1493" s="59"/>
      <c r="AA1493" s="59"/>
      <c r="AB1493" s="59"/>
      <c r="AC1493" s="59"/>
      <c r="AD1493" s="59"/>
      <c r="AE1493" s="59"/>
      <c r="AG1493" s="7">
        <f>IF(Q1493&gt;0,RANK(Q1493,(N1493:P1493,Q1493:AE1493)),0)</f>
        <v>3</v>
      </c>
      <c r="AH1493" s="7">
        <f>IF(R1493&gt;0,RANK(R1493,(N1493:P1493,Q1493:AE1493)),0)</f>
        <v>0</v>
      </c>
      <c r="AI1493" s="7">
        <f>IF(T1493&gt;0,RANK(T1493,(N1493:P1493,Q1493:AE1493)),0)</f>
        <v>0</v>
      </c>
      <c r="AJ1493" s="7">
        <f>IF(S1493&gt;0,RANK(S1493,(N1493:P1493,Q1493:AE1493)),0)</f>
        <v>0</v>
      </c>
      <c r="AK1493" s="2">
        <f t="shared" si="579"/>
        <v>2.6556616711966685E-2</v>
      </c>
      <c r="AL1493" s="2">
        <f t="shared" si="580"/>
        <v>0</v>
      </c>
      <c r="AM1493" s="2">
        <f t="shared" si="581"/>
        <v>0</v>
      </c>
      <c r="AN1493" s="2">
        <f t="shared" si="582"/>
        <v>0</v>
      </c>
      <c r="AP1493" t="s">
        <v>1844</v>
      </c>
      <c r="AQ1493" t="s">
        <v>1697</v>
      </c>
      <c r="AT1493" s="95">
        <v>37</v>
      </c>
      <c r="AU1493" s="97">
        <v>71</v>
      </c>
      <c r="AV1493" s="101">
        <f t="shared" si="560"/>
        <v>37071</v>
      </c>
      <c r="AX1493" s="7" t="s">
        <v>1006</v>
      </c>
    </row>
    <row r="1494" spans="1:50" ht="12.75" hidden="1" customHeight="1" outlineLevel="1">
      <c r="A1494" t="s">
        <v>1562</v>
      </c>
      <c r="B1494" t="s">
        <v>1697</v>
      </c>
      <c r="C1494" s="1">
        <f t="shared" si="574"/>
        <v>1773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0</v>
      </c>
      <c r="G1494" s="1">
        <f t="shared" si="572"/>
        <v>576</v>
      </c>
      <c r="H1494" s="2">
        <f t="shared" si="573"/>
        <v>0.32487309644670048</v>
      </c>
      <c r="I1494" s="2"/>
      <c r="J1494" s="2">
        <f t="shared" si="575"/>
        <v>0.65651438240270732</v>
      </c>
      <c r="K1494" s="2">
        <f t="shared" si="576"/>
        <v>0.33164128595600678</v>
      </c>
      <c r="L1494" s="2">
        <f t="shared" si="577"/>
        <v>0</v>
      </c>
      <c r="M1494" s="2">
        <f t="shared" si="578"/>
        <v>1.1844331641285899E-2</v>
      </c>
      <c r="N1494" s="59">
        <v>1164</v>
      </c>
      <c r="O1494" s="59">
        <v>588</v>
      </c>
      <c r="P1494" s="59"/>
      <c r="Q1494" s="59">
        <v>21</v>
      </c>
      <c r="R1494" s="59"/>
      <c r="S1494" s="59"/>
      <c r="T1494" s="59"/>
      <c r="U1494" s="59"/>
      <c r="V1494" s="59"/>
      <c r="W1494" s="59"/>
      <c r="X1494" s="59"/>
      <c r="Y1494" s="59"/>
      <c r="Z1494" s="59"/>
      <c r="AA1494" s="59"/>
      <c r="AB1494" s="59"/>
      <c r="AC1494" s="59"/>
      <c r="AD1494" s="59"/>
      <c r="AE1494" s="59"/>
      <c r="AG1494" s="7">
        <f>IF(Q1494&gt;0,RANK(Q1494,(N1494:P1494,Q1494:AE1494)),0)</f>
        <v>3</v>
      </c>
      <c r="AH1494" s="7">
        <f>IF(R1494&gt;0,RANK(R1494,(N1494:P1494,Q1494:AE1494)),0)</f>
        <v>0</v>
      </c>
      <c r="AI1494" s="7">
        <f>IF(T1494&gt;0,RANK(T1494,(N1494:P1494,Q1494:AE1494)),0)</f>
        <v>0</v>
      </c>
      <c r="AJ1494" s="7">
        <f>IF(S1494&gt;0,RANK(S1494,(N1494:P1494,Q1494:AE1494)),0)</f>
        <v>0</v>
      </c>
      <c r="AK1494" s="2">
        <f t="shared" si="579"/>
        <v>1.1844331641285956E-2</v>
      </c>
      <c r="AL1494" s="2">
        <f t="shared" si="580"/>
        <v>0</v>
      </c>
      <c r="AM1494" s="2">
        <f t="shared" si="581"/>
        <v>0</v>
      </c>
      <c r="AN1494" s="2">
        <f t="shared" si="582"/>
        <v>0</v>
      </c>
      <c r="AP1494" t="s">
        <v>1562</v>
      </c>
      <c r="AQ1494" t="s">
        <v>1697</v>
      </c>
      <c r="AR1494">
        <v>1</v>
      </c>
      <c r="AT1494" s="95">
        <v>37</v>
      </c>
      <c r="AU1494" s="97">
        <v>73</v>
      </c>
      <c r="AV1494" s="101">
        <f t="shared" si="560"/>
        <v>37073</v>
      </c>
      <c r="AX1494" s="7" t="s">
        <v>1006</v>
      </c>
    </row>
    <row r="1495" spans="1:50" ht="12.75" hidden="1" customHeight="1" outlineLevel="1">
      <c r="A1495" t="s">
        <v>865</v>
      </c>
      <c r="B1495" t="s">
        <v>1697</v>
      </c>
      <c r="C1495" s="1">
        <f t="shared" si="574"/>
        <v>3679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1">
        <f t="shared" si="572"/>
        <v>604</v>
      </c>
      <c r="H1495" s="2">
        <f t="shared" si="573"/>
        <v>0.16417504756727372</v>
      </c>
      <c r="I1495" s="2"/>
      <c r="J1495" s="2">
        <f t="shared" si="575"/>
        <v>0.40826311497689588</v>
      </c>
      <c r="K1495" s="2">
        <f t="shared" si="576"/>
        <v>0.57243816254416957</v>
      </c>
      <c r="L1495" s="2">
        <f t="shared" si="577"/>
        <v>0</v>
      </c>
      <c r="M1495" s="2">
        <f t="shared" si="578"/>
        <v>1.9298722478934605E-2</v>
      </c>
      <c r="N1495" s="59">
        <v>1502</v>
      </c>
      <c r="O1495" s="59">
        <v>2106</v>
      </c>
      <c r="P1495" s="59"/>
      <c r="Q1495" s="59">
        <v>71</v>
      </c>
      <c r="R1495" s="59"/>
      <c r="S1495" s="59"/>
      <c r="T1495" s="59"/>
      <c r="U1495" s="59"/>
      <c r="V1495" s="59"/>
      <c r="W1495" s="59"/>
      <c r="X1495" s="59"/>
      <c r="Y1495" s="59"/>
      <c r="Z1495" s="59"/>
      <c r="AA1495" s="59"/>
      <c r="AB1495" s="59"/>
      <c r="AC1495" s="59"/>
      <c r="AD1495" s="59"/>
      <c r="AE1495" s="59"/>
      <c r="AG1495" s="7">
        <f>IF(Q1495&gt;0,RANK(Q1495,(N1495:P1495,Q1495:AE1495)),0)</f>
        <v>3</v>
      </c>
      <c r="AH1495" s="7">
        <f>IF(R1495&gt;0,RANK(R1495,(N1495:P1495,Q1495:AE1495)),0)</f>
        <v>0</v>
      </c>
      <c r="AI1495" s="7">
        <f>IF(T1495&gt;0,RANK(T1495,(N1495:P1495,Q1495:AE1495)),0)</f>
        <v>0</v>
      </c>
      <c r="AJ1495" s="7">
        <f>IF(S1495&gt;0,RANK(S1495,(N1495:P1495,Q1495:AE1495)),0)</f>
        <v>0</v>
      </c>
      <c r="AK1495" s="2">
        <f t="shared" si="579"/>
        <v>1.9298722478934494E-2</v>
      </c>
      <c r="AL1495" s="2">
        <f t="shared" si="580"/>
        <v>0</v>
      </c>
      <c r="AM1495" s="2">
        <f t="shared" si="581"/>
        <v>0</v>
      </c>
      <c r="AN1495" s="2">
        <f t="shared" si="582"/>
        <v>0</v>
      </c>
      <c r="AP1495" t="s">
        <v>865</v>
      </c>
      <c r="AQ1495" t="s">
        <v>1697</v>
      </c>
      <c r="AR1495">
        <v>11</v>
      </c>
      <c r="AT1495" s="95">
        <v>37</v>
      </c>
      <c r="AU1495" s="97">
        <v>75</v>
      </c>
      <c r="AV1495" s="101">
        <f t="shared" si="560"/>
        <v>37075</v>
      </c>
      <c r="AX1495" s="7" t="s">
        <v>1006</v>
      </c>
    </row>
    <row r="1496" spans="1:50" ht="12.75" hidden="1" customHeight="1" outlineLevel="1">
      <c r="A1496" t="s">
        <v>1900</v>
      </c>
      <c r="B1496" t="s">
        <v>1697</v>
      </c>
      <c r="C1496" s="1">
        <f t="shared" si="574"/>
        <v>9948</v>
      </c>
      <c r="D1496" s="7">
        <f>IF(N1496&gt;0, RANK(N1496,(N1496:P1496,Q1496:AE1496)),0)</f>
        <v>1</v>
      </c>
      <c r="E1496" s="7">
        <f>IF(O1496&gt;0,RANK(O1496,(N1496:P1496,Q1496:AE1496)),0)</f>
        <v>2</v>
      </c>
      <c r="F1496" s="7">
        <f>IF(P1496&gt;0,RANK(P1496,(N1496:P1496,Q1496:AE1496)),0)</f>
        <v>0</v>
      </c>
      <c r="G1496" s="1">
        <f t="shared" si="572"/>
        <v>1465</v>
      </c>
      <c r="H1496" s="2">
        <f t="shared" si="573"/>
        <v>0.14726578206674709</v>
      </c>
      <c r="I1496" s="2"/>
      <c r="J1496" s="2">
        <f t="shared" si="575"/>
        <v>0.56714917571371126</v>
      </c>
      <c r="K1496" s="2">
        <f t="shared" si="576"/>
        <v>0.4198833936469642</v>
      </c>
      <c r="L1496" s="2">
        <f t="shared" si="577"/>
        <v>0</v>
      </c>
      <c r="M1496" s="2">
        <f t="shared" si="578"/>
        <v>1.296743063932454E-2</v>
      </c>
      <c r="N1496" s="59">
        <v>5642</v>
      </c>
      <c r="O1496" s="59">
        <v>4177</v>
      </c>
      <c r="P1496" s="59"/>
      <c r="Q1496" s="59">
        <v>129</v>
      </c>
      <c r="R1496" s="59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G1496" s="7">
        <f>IF(Q1496&gt;0,RANK(Q1496,(N1496:P1496,Q1496:AE1496)),0)</f>
        <v>3</v>
      </c>
      <c r="AH1496" s="7">
        <f>IF(R1496&gt;0,RANK(R1496,(N1496:P1496,Q1496:AE1496)),0)</f>
        <v>0</v>
      </c>
      <c r="AI1496" s="7">
        <f>IF(T1496&gt;0,RANK(T1496,(N1496:P1496,Q1496:AE1496)),0)</f>
        <v>0</v>
      </c>
      <c r="AJ1496" s="7">
        <f>IF(S1496&gt;0,RANK(S1496,(N1496:P1496,Q1496:AE1496)),0)</f>
        <v>0</v>
      </c>
      <c r="AK1496" s="2">
        <f t="shared" si="579"/>
        <v>1.2967430639324488E-2</v>
      </c>
      <c r="AL1496" s="2">
        <f t="shared" si="580"/>
        <v>0</v>
      </c>
      <c r="AM1496" s="2">
        <f t="shared" si="581"/>
        <v>0</v>
      </c>
      <c r="AN1496" s="2">
        <f t="shared" si="582"/>
        <v>0</v>
      </c>
      <c r="AP1496" t="s">
        <v>1900</v>
      </c>
      <c r="AQ1496" t="s">
        <v>1697</v>
      </c>
      <c r="AT1496" s="95">
        <v>37</v>
      </c>
      <c r="AU1496" s="97">
        <v>77</v>
      </c>
      <c r="AV1496" s="101">
        <f t="shared" si="560"/>
        <v>37077</v>
      </c>
      <c r="AX1496" s="7" t="s">
        <v>1006</v>
      </c>
    </row>
    <row r="1497" spans="1:50" ht="12.75" hidden="1" customHeight="1" outlineLevel="1">
      <c r="A1497" t="s">
        <v>1047</v>
      </c>
      <c r="B1497" t="s">
        <v>1697</v>
      </c>
      <c r="C1497" s="1">
        <f t="shared" si="574"/>
        <v>4139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>IF(P1497&gt;0,RANK(P1497,(N1497:P1497,Q1497:AE1497)),0)</f>
        <v>0</v>
      </c>
      <c r="G1497" s="1">
        <f t="shared" si="572"/>
        <v>208</v>
      </c>
      <c r="H1497" s="2">
        <f t="shared" si="573"/>
        <v>5.0253684464846585E-2</v>
      </c>
      <c r="I1497" s="2"/>
      <c r="J1497" s="2">
        <f t="shared" si="575"/>
        <v>0.52065716356607872</v>
      </c>
      <c r="K1497" s="2">
        <f t="shared" si="576"/>
        <v>0.4704034791012322</v>
      </c>
      <c r="L1497" s="2">
        <f t="shared" si="577"/>
        <v>0</v>
      </c>
      <c r="M1497" s="2">
        <f t="shared" si="578"/>
        <v>8.9393573326890796E-3</v>
      </c>
      <c r="N1497" s="59">
        <v>2155</v>
      </c>
      <c r="O1497" s="59">
        <v>1947</v>
      </c>
      <c r="P1497" s="59"/>
      <c r="Q1497" s="59">
        <v>37</v>
      </c>
      <c r="R1497" s="59"/>
      <c r="S1497" s="59"/>
      <c r="T1497" s="59"/>
      <c r="U1497" s="59"/>
      <c r="V1497" s="59"/>
      <c r="W1497" s="59"/>
      <c r="X1497" s="59"/>
      <c r="Y1497" s="59"/>
      <c r="Z1497" s="59"/>
      <c r="AA1497" s="59"/>
      <c r="AB1497" s="59"/>
      <c r="AC1497" s="59"/>
      <c r="AD1497" s="59"/>
      <c r="AE1497" s="59"/>
      <c r="AG1497" s="7">
        <f>IF(Q1497&gt;0,RANK(Q1497,(N1497:P1497,Q1497:AE1497)),0)</f>
        <v>3</v>
      </c>
      <c r="AH1497" s="7">
        <f>IF(R1497&gt;0,RANK(R1497,(N1497:P1497,Q1497:AE1497)),0)</f>
        <v>0</v>
      </c>
      <c r="AI1497" s="7">
        <f>IF(T1497&gt;0,RANK(T1497,(N1497:P1497,Q1497:AE1497)),0)</f>
        <v>0</v>
      </c>
      <c r="AJ1497" s="7">
        <f>IF(S1497&gt;0,RANK(S1497,(N1497:P1497,Q1497:AE1497)),0)</f>
        <v>0</v>
      </c>
      <c r="AK1497" s="2">
        <f t="shared" si="579"/>
        <v>8.9393573326890553E-3</v>
      </c>
      <c r="AL1497" s="2">
        <f t="shared" si="580"/>
        <v>0</v>
      </c>
      <c r="AM1497" s="2">
        <f t="shared" si="581"/>
        <v>0</v>
      </c>
      <c r="AN1497" s="2">
        <f t="shared" si="582"/>
        <v>0</v>
      </c>
      <c r="AP1497" t="s">
        <v>1047</v>
      </c>
      <c r="AQ1497" t="s">
        <v>1697</v>
      </c>
      <c r="AR1497">
        <v>1</v>
      </c>
      <c r="AT1497" s="95">
        <v>37</v>
      </c>
      <c r="AU1497" s="97">
        <v>79</v>
      </c>
      <c r="AV1497" s="101">
        <f t="shared" si="560"/>
        <v>37079</v>
      </c>
      <c r="AX1497" s="7" t="s">
        <v>1006</v>
      </c>
    </row>
    <row r="1498" spans="1:50" ht="12.75" hidden="1" customHeight="1" outlineLevel="1">
      <c r="A1498" t="s">
        <v>2266</v>
      </c>
      <c r="B1498" t="s">
        <v>1697</v>
      </c>
      <c r="C1498" s="1">
        <f t="shared" si="574"/>
        <v>113404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>IF(P1498&gt;0,RANK(P1498,(N1498:P1498,Q1498:AE1498)),0)</f>
        <v>0</v>
      </c>
      <c r="G1498" s="1">
        <f t="shared" si="572"/>
        <v>13279</v>
      </c>
      <c r="H1498" s="2">
        <f t="shared" si="573"/>
        <v>0.11709463510987267</v>
      </c>
      <c r="I1498" s="2"/>
      <c r="J1498" s="2">
        <f t="shared" si="575"/>
        <v>0.55053613629148879</v>
      </c>
      <c r="K1498" s="2">
        <f t="shared" si="576"/>
        <v>0.43344150118161617</v>
      </c>
      <c r="L1498" s="2">
        <f t="shared" si="577"/>
        <v>0</v>
      </c>
      <c r="M1498" s="2">
        <f t="shared" si="578"/>
        <v>1.602236252689504E-2</v>
      </c>
      <c r="N1498" s="59">
        <v>62433</v>
      </c>
      <c r="O1498" s="59">
        <v>49154</v>
      </c>
      <c r="P1498" s="59"/>
      <c r="Q1498" s="59">
        <v>1817</v>
      </c>
      <c r="R1498" s="59"/>
      <c r="S1498" s="59"/>
      <c r="T1498" s="59"/>
      <c r="U1498" s="59"/>
      <c r="V1498" s="59"/>
      <c r="W1498" s="59"/>
      <c r="X1498" s="59"/>
      <c r="Y1498" s="59"/>
      <c r="Z1498" s="59"/>
      <c r="AA1498" s="59"/>
      <c r="AB1498" s="59"/>
      <c r="AC1498" s="59"/>
      <c r="AD1498" s="59"/>
      <c r="AE1498" s="59"/>
      <c r="AG1498" s="7">
        <f>IF(Q1498&gt;0,RANK(Q1498,(N1498:P1498,Q1498:AE1498)),0)</f>
        <v>3</v>
      </c>
      <c r="AH1498" s="7">
        <f>IF(R1498&gt;0,RANK(R1498,(N1498:P1498,Q1498:AE1498)),0)</f>
        <v>0</v>
      </c>
      <c r="AI1498" s="7">
        <f>IF(T1498&gt;0,RANK(T1498,(N1498:P1498,Q1498:AE1498)),0)</f>
        <v>0</v>
      </c>
      <c r="AJ1498" s="7">
        <f>IF(S1498&gt;0,RANK(S1498,(N1498:P1498,Q1498:AE1498)),0)</f>
        <v>0</v>
      </c>
      <c r="AK1498" s="2">
        <f t="shared" si="579"/>
        <v>1.6022362526894995E-2</v>
      </c>
      <c r="AL1498" s="2">
        <f t="shared" si="580"/>
        <v>0</v>
      </c>
      <c r="AM1498" s="2">
        <f t="shared" si="581"/>
        <v>0</v>
      </c>
      <c r="AN1498" s="2">
        <f t="shared" si="582"/>
        <v>0</v>
      </c>
      <c r="AP1498" t="s">
        <v>2266</v>
      </c>
      <c r="AQ1498" t="s">
        <v>1697</v>
      </c>
      <c r="AT1498" s="95">
        <v>37</v>
      </c>
      <c r="AU1498" s="97">
        <v>81</v>
      </c>
      <c r="AV1498" s="101">
        <f t="shared" si="560"/>
        <v>37081</v>
      </c>
      <c r="AX1498" s="7" t="s">
        <v>1006</v>
      </c>
    </row>
    <row r="1499" spans="1:50" ht="12.75" hidden="1" customHeight="1" outlineLevel="1">
      <c r="A1499" t="s">
        <v>1909</v>
      </c>
      <c r="B1499" t="s">
        <v>1697</v>
      </c>
      <c r="C1499" s="1">
        <f t="shared" si="574"/>
        <v>12382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>IF(P1499&gt;0,RANK(P1499,(N1499:P1499,Q1499:AE1499)),0)</f>
        <v>0</v>
      </c>
      <c r="G1499" s="1">
        <f t="shared" si="572"/>
        <v>3639</v>
      </c>
      <c r="H1499" s="2">
        <f t="shared" si="573"/>
        <v>0.29389436278468745</v>
      </c>
      <c r="I1499" s="2"/>
      <c r="J1499" s="2">
        <f t="shared" si="575"/>
        <v>0.64278791794540457</v>
      </c>
      <c r="K1499" s="2">
        <f t="shared" si="576"/>
        <v>0.34889355516071718</v>
      </c>
      <c r="L1499" s="2">
        <f t="shared" si="577"/>
        <v>0</v>
      </c>
      <c r="M1499" s="2">
        <f t="shared" si="578"/>
        <v>8.318526893878242E-3</v>
      </c>
      <c r="N1499" s="59">
        <v>7959</v>
      </c>
      <c r="O1499" s="59">
        <v>4320</v>
      </c>
      <c r="P1499" s="59"/>
      <c r="Q1499" s="59">
        <v>103</v>
      </c>
      <c r="R1499" s="59"/>
      <c r="S1499" s="59"/>
      <c r="T1499" s="59"/>
      <c r="U1499" s="59"/>
      <c r="V1499" s="59"/>
      <c r="W1499" s="59"/>
      <c r="X1499" s="59"/>
      <c r="Y1499" s="59"/>
      <c r="Z1499" s="59"/>
      <c r="AA1499" s="59"/>
      <c r="AB1499" s="59"/>
      <c r="AC1499" s="59"/>
      <c r="AD1499" s="59"/>
      <c r="AE1499" s="59"/>
      <c r="AG1499" s="7">
        <f>IF(Q1499&gt;0,RANK(Q1499,(N1499:P1499,Q1499:AE1499)),0)</f>
        <v>3</v>
      </c>
      <c r="AH1499" s="7">
        <f>IF(R1499&gt;0,RANK(R1499,(N1499:P1499,Q1499:AE1499)),0)</f>
        <v>0</v>
      </c>
      <c r="AI1499" s="7">
        <f>IF(T1499&gt;0,RANK(T1499,(N1499:P1499,Q1499:AE1499)),0)</f>
        <v>0</v>
      </c>
      <c r="AJ1499" s="7">
        <f>IF(S1499&gt;0,RANK(S1499,(N1499:P1499,Q1499:AE1499)),0)</f>
        <v>0</v>
      </c>
      <c r="AK1499" s="2">
        <f t="shared" si="579"/>
        <v>8.3185268938782107E-3</v>
      </c>
      <c r="AL1499" s="2">
        <f t="shared" si="580"/>
        <v>0</v>
      </c>
      <c r="AM1499" s="2">
        <f t="shared" si="581"/>
        <v>0</v>
      </c>
      <c r="AN1499" s="2">
        <f t="shared" si="582"/>
        <v>0</v>
      </c>
      <c r="AP1499" t="s">
        <v>1909</v>
      </c>
      <c r="AQ1499" t="s">
        <v>1697</v>
      </c>
      <c r="AR1499">
        <v>1</v>
      </c>
      <c r="AT1499" s="95">
        <v>37</v>
      </c>
      <c r="AU1499" s="97">
        <v>83</v>
      </c>
      <c r="AV1499" s="101">
        <f t="shared" si="560"/>
        <v>37083</v>
      </c>
      <c r="AX1499" s="7" t="s">
        <v>1006</v>
      </c>
    </row>
    <row r="1500" spans="1:50" ht="12.75" hidden="1" customHeight="1" outlineLevel="1">
      <c r="A1500" t="s">
        <v>138</v>
      </c>
      <c r="B1500" t="s">
        <v>1697</v>
      </c>
      <c r="C1500" s="1">
        <f t="shared" si="574"/>
        <v>18273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0</v>
      </c>
      <c r="G1500" s="1">
        <f t="shared" si="572"/>
        <v>1588</v>
      </c>
      <c r="H1500" s="2">
        <f t="shared" si="573"/>
        <v>8.6904175559568766E-2</v>
      </c>
      <c r="I1500" s="2"/>
      <c r="J1500" s="2">
        <f t="shared" si="575"/>
        <v>0.45044601324358341</v>
      </c>
      <c r="K1500" s="2">
        <f t="shared" si="576"/>
        <v>0.53735018880315222</v>
      </c>
      <c r="L1500" s="2">
        <f t="shared" si="577"/>
        <v>0</v>
      </c>
      <c r="M1500" s="2">
        <f t="shared" si="578"/>
        <v>1.2203797953264317E-2</v>
      </c>
      <c r="N1500" s="59">
        <v>8231</v>
      </c>
      <c r="O1500" s="59">
        <v>9819</v>
      </c>
      <c r="P1500" s="59"/>
      <c r="Q1500" s="59">
        <v>223</v>
      </c>
      <c r="R1500" s="59"/>
      <c r="S1500" s="59"/>
      <c r="T1500" s="59"/>
      <c r="U1500" s="59"/>
      <c r="V1500" s="59"/>
      <c r="W1500" s="59"/>
      <c r="X1500" s="59"/>
      <c r="Y1500" s="59"/>
      <c r="Z1500" s="59"/>
      <c r="AA1500" s="59"/>
      <c r="AB1500" s="59"/>
      <c r="AC1500" s="59"/>
      <c r="AD1500" s="59"/>
      <c r="AE1500" s="59"/>
      <c r="AG1500" s="7">
        <f>IF(Q1500&gt;0,RANK(Q1500,(N1500:P1500,Q1500:AE1500)),0)</f>
        <v>3</v>
      </c>
      <c r="AH1500" s="7">
        <f>IF(R1500&gt;0,RANK(R1500,(N1500:P1500,Q1500:AE1500)),0)</f>
        <v>0</v>
      </c>
      <c r="AI1500" s="7">
        <f>IF(T1500&gt;0,RANK(T1500,(N1500:P1500,Q1500:AE1500)),0)</f>
        <v>0</v>
      </c>
      <c r="AJ1500" s="7">
        <f>IF(S1500&gt;0,RANK(S1500,(N1500:P1500,Q1500:AE1500)),0)</f>
        <v>0</v>
      </c>
      <c r="AK1500" s="2">
        <f t="shared" si="579"/>
        <v>1.2203797953264379E-2</v>
      </c>
      <c r="AL1500" s="2">
        <f t="shared" si="580"/>
        <v>0</v>
      </c>
      <c r="AM1500" s="2">
        <f t="shared" si="581"/>
        <v>0</v>
      </c>
      <c r="AN1500" s="2">
        <f t="shared" si="582"/>
        <v>0</v>
      </c>
      <c r="AP1500" t="s">
        <v>138</v>
      </c>
      <c r="AQ1500" t="s">
        <v>1697</v>
      </c>
      <c r="AR1500">
        <v>2</v>
      </c>
      <c r="AT1500" s="95">
        <v>37</v>
      </c>
      <c r="AU1500" s="97">
        <v>85</v>
      </c>
      <c r="AV1500" s="101">
        <f t="shared" si="560"/>
        <v>37085</v>
      </c>
      <c r="AX1500" s="7" t="s">
        <v>1006</v>
      </c>
    </row>
    <row r="1501" spans="1:50" ht="12.75" hidden="1" customHeight="1" outlineLevel="1">
      <c r="A1501" t="s">
        <v>974</v>
      </c>
      <c r="B1501" t="s">
        <v>1697</v>
      </c>
      <c r="C1501" s="1">
        <f t="shared" si="574"/>
        <v>16100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>IF(P1501&gt;0,RANK(P1501,(N1501:P1501,Q1501:AE1501)),0)</f>
        <v>0</v>
      </c>
      <c r="G1501" s="1">
        <f t="shared" si="572"/>
        <v>1830</v>
      </c>
      <c r="H1501" s="2">
        <f t="shared" si="573"/>
        <v>0.11366459627329192</v>
      </c>
      <c r="I1501" s="2"/>
      <c r="J1501" s="2">
        <f t="shared" si="575"/>
        <v>0.54807453416149066</v>
      </c>
      <c r="K1501" s="2">
        <f t="shared" si="576"/>
        <v>0.43440993788819876</v>
      </c>
      <c r="L1501" s="2">
        <f t="shared" si="577"/>
        <v>0</v>
      </c>
      <c r="M1501" s="2">
        <f t="shared" si="578"/>
        <v>1.7515527950310583E-2</v>
      </c>
      <c r="N1501" s="59">
        <v>8824</v>
      </c>
      <c r="O1501" s="59">
        <v>6994</v>
      </c>
      <c r="P1501" s="59"/>
      <c r="Q1501" s="59">
        <v>282</v>
      </c>
      <c r="R1501" s="59"/>
      <c r="S1501" s="59"/>
      <c r="T1501" s="59"/>
      <c r="U1501" s="59"/>
      <c r="V1501" s="59"/>
      <c r="W1501" s="59"/>
      <c r="X1501" s="59"/>
      <c r="Y1501" s="59"/>
      <c r="Z1501" s="59"/>
      <c r="AA1501" s="59"/>
      <c r="AB1501" s="59"/>
      <c r="AC1501" s="59"/>
      <c r="AD1501" s="59"/>
      <c r="AE1501" s="59"/>
      <c r="AG1501" s="7">
        <f>IF(Q1501&gt;0,RANK(Q1501,(N1501:P1501,Q1501:AE1501)),0)</f>
        <v>3</v>
      </c>
      <c r="AH1501" s="7">
        <f>IF(R1501&gt;0,RANK(R1501,(N1501:P1501,Q1501:AE1501)),0)</f>
        <v>0</v>
      </c>
      <c r="AI1501" s="7">
        <f>IF(T1501&gt;0,RANK(T1501,(N1501:P1501,Q1501:AE1501)),0)</f>
        <v>0</v>
      </c>
      <c r="AJ1501" s="7">
        <f>IF(S1501&gt;0,RANK(S1501,(N1501:P1501,Q1501:AE1501)),0)</f>
        <v>0</v>
      </c>
      <c r="AK1501" s="2">
        <f t="shared" si="579"/>
        <v>1.7515527950310559E-2</v>
      </c>
      <c r="AL1501" s="2">
        <f t="shared" si="580"/>
        <v>0</v>
      </c>
      <c r="AM1501" s="2">
        <f t="shared" si="581"/>
        <v>0</v>
      </c>
      <c r="AN1501" s="2">
        <f t="shared" si="582"/>
        <v>0</v>
      </c>
      <c r="AP1501" t="s">
        <v>974</v>
      </c>
      <c r="AQ1501" t="s">
        <v>1697</v>
      </c>
      <c r="AR1501">
        <v>11</v>
      </c>
      <c r="AT1501" s="95">
        <v>37</v>
      </c>
      <c r="AU1501" s="97">
        <v>87</v>
      </c>
      <c r="AV1501" s="101">
        <f t="shared" si="560"/>
        <v>37087</v>
      </c>
      <c r="AX1501" s="7" t="s">
        <v>1006</v>
      </c>
    </row>
    <row r="1502" spans="1:50" ht="12.75" hidden="1" customHeight="1" outlineLevel="1">
      <c r="A1502" t="s">
        <v>1097</v>
      </c>
      <c r="B1502" t="s">
        <v>1697</v>
      </c>
      <c r="C1502" s="1">
        <f t="shared" si="574"/>
        <v>27435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572"/>
        <v>5796</v>
      </c>
      <c r="H1502" s="2">
        <f t="shared" si="573"/>
        <v>0.21126298523783488</v>
      </c>
      <c r="I1502" s="2"/>
      <c r="J1502" s="2">
        <f t="shared" si="575"/>
        <v>0.38556588299617278</v>
      </c>
      <c r="K1502" s="2">
        <f t="shared" si="576"/>
        <v>0.5968288682340076</v>
      </c>
      <c r="L1502" s="2">
        <f t="shared" si="577"/>
        <v>0</v>
      </c>
      <c r="M1502" s="2">
        <f t="shared" si="578"/>
        <v>1.7605248769819615E-2</v>
      </c>
      <c r="N1502" s="59">
        <v>10578</v>
      </c>
      <c r="O1502" s="59">
        <v>16374</v>
      </c>
      <c r="P1502" s="59"/>
      <c r="Q1502" s="59">
        <v>483</v>
      </c>
      <c r="R1502" s="59"/>
      <c r="S1502" s="59"/>
      <c r="T1502" s="59"/>
      <c r="U1502" s="59"/>
      <c r="V1502" s="59"/>
      <c r="W1502" s="59"/>
      <c r="X1502" s="59"/>
      <c r="Y1502" s="59"/>
      <c r="Z1502" s="59"/>
      <c r="AA1502" s="59"/>
      <c r="AB1502" s="59"/>
      <c r="AC1502" s="59"/>
      <c r="AD1502" s="59"/>
      <c r="AE1502" s="59"/>
      <c r="AG1502" s="7">
        <f>IF(Q1502&gt;0,RANK(Q1502,(N1502:P1502,Q1502:AE1502)),0)</f>
        <v>3</v>
      </c>
      <c r="AH1502" s="7">
        <f>IF(R1502&gt;0,RANK(R1502,(N1502:P1502,Q1502:AE1502)),0)</f>
        <v>0</v>
      </c>
      <c r="AI1502" s="7">
        <f>IF(T1502&gt;0,RANK(T1502,(N1502:P1502,Q1502:AE1502)),0)</f>
        <v>0</v>
      </c>
      <c r="AJ1502" s="7">
        <f>IF(S1502&gt;0,RANK(S1502,(N1502:P1502,Q1502:AE1502)),0)</f>
        <v>0</v>
      </c>
      <c r="AK1502" s="2">
        <f t="shared" si="579"/>
        <v>1.7605248769819573E-2</v>
      </c>
      <c r="AL1502" s="2">
        <f t="shared" si="580"/>
        <v>0</v>
      </c>
      <c r="AM1502" s="2">
        <f t="shared" si="581"/>
        <v>0</v>
      </c>
      <c r="AN1502" s="2">
        <f t="shared" si="582"/>
        <v>0</v>
      </c>
      <c r="AP1502" t="s">
        <v>1097</v>
      </c>
      <c r="AQ1502" t="s">
        <v>1697</v>
      </c>
      <c r="AR1502">
        <v>11</v>
      </c>
      <c r="AT1502" s="95">
        <v>37</v>
      </c>
      <c r="AU1502" s="97">
        <v>89</v>
      </c>
      <c r="AV1502" s="101">
        <f t="shared" si="560"/>
        <v>37089</v>
      </c>
      <c r="AX1502" s="7" t="s">
        <v>1006</v>
      </c>
    </row>
    <row r="1503" spans="1:50" ht="12.75" hidden="1" customHeight="1" outlineLevel="1">
      <c r="A1503" t="s">
        <v>918</v>
      </c>
      <c r="B1503" t="s">
        <v>1697</v>
      </c>
      <c r="C1503" s="1">
        <f t="shared" si="574"/>
        <v>5056</v>
      </c>
      <c r="D1503" s="7">
        <f>IF(N1503&gt;0, RANK(N1503,(N1503:P1503,Q1503:AE1503)),0)</f>
        <v>1</v>
      </c>
      <c r="E1503" s="7">
        <f>IF(O1503&gt;0,RANK(O1503,(N1503:P1503,Q1503:AE1503)),0)</f>
        <v>2</v>
      </c>
      <c r="F1503" s="7">
        <f>IF(P1503&gt;0,RANK(P1503,(N1503:P1503,Q1503:AE1503)),0)</f>
        <v>0</v>
      </c>
      <c r="G1503" s="1">
        <f t="shared" si="572"/>
        <v>2083</v>
      </c>
      <c r="H1503" s="2">
        <f t="shared" si="573"/>
        <v>0.41198575949367089</v>
      </c>
      <c r="I1503" s="2"/>
      <c r="J1503" s="2">
        <f t="shared" si="575"/>
        <v>0.70055379746835444</v>
      </c>
      <c r="K1503" s="2">
        <f t="shared" si="576"/>
        <v>0.28856803797468356</v>
      </c>
      <c r="L1503" s="2">
        <f t="shared" si="577"/>
        <v>0</v>
      </c>
      <c r="M1503" s="2">
        <f t="shared" si="578"/>
        <v>1.0878164556962E-2</v>
      </c>
      <c r="N1503" s="59">
        <v>3542</v>
      </c>
      <c r="O1503" s="59">
        <v>1459</v>
      </c>
      <c r="P1503" s="59"/>
      <c r="Q1503" s="59">
        <v>55</v>
      </c>
      <c r="R1503" s="59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G1503" s="7">
        <f>IF(Q1503&gt;0,RANK(Q1503,(N1503:P1503,Q1503:AE1503)),0)</f>
        <v>3</v>
      </c>
      <c r="AH1503" s="7">
        <f>IF(R1503&gt;0,RANK(R1503,(N1503:P1503,Q1503:AE1503)),0)</f>
        <v>0</v>
      </c>
      <c r="AI1503" s="7">
        <f>IF(T1503&gt;0,RANK(T1503,(N1503:P1503,Q1503:AE1503)),0)</f>
        <v>0</v>
      </c>
      <c r="AJ1503" s="7">
        <f>IF(S1503&gt;0,RANK(S1503,(N1503:P1503,Q1503:AE1503)),0)</f>
        <v>0</v>
      </c>
      <c r="AK1503" s="2">
        <f t="shared" si="579"/>
        <v>1.0878164556962026E-2</v>
      </c>
      <c r="AL1503" s="2">
        <f t="shared" si="580"/>
        <v>0</v>
      </c>
      <c r="AM1503" s="2">
        <f t="shared" si="581"/>
        <v>0</v>
      </c>
      <c r="AN1503" s="2">
        <f t="shared" si="582"/>
        <v>0</v>
      </c>
      <c r="AP1503" t="s">
        <v>918</v>
      </c>
      <c r="AQ1503" t="s">
        <v>1697</v>
      </c>
      <c r="AR1503">
        <v>1</v>
      </c>
      <c r="AT1503" s="95">
        <v>37</v>
      </c>
      <c r="AU1503" s="97">
        <v>91</v>
      </c>
      <c r="AV1503" s="101">
        <f t="shared" si="560"/>
        <v>37091</v>
      </c>
      <c r="AX1503" s="7" t="s">
        <v>1006</v>
      </c>
    </row>
    <row r="1504" spans="1:50" ht="12.75" hidden="1" customHeight="1" outlineLevel="1">
      <c r="A1504" t="s">
        <v>1838</v>
      </c>
      <c r="B1504" t="s">
        <v>1697</v>
      </c>
      <c r="C1504" s="1">
        <f t="shared" si="574"/>
        <v>6937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>IF(P1504&gt;0,RANK(P1504,(N1504:P1504,Q1504:AE1504)),0)</f>
        <v>0</v>
      </c>
      <c r="G1504" s="1">
        <f t="shared" si="572"/>
        <v>2282</v>
      </c>
      <c r="H1504" s="2">
        <f t="shared" si="573"/>
        <v>0.32896064581231077</v>
      </c>
      <c r="I1504" s="2"/>
      <c r="J1504" s="2">
        <f t="shared" si="575"/>
        <v>0.65186680121089813</v>
      </c>
      <c r="K1504" s="2">
        <f t="shared" si="576"/>
        <v>0.3229061553985873</v>
      </c>
      <c r="L1504" s="2">
        <f t="shared" si="577"/>
        <v>0</v>
      </c>
      <c r="M1504" s="2">
        <f t="shared" si="578"/>
        <v>2.522704339051457E-2</v>
      </c>
      <c r="N1504" s="59">
        <v>4522</v>
      </c>
      <c r="O1504" s="59">
        <v>2240</v>
      </c>
      <c r="P1504" s="59"/>
      <c r="Q1504" s="59">
        <v>175</v>
      </c>
      <c r="R1504" s="59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G1504" s="7">
        <f>IF(Q1504&gt;0,RANK(Q1504,(N1504:P1504,Q1504:AE1504)),0)</f>
        <v>3</v>
      </c>
      <c r="AH1504" s="7">
        <f>IF(R1504&gt;0,RANK(R1504,(N1504:P1504,Q1504:AE1504)),0)</f>
        <v>0</v>
      </c>
      <c r="AI1504" s="7">
        <f>IF(T1504&gt;0,RANK(T1504,(N1504:P1504,Q1504:AE1504)),0)</f>
        <v>0</v>
      </c>
      <c r="AJ1504" s="7">
        <f>IF(S1504&gt;0,RANK(S1504,(N1504:P1504,Q1504:AE1504)),0)</f>
        <v>0</v>
      </c>
      <c r="AK1504" s="2">
        <f t="shared" si="579"/>
        <v>2.5227043390514632E-2</v>
      </c>
      <c r="AL1504" s="2">
        <f t="shared" si="580"/>
        <v>0</v>
      </c>
      <c r="AM1504" s="2">
        <f t="shared" si="581"/>
        <v>0</v>
      </c>
      <c r="AN1504" s="2">
        <f t="shared" si="582"/>
        <v>0</v>
      </c>
      <c r="AP1504" t="s">
        <v>1838</v>
      </c>
      <c r="AQ1504" t="s">
        <v>1697</v>
      </c>
      <c r="AR1504">
        <v>8</v>
      </c>
      <c r="AT1504" s="95">
        <v>37</v>
      </c>
      <c r="AU1504" s="97">
        <v>93</v>
      </c>
      <c r="AV1504" s="101">
        <f t="shared" si="560"/>
        <v>37093</v>
      </c>
      <c r="AX1504" s="7" t="s">
        <v>1006</v>
      </c>
    </row>
    <row r="1505" spans="1:50" ht="12.75" hidden="1" customHeight="1" outlineLevel="1">
      <c r="A1505" t="s">
        <v>2104</v>
      </c>
      <c r="B1505" t="s">
        <v>1697</v>
      </c>
      <c r="C1505" s="1">
        <f t="shared" si="574"/>
        <v>1441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1">
        <f t="shared" si="572"/>
        <v>352</v>
      </c>
      <c r="H1505" s="2">
        <f t="shared" si="573"/>
        <v>0.24427480916030533</v>
      </c>
      <c r="I1505" s="2"/>
      <c r="J1505" s="2">
        <f t="shared" si="575"/>
        <v>0.61207494795281059</v>
      </c>
      <c r="K1505" s="2">
        <f t="shared" si="576"/>
        <v>0.36780013879250523</v>
      </c>
      <c r="L1505" s="2">
        <f t="shared" si="577"/>
        <v>0</v>
      </c>
      <c r="M1505" s="2">
        <f t="shared" si="578"/>
        <v>2.0124913254684185E-2</v>
      </c>
      <c r="N1505" s="59">
        <v>882</v>
      </c>
      <c r="O1505" s="59">
        <v>530</v>
      </c>
      <c r="P1505" s="59"/>
      <c r="Q1505" s="59">
        <v>29</v>
      </c>
      <c r="R1505" s="59"/>
      <c r="S1505" s="59"/>
      <c r="T1505" s="59"/>
      <c r="U1505" s="59"/>
      <c r="V1505" s="59"/>
      <c r="W1505" s="59"/>
      <c r="X1505" s="59"/>
      <c r="Y1505" s="59"/>
      <c r="Z1505" s="59"/>
      <c r="AA1505" s="59"/>
      <c r="AB1505" s="59"/>
      <c r="AC1505" s="59"/>
      <c r="AD1505" s="59"/>
      <c r="AE1505" s="59"/>
      <c r="AG1505" s="7">
        <f>IF(Q1505&gt;0,RANK(Q1505,(N1505:P1505,Q1505:AE1505)),0)</f>
        <v>3</v>
      </c>
      <c r="AH1505" s="7">
        <f>IF(R1505&gt;0,RANK(R1505,(N1505:P1505,Q1505:AE1505)),0)</f>
        <v>0</v>
      </c>
      <c r="AI1505" s="7">
        <f>IF(T1505&gt;0,RANK(T1505,(N1505:P1505,Q1505:AE1505)),0)</f>
        <v>0</v>
      </c>
      <c r="AJ1505" s="7">
        <f>IF(S1505&gt;0,RANK(S1505,(N1505:P1505,Q1505:AE1505)),0)</f>
        <v>0</v>
      </c>
      <c r="AK1505" s="2">
        <f t="shared" si="579"/>
        <v>2.0124913254684247E-2</v>
      </c>
      <c r="AL1505" s="2">
        <f t="shared" si="580"/>
        <v>0</v>
      </c>
      <c r="AM1505" s="2">
        <f t="shared" si="581"/>
        <v>0</v>
      </c>
      <c r="AN1505" s="2">
        <f t="shared" si="582"/>
        <v>0</v>
      </c>
      <c r="AP1505" t="s">
        <v>2104</v>
      </c>
      <c r="AQ1505" t="s">
        <v>1697</v>
      </c>
      <c r="AR1505">
        <v>3</v>
      </c>
      <c r="AT1505" s="95">
        <v>37</v>
      </c>
      <c r="AU1505" s="97">
        <v>95</v>
      </c>
      <c r="AV1505" s="101">
        <f t="shared" si="560"/>
        <v>37095</v>
      </c>
      <c r="AX1505" s="7" t="s">
        <v>1006</v>
      </c>
    </row>
    <row r="1506" spans="1:50" ht="12.75" hidden="1" customHeight="1" outlineLevel="1">
      <c r="A1506" t="s">
        <v>1870</v>
      </c>
      <c r="B1506" t="s">
        <v>1697</v>
      </c>
      <c r="C1506" s="1">
        <f t="shared" si="574"/>
        <v>28304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572"/>
        <v>3350</v>
      </c>
      <c r="H1506" s="2">
        <f t="shared" si="573"/>
        <v>0.11835782928208027</v>
      </c>
      <c r="I1506" s="2"/>
      <c r="J1506" s="2">
        <f t="shared" si="575"/>
        <v>0.42778405879027698</v>
      </c>
      <c r="K1506" s="2">
        <f t="shared" si="576"/>
        <v>0.54614188807235731</v>
      </c>
      <c r="L1506" s="2">
        <f t="shared" si="577"/>
        <v>0</v>
      </c>
      <c r="M1506" s="2">
        <f t="shared" si="578"/>
        <v>2.607405313736566E-2</v>
      </c>
      <c r="N1506" s="59">
        <v>12108</v>
      </c>
      <c r="O1506" s="59">
        <v>15458</v>
      </c>
      <c r="P1506" s="59"/>
      <c r="Q1506" s="59">
        <v>738</v>
      </c>
      <c r="R1506" s="59"/>
      <c r="S1506" s="59"/>
      <c r="T1506" s="59"/>
      <c r="U1506" s="59"/>
      <c r="V1506" s="59"/>
      <c r="W1506" s="59"/>
      <c r="X1506" s="59"/>
      <c r="Y1506" s="59"/>
      <c r="Z1506" s="59"/>
      <c r="AA1506" s="59"/>
      <c r="AB1506" s="59"/>
      <c r="AC1506" s="59"/>
      <c r="AD1506" s="59"/>
      <c r="AE1506" s="59"/>
      <c r="AG1506" s="7">
        <f>IF(Q1506&gt;0,RANK(Q1506,(N1506:P1506,Q1506:AE1506)),0)</f>
        <v>3</v>
      </c>
      <c r="AH1506" s="7">
        <f>IF(R1506&gt;0,RANK(R1506,(N1506:P1506,Q1506:AE1506)),0)</f>
        <v>0</v>
      </c>
      <c r="AI1506" s="7">
        <f>IF(T1506&gt;0,RANK(T1506,(N1506:P1506,Q1506:AE1506)),0)</f>
        <v>0</v>
      </c>
      <c r="AJ1506" s="7">
        <f>IF(S1506&gt;0,RANK(S1506,(N1506:P1506,Q1506:AE1506)),0)</f>
        <v>0</v>
      </c>
      <c r="AK1506" s="2">
        <f t="shared" si="579"/>
        <v>2.6074053137365744E-2</v>
      </c>
      <c r="AL1506" s="2">
        <f t="shared" si="580"/>
        <v>0</v>
      </c>
      <c r="AM1506" s="2">
        <f t="shared" si="581"/>
        <v>0</v>
      </c>
      <c r="AN1506" s="2">
        <f t="shared" si="582"/>
        <v>0</v>
      </c>
      <c r="AP1506" t="s">
        <v>1870</v>
      </c>
      <c r="AQ1506" t="s">
        <v>1697</v>
      </c>
      <c r="AT1506" s="95">
        <v>37</v>
      </c>
      <c r="AU1506" s="97">
        <v>97</v>
      </c>
      <c r="AV1506" s="101">
        <f t="shared" si="560"/>
        <v>37097</v>
      </c>
      <c r="AX1506" s="7" t="s">
        <v>1006</v>
      </c>
    </row>
    <row r="1507" spans="1:50" ht="12.75" hidden="1" customHeight="1" outlineLevel="1">
      <c r="A1507" t="s">
        <v>799</v>
      </c>
      <c r="B1507" t="s">
        <v>1697</v>
      </c>
      <c r="C1507" s="1">
        <f t="shared" si="574"/>
        <v>8770</v>
      </c>
      <c r="D1507" s="7">
        <f>IF(N1507&gt;0, RANK(N1507,(N1507:P1507,Q1507:AE1507)),0)</f>
        <v>1</v>
      </c>
      <c r="E1507" s="7">
        <f>IF(O1507&gt;0,RANK(O1507,(N1507:P1507,Q1507:AE1507)),0)</f>
        <v>2</v>
      </c>
      <c r="F1507" s="7">
        <f>IF(P1507&gt;0,RANK(P1507,(N1507:P1507,Q1507:AE1507)),0)</f>
        <v>0</v>
      </c>
      <c r="G1507" s="1">
        <f t="shared" si="572"/>
        <v>1511</v>
      </c>
      <c r="H1507" s="2">
        <f t="shared" si="573"/>
        <v>0.17229190421892818</v>
      </c>
      <c r="I1507" s="2"/>
      <c r="J1507" s="2">
        <f t="shared" si="575"/>
        <v>0.57685290763968078</v>
      </c>
      <c r="K1507" s="2">
        <f t="shared" si="576"/>
        <v>0.40456100342075257</v>
      </c>
      <c r="L1507" s="2">
        <f t="shared" si="577"/>
        <v>0</v>
      </c>
      <c r="M1507" s="2">
        <f t="shared" si="578"/>
        <v>1.8586088939566647E-2</v>
      </c>
      <c r="N1507" s="59">
        <v>5059</v>
      </c>
      <c r="O1507" s="59">
        <v>3548</v>
      </c>
      <c r="P1507" s="59"/>
      <c r="Q1507" s="59">
        <v>163</v>
      </c>
      <c r="R1507" s="59"/>
      <c r="S1507" s="59"/>
      <c r="T1507" s="59"/>
      <c r="U1507" s="59"/>
      <c r="V1507" s="59"/>
      <c r="W1507" s="59"/>
      <c r="X1507" s="59"/>
      <c r="Y1507" s="59"/>
      <c r="Z1507" s="59"/>
      <c r="AA1507" s="59"/>
      <c r="AB1507" s="59"/>
      <c r="AC1507" s="59"/>
      <c r="AD1507" s="59"/>
      <c r="AE1507" s="59"/>
      <c r="AG1507" s="7">
        <f>IF(Q1507&gt;0,RANK(Q1507,(N1507:P1507,Q1507:AE1507)),0)</f>
        <v>3</v>
      </c>
      <c r="AH1507" s="7">
        <f>IF(R1507&gt;0,RANK(R1507,(N1507:P1507,Q1507:AE1507)),0)</f>
        <v>0</v>
      </c>
      <c r="AI1507" s="7">
        <f>IF(T1507&gt;0,RANK(T1507,(N1507:P1507,Q1507:AE1507)),0)</f>
        <v>0</v>
      </c>
      <c r="AJ1507" s="7">
        <f>IF(S1507&gt;0,RANK(S1507,(N1507:P1507,Q1507:AE1507)),0)</f>
        <v>0</v>
      </c>
      <c r="AK1507" s="2">
        <f t="shared" si="579"/>
        <v>1.8586088939566706E-2</v>
      </c>
      <c r="AL1507" s="2">
        <f t="shared" si="580"/>
        <v>0</v>
      </c>
      <c r="AM1507" s="2">
        <f t="shared" si="581"/>
        <v>0</v>
      </c>
      <c r="AN1507" s="2">
        <f t="shared" si="582"/>
        <v>0</v>
      </c>
      <c r="AP1507" t="s">
        <v>799</v>
      </c>
      <c r="AQ1507" t="s">
        <v>1697</v>
      </c>
      <c r="AR1507">
        <v>11</v>
      </c>
      <c r="AT1507" s="95">
        <v>37</v>
      </c>
      <c r="AU1507" s="97">
        <v>99</v>
      </c>
      <c r="AV1507" s="101">
        <f t="shared" si="560"/>
        <v>37099</v>
      </c>
      <c r="AX1507" s="7" t="s">
        <v>1006</v>
      </c>
    </row>
    <row r="1508" spans="1:50" ht="12.75" hidden="1" customHeight="1" outlineLevel="1">
      <c r="A1508" t="s">
        <v>1539</v>
      </c>
      <c r="B1508" t="s">
        <v>1697</v>
      </c>
      <c r="C1508" s="1">
        <f t="shared" si="574"/>
        <v>28355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si="572"/>
        <v>5809</v>
      </c>
      <c r="H1508" s="2">
        <f t="shared" si="573"/>
        <v>0.20486686651384237</v>
      </c>
      <c r="I1508" s="2"/>
      <c r="J1508" s="2">
        <f t="shared" si="575"/>
        <v>0.39058367131017457</v>
      </c>
      <c r="K1508" s="2">
        <f t="shared" si="576"/>
        <v>0.59545053782401691</v>
      </c>
      <c r="L1508" s="2">
        <f t="shared" si="577"/>
        <v>0</v>
      </c>
      <c r="M1508" s="2">
        <f t="shared" si="578"/>
        <v>1.3965790865808514E-2</v>
      </c>
      <c r="N1508" s="59">
        <v>11075</v>
      </c>
      <c r="O1508" s="59">
        <v>16884</v>
      </c>
      <c r="P1508" s="59"/>
      <c r="Q1508" s="59">
        <v>396</v>
      </c>
      <c r="R1508" s="59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G1508" s="7">
        <f>IF(Q1508&gt;0,RANK(Q1508,(N1508:P1508,Q1508:AE1508)),0)</f>
        <v>3</v>
      </c>
      <c r="AH1508" s="7">
        <f>IF(R1508&gt;0,RANK(R1508,(N1508:P1508,Q1508:AE1508)),0)</f>
        <v>0</v>
      </c>
      <c r="AI1508" s="7">
        <f>IF(T1508&gt;0,RANK(T1508,(N1508:P1508,Q1508:AE1508)),0)</f>
        <v>0</v>
      </c>
      <c r="AJ1508" s="7">
        <f>IF(S1508&gt;0,RANK(S1508,(N1508:P1508,Q1508:AE1508)),0)</f>
        <v>0</v>
      </c>
      <c r="AK1508" s="2">
        <f t="shared" si="579"/>
        <v>1.39657908658085E-2</v>
      </c>
      <c r="AL1508" s="2">
        <f t="shared" si="580"/>
        <v>0</v>
      </c>
      <c r="AM1508" s="2">
        <f t="shared" si="581"/>
        <v>0</v>
      </c>
      <c r="AN1508" s="2">
        <f t="shared" si="582"/>
        <v>0</v>
      </c>
      <c r="AP1508" t="s">
        <v>1539</v>
      </c>
      <c r="AQ1508" t="s">
        <v>1697</v>
      </c>
      <c r="AR1508">
        <v>2</v>
      </c>
      <c r="AT1508" s="95">
        <v>37</v>
      </c>
      <c r="AU1508" s="97">
        <v>101</v>
      </c>
      <c r="AV1508" s="101">
        <f t="shared" si="560"/>
        <v>37101</v>
      </c>
      <c r="AX1508" s="7" t="s">
        <v>1006</v>
      </c>
    </row>
    <row r="1509" spans="1:50" ht="12.75" hidden="1" customHeight="1" outlineLevel="1">
      <c r="A1509" t="s">
        <v>1024</v>
      </c>
      <c r="B1509" t="s">
        <v>1697</v>
      </c>
      <c r="C1509" s="1">
        <f t="shared" si="574"/>
        <v>2957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0</v>
      </c>
      <c r="G1509" s="1">
        <f t="shared" si="572"/>
        <v>523</v>
      </c>
      <c r="H1509" s="2">
        <f t="shared" si="573"/>
        <v>0.17686844775109908</v>
      </c>
      <c r="I1509" s="2"/>
      <c r="J1509" s="2">
        <f t="shared" si="575"/>
        <v>0.58031788975312815</v>
      </c>
      <c r="K1509" s="2">
        <f t="shared" si="576"/>
        <v>0.40344944200202909</v>
      </c>
      <c r="L1509" s="2">
        <f t="shared" si="577"/>
        <v>0</v>
      </c>
      <c r="M1509" s="2">
        <f t="shared" si="578"/>
        <v>1.6232668244842763E-2</v>
      </c>
      <c r="N1509" s="59">
        <v>1716</v>
      </c>
      <c r="O1509" s="59">
        <v>1193</v>
      </c>
      <c r="P1509" s="59"/>
      <c r="Q1509" s="59">
        <v>48</v>
      </c>
      <c r="R1509" s="59"/>
      <c r="S1509" s="59"/>
      <c r="T1509" s="59"/>
      <c r="U1509" s="59"/>
      <c r="V1509" s="59"/>
      <c r="W1509" s="59"/>
      <c r="X1509" s="59"/>
      <c r="Y1509" s="59"/>
      <c r="Z1509" s="59"/>
      <c r="AA1509" s="59"/>
      <c r="AB1509" s="59"/>
      <c r="AC1509" s="59"/>
      <c r="AD1509" s="59"/>
      <c r="AE1509" s="59"/>
      <c r="AG1509" s="7">
        <f>IF(Q1509&gt;0,RANK(Q1509,(N1509:P1509,Q1509:AE1509)),0)</f>
        <v>3</v>
      </c>
      <c r="AH1509" s="7">
        <f>IF(R1509&gt;0,RANK(R1509,(N1509:P1509,Q1509:AE1509)),0)</f>
        <v>0</v>
      </c>
      <c r="AI1509" s="7">
        <f>IF(T1509&gt;0,RANK(T1509,(N1509:P1509,Q1509:AE1509)),0)</f>
        <v>0</v>
      </c>
      <c r="AJ1509" s="7">
        <f>IF(S1509&gt;0,RANK(S1509,(N1509:P1509,Q1509:AE1509)),0)</f>
        <v>0</v>
      </c>
      <c r="AK1509" s="2">
        <f t="shared" si="579"/>
        <v>1.6232668244842745E-2</v>
      </c>
      <c r="AL1509" s="2">
        <f t="shared" si="580"/>
        <v>0</v>
      </c>
      <c r="AM1509" s="2">
        <f t="shared" si="581"/>
        <v>0</v>
      </c>
      <c r="AN1509" s="2">
        <f t="shared" si="582"/>
        <v>0</v>
      </c>
      <c r="AP1509" t="s">
        <v>1024</v>
      </c>
      <c r="AQ1509" t="s">
        <v>1697</v>
      </c>
      <c r="AT1509" s="95">
        <v>37</v>
      </c>
      <c r="AU1509" s="97">
        <v>103</v>
      </c>
      <c r="AV1509" s="101">
        <f t="shared" si="560"/>
        <v>37103</v>
      </c>
      <c r="AX1509" s="7" t="s">
        <v>1006</v>
      </c>
    </row>
    <row r="1510" spans="1:50" ht="12.75" hidden="1" customHeight="1" outlineLevel="1">
      <c r="A1510" t="s">
        <v>1860</v>
      </c>
      <c r="B1510" t="s">
        <v>1697</v>
      </c>
      <c r="C1510" s="1">
        <f t="shared" si="574"/>
        <v>11282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1">
        <f t="shared" si="572"/>
        <v>29</v>
      </c>
      <c r="H1510" s="2">
        <f t="shared" si="573"/>
        <v>2.5704662293919516E-3</v>
      </c>
      <c r="I1510" s="2"/>
      <c r="J1510" s="2">
        <f t="shared" si="575"/>
        <v>0.49202269101223189</v>
      </c>
      <c r="K1510" s="2">
        <f t="shared" si="576"/>
        <v>0.49459315724162384</v>
      </c>
      <c r="L1510" s="2">
        <f t="shared" si="577"/>
        <v>0</v>
      </c>
      <c r="M1510" s="2">
        <f t="shared" si="578"/>
        <v>1.3384151746144324E-2</v>
      </c>
      <c r="N1510" s="59">
        <v>5551</v>
      </c>
      <c r="O1510" s="59">
        <v>5580</v>
      </c>
      <c r="P1510" s="59"/>
      <c r="Q1510" s="59">
        <v>151</v>
      </c>
      <c r="R1510" s="59"/>
      <c r="S1510" s="59"/>
      <c r="T1510" s="59"/>
      <c r="U1510" s="59"/>
      <c r="V1510" s="59"/>
      <c r="W1510" s="59"/>
      <c r="X1510" s="59"/>
      <c r="Y1510" s="59"/>
      <c r="Z1510" s="59"/>
      <c r="AA1510" s="59"/>
      <c r="AB1510" s="59"/>
      <c r="AC1510" s="59"/>
      <c r="AD1510" s="59"/>
      <c r="AE1510" s="59"/>
      <c r="AG1510" s="7">
        <f>IF(Q1510&gt;0,RANK(Q1510,(N1510:P1510,Q1510:AE1510)),0)</f>
        <v>3</v>
      </c>
      <c r="AH1510" s="7">
        <f>IF(R1510&gt;0,RANK(R1510,(N1510:P1510,Q1510:AE1510)),0)</f>
        <v>0</v>
      </c>
      <c r="AI1510" s="7">
        <f>IF(T1510&gt;0,RANK(T1510,(N1510:P1510,Q1510:AE1510)),0)</f>
        <v>0</v>
      </c>
      <c r="AJ1510" s="7">
        <f>IF(S1510&gt;0,RANK(S1510,(N1510:P1510,Q1510:AE1510)),0)</f>
        <v>0</v>
      </c>
      <c r="AK1510" s="2">
        <f t="shared" si="579"/>
        <v>1.3384151746144301E-2</v>
      </c>
      <c r="AL1510" s="2">
        <f t="shared" si="580"/>
        <v>0</v>
      </c>
      <c r="AM1510" s="2">
        <f t="shared" si="581"/>
        <v>0</v>
      </c>
      <c r="AN1510" s="2">
        <f t="shared" si="582"/>
        <v>0</v>
      </c>
      <c r="AP1510" t="s">
        <v>1860</v>
      </c>
      <c r="AQ1510" t="s">
        <v>1697</v>
      </c>
      <c r="AR1510">
        <v>2</v>
      </c>
      <c r="AT1510" s="95">
        <v>37</v>
      </c>
      <c r="AU1510" s="97">
        <v>105</v>
      </c>
      <c r="AV1510" s="101">
        <f t="shared" si="560"/>
        <v>37105</v>
      </c>
      <c r="AX1510" s="7" t="s">
        <v>1006</v>
      </c>
    </row>
    <row r="1511" spans="1:50" ht="12.75" hidden="1" customHeight="1" outlineLevel="1">
      <c r="A1511" t="s">
        <v>993</v>
      </c>
      <c r="B1511" t="s">
        <v>1697</v>
      </c>
      <c r="C1511" s="1">
        <f t="shared" si="574"/>
        <v>14935</v>
      </c>
      <c r="D1511" s="7">
        <f>IF(N1511&gt;0, RANK(N1511,(N1511:P1511,Q1511:AE1511)),0)</f>
        <v>1</v>
      </c>
      <c r="E1511" s="7">
        <f>IF(O1511&gt;0,RANK(O1511,(N1511:P1511,Q1511:AE1511)),0)</f>
        <v>2</v>
      </c>
      <c r="F1511" s="7">
        <f>IF(P1511&gt;0,RANK(P1511,(N1511:P1511,Q1511:AE1511)),0)</f>
        <v>0</v>
      </c>
      <c r="G1511" s="1">
        <f t="shared" si="572"/>
        <v>1026</v>
      </c>
      <c r="H1511" s="2">
        <f t="shared" si="573"/>
        <v>6.8697689989956484E-2</v>
      </c>
      <c r="I1511" s="2"/>
      <c r="J1511" s="2">
        <f t="shared" si="575"/>
        <v>0.5292266488115166</v>
      </c>
      <c r="K1511" s="2">
        <f t="shared" si="576"/>
        <v>0.46052895882156009</v>
      </c>
      <c r="L1511" s="2">
        <f t="shared" si="577"/>
        <v>0</v>
      </c>
      <c r="M1511" s="2">
        <f t="shared" si="578"/>
        <v>1.0244392366923316E-2</v>
      </c>
      <c r="N1511" s="59">
        <v>7904</v>
      </c>
      <c r="O1511" s="59">
        <v>6878</v>
      </c>
      <c r="P1511" s="59"/>
      <c r="Q1511" s="59">
        <v>153</v>
      </c>
      <c r="R1511" s="59"/>
      <c r="S1511" s="59"/>
      <c r="T1511" s="59"/>
      <c r="U1511" s="59"/>
      <c r="V1511" s="59"/>
      <c r="W1511" s="59"/>
      <c r="X1511" s="59"/>
      <c r="Y1511" s="59"/>
      <c r="Z1511" s="59"/>
      <c r="AA1511" s="59"/>
      <c r="AB1511" s="59"/>
      <c r="AC1511" s="59"/>
      <c r="AD1511" s="59"/>
      <c r="AE1511" s="59"/>
      <c r="AG1511" s="7">
        <f>IF(Q1511&gt;0,RANK(Q1511,(N1511:P1511,Q1511:AE1511)),0)</f>
        <v>3</v>
      </c>
      <c r="AH1511" s="7">
        <f>IF(R1511&gt;0,RANK(R1511,(N1511:P1511,Q1511:AE1511)),0)</f>
        <v>0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si="579"/>
        <v>1.0244392366923335E-2</v>
      </c>
      <c r="AL1511" s="2">
        <f t="shared" si="580"/>
        <v>0</v>
      </c>
      <c r="AM1511" s="2">
        <f t="shared" si="581"/>
        <v>0</v>
      </c>
      <c r="AN1511" s="2">
        <f t="shared" si="582"/>
        <v>0</v>
      </c>
      <c r="AP1511" t="s">
        <v>993</v>
      </c>
      <c r="AQ1511" t="s">
        <v>1697</v>
      </c>
      <c r="AT1511" s="95">
        <v>37</v>
      </c>
      <c r="AU1511" s="97">
        <v>107</v>
      </c>
      <c r="AV1511" s="101">
        <f t="shared" si="560"/>
        <v>37107</v>
      </c>
      <c r="AX1511" s="7" t="s">
        <v>1006</v>
      </c>
    </row>
    <row r="1512" spans="1:50" ht="12.75" hidden="1" customHeight="1" outlineLevel="1">
      <c r="A1512" t="s">
        <v>1853</v>
      </c>
      <c r="B1512" t="s">
        <v>1697</v>
      </c>
      <c r="C1512" s="1">
        <f t="shared" si="574"/>
        <v>17408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572"/>
        <v>906</v>
      </c>
      <c r="H1512" s="2">
        <f t="shared" si="573"/>
        <v>5.2045036764705885E-2</v>
      </c>
      <c r="I1512" s="2"/>
      <c r="J1512" s="2">
        <f t="shared" si="575"/>
        <v>0.45961626838235292</v>
      </c>
      <c r="K1512" s="2">
        <f t="shared" si="576"/>
        <v>0.51166130514705888</v>
      </c>
      <c r="L1512" s="2">
        <f t="shared" si="577"/>
        <v>0</v>
      </c>
      <c r="M1512" s="2">
        <f t="shared" si="578"/>
        <v>2.8722426470588203E-2</v>
      </c>
      <c r="N1512" s="59">
        <v>8001</v>
      </c>
      <c r="O1512" s="59">
        <v>8907</v>
      </c>
      <c r="P1512" s="59"/>
      <c r="Q1512" s="59">
        <v>500</v>
      </c>
      <c r="R1512" s="59"/>
      <c r="S1512" s="59"/>
      <c r="T1512" s="59"/>
      <c r="U1512" s="59"/>
      <c r="V1512" s="59"/>
      <c r="W1512" s="59"/>
      <c r="X1512" s="59"/>
      <c r="Y1512" s="59"/>
      <c r="Z1512" s="59"/>
      <c r="AA1512" s="59"/>
      <c r="AB1512" s="59"/>
      <c r="AC1512" s="59"/>
      <c r="AD1512" s="59"/>
      <c r="AE1512" s="59"/>
      <c r="AG1512" s="7">
        <f>IF(Q1512&gt;0,RANK(Q1512,(N1512:P1512,Q1512:AE1512)),0)</f>
        <v>3</v>
      </c>
      <c r="AH1512" s="7">
        <f>IF(R1512&gt;0,RANK(R1512,(N1512:P1512,Q1512:AE1512)),0)</f>
        <v>0</v>
      </c>
      <c r="AI1512" s="7">
        <f>IF(T1512&gt;0,RANK(T1512,(N1512:P1512,Q1512:AE1512)),0)</f>
        <v>0</v>
      </c>
      <c r="AJ1512" s="7">
        <f>IF(S1512&gt;0,RANK(S1512,(N1512:P1512,Q1512:AE1512)),0)</f>
        <v>0</v>
      </c>
      <c r="AK1512" s="2">
        <f t="shared" si="579"/>
        <v>2.8722426470588234E-2</v>
      </c>
      <c r="AL1512" s="2">
        <f t="shared" si="580"/>
        <v>0</v>
      </c>
      <c r="AM1512" s="2">
        <f t="shared" si="581"/>
        <v>0</v>
      </c>
      <c r="AN1512" s="2">
        <f t="shared" si="582"/>
        <v>0</v>
      </c>
      <c r="AP1512" t="s">
        <v>1853</v>
      </c>
      <c r="AQ1512" t="s">
        <v>1697</v>
      </c>
      <c r="AR1512">
        <v>10</v>
      </c>
      <c r="AT1512" s="95">
        <v>37</v>
      </c>
      <c r="AU1512" s="97">
        <v>109</v>
      </c>
      <c r="AV1512" s="101">
        <f t="shared" ref="AV1512:AV1575" si="583">1000*AT1512+AU1512</f>
        <v>37109</v>
      </c>
      <c r="AX1512" s="7" t="s">
        <v>1006</v>
      </c>
    </row>
    <row r="1513" spans="1:50" ht="12.75" hidden="1" customHeight="1" outlineLevel="1">
      <c r="A1513" t="s">
        <v>251</v>
      </c>
      <c r="B1513" t="s">
        <v>1697</v>
      </c>
      <c r="C1513" s="1">
        <f t="shared" si="574"/>
        <v>11009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1">
        <f t="shared" si="572"/>
        <v>580</v>
      </c>
      <c r="H1513" s="2">
        <f t="shared" si="573"/>
        <v>5.2684167499318736E-2</v>
      </c>
      <c r="I1513" s="2"/>
      <c r="J1513" s="2">
        <f t="shared" si="575"/>
        <v>0.46107730039058953</v>
      </c>
      <c r="K1513" s="2">
        <f t="shared" si="576"/>
        <v>0.51376146788990829</v>
      </c>
      <c r="L1513" s="2">
        <f t="shared" si="577"/>
        <v>0</v>
      </c>
      <c r="M1513" s="2">
        <f t="shared" si="578"/>
        <v>2.5161231719502242E-2</v>
      </c>
      <c r="N1513" s="59">
        <v>5076</v>
      </c>
      <c r="O1513" s="59">
        <v>5656</v>
      </c>
      <c r="P1513" s="59"/>
      <c r="Q1513" s="59">
        <v>277</v>
      </c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G1513" s="7">
        <f>IF(Q1513&gt;0,RANK(Q1513,(N1513:P1513,Q1513:AE1513)),0)</f>
        <v>3</v>
      </c>
      <c r="AH1513" s="7">
        <f>IF(R1513&gt;0,RANK(R1513,(N1513:P1513,Q1513:AE1513)),0)</f>
        <v>0</v>
      </c>
      <c r="AI1513" s="7">
        <f>IF(T1513&gt;0,RANK(T1513,(N1513:P1513,Q1513:AE1513)),0)</f>
        <v>0</v>
      </c>
      <c r="AJ1513" s="7">
        <f>IF(S1513&gt;0,RANK(S1513,(N1513:P1513,Q1513:AE1513)),0)</f>
        <v>0</v>
      </c>
      <c r="AK1513" s="2">
        <f t="shared" si="579"/>
        <v>2.5161231719502224E-2</v>
      </c>
      <c r="AL1513" s="2">
        <f t="shared" si="580"/>
        <v>0</v>
      </c>
      <c r="AM1513" s="2">
        <f t="shared" si="581"/>
        <v>0</v>
      </c>
      <c r="AN1513" s="2">
        <f t="shared" si="582"/>
        <v>0</v>
      </c>
      <c r="AP1513" t="s">
        <v>251</v>
      </c>
      <c r="AQ1513" t="s">
        <v>1697</v>
      </c>
      <c r="AR1513">
        <v>11</v>
      </c>
      <c r="AT1513" s="95">
        <v>37</v>
      </c>
      <c r="AU1513" s="97">
        <v>111</v>
      </c>
      <c r="AV1513" s="101">
        <f t="shared" si="583"/>
        <v>37111</v>
      </c>
      <c r="AX1513" s="7" t="s">
        <v>1006</v>
      </c>
    </row>
    <row r="1514" spans="1:50" ht="12.75" hidden="1" customHeight="1" outlineLevel="1">
      <c r="A1514" t="s">
        <v>2057</v>
      </c>
      <c r="B1514" t="s">
        <v>1697</v>
      </c>
      <c r="C1514" s="1">
        <f t="shared" si="574"/>
        <v>10340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572"/>
        <v>528</v>
      </c>
      <c r="H1514" s="2">
        <f t="shared" si="573"/>
        <v>5.106382978723404E-2</v>
      </c>
      <c r="I1514" s="2"/>
      <c r="J1514" s="2">
        <f t="shared" si="575"/>
        <v>0.46276595744680848</v>
      </c>
      <c r="K1514" s="2">
        <f t="shared" si="576"/>
        <v>0.5138297872340426</v>
      </c>
      <c r="L1514" s="2">
        <f t="shared" si="577"/>
        <v>0</v>
      </c>
      <c r="M1514" s="2">
        <f t="shared" si="578"/>
        <v>2.3404255319148914E-2</v>
      </c>
      <c r="N1514" s="59">
        <v>4785</v>
      </c>
      <c r="O1514" s="59">
        <v>5313</v>
      </c>
      <c r="P1514" s="59"/>
      <c r="Q1514" s="59">
        <v>242</v>
      </c>
      <c r="R1514" s="59"/>
      <c r="S1514" s="59"/>
      <c r="T1514" s="59"/>
      <c r="U1514" s="59"/>
      <c r="V1514" s="59"/>
      <c r="W1514" s="59"/>
      <c r="X1514" s="59"/>
      <c r="Y1514" s="59"/>
      <c r="Z1514" s="59"/>
      <c r="AA1514" s="59"/>
      <c r="AB1514" s="59"/>
      <c r="AC1514" s="59"/>
      <c r="AD1514" s="59"/>
      <c r="AE1514" s="59"/>
      <c r="AG1514" s="7">
        <f>IF(Q1514&gt;0,RANK(Q1514,(N1514:P1514,Q1514:AE1514)),0)</f>
        <v>3</v>
      </c>
      <c r="AH1514" s="7">
        <f>IF(R1514&gt;0,RANK(R1514,(N1514:P1514,Q1514:AE1514)),0)</f>
        <v>0</v>
      </c>
      <c r="AI1514" s="7">
        <f>IF(T1514&gt;0,RANK(T1514,(N1514:P1514,Q1514:AE1514)),0)</f>
        <v>0</v>
      </c>
      <c r="AJ1514" s="7">
        <f>IF(S1514&gt;0,RANK(S1514,(N1514:P1514,Q1514:AE1514)),0)</f>
        <v>0</v>
      </c>
      <c r="AK1514" s="2">
        <f t="shared" si="579"/>
        <v>2.3404255319148935E-2</v>
      </c>
      <c r="AL1514" s="2">
        <f t="shared" si="580"/>
        <v>0</v>
      </c>
      <c r="AM1514" s="2">
        <f t="shared" si="581"/>
        <v>0</v>
      </c>
      <c r="AN1514" s="2">
        <f t="shared" si="582"/>
        <v>0</v>
      </c>
      <c r="AP1514" t="s">
        <v>2057</v>
      </c>
      <c r="AQ1514" t="s">
        <v>1697</v>
      </c>
      <c r="AR1514">
        <v>11</v>
      </c>
      <c r="AT1514" s="95">
        <v>37</v>
      </c>
      <c r="AU1514" s="97">
        <v>113</v>
      </c>
      <c r="AV1514" s="101">
        <f t="shared" si="583"/>
        <v>37113</v>
      </c>
      <c r="AX1514" s="7" t="s">
        <v>1006</v>
      </c>
    </row>
    <row r="1515" spans="1:50" ht="12.75" hidden="1" customHeight="1" outlineLevel="1">
      <c r="A1515" t="s">
        <v>2058</v>
      </c>
      <c r="B1515" t="s">
        <v>1697</v>
      </c>
      <c r="C1515" s="1">
        <f t="shared" si="574"/>
        <v>7370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72"/>
        <v>876</v>
      </c>
      <c r="H1515" s="2">
        <f t="shared" si="573"/>
        <v>0.11886024423337856</v>
      </c>
      <c r="I1515" s="2"/>
      <c r="J1515" s="2">
        <f t="shared" si="575"/>
        <v>0.55156037991858886</v>
      </c>
      <c r="K1515" s="2">
        <f t="shared" si="576"/>
        <v>0.43270013568521032</v>
      </c>
      <c r="L1515" s="2">
        <f t="shared" si="577"/>
        <v>0</v>
      </c>
      <c r="M1515" s="2">
        <f t="shared" si="578"/>
        <v>1.573948439620082E-2</v>
      </c>
      <c r="N1515" s="59">
        <v>4065</v>
      </c>
      <c r="O1515" s="59">
        <v>3189</v>
      </c>
      <c r="P1515" s="59"/>
      <c r="Q1515" s="59">
        <v>116</v>
      </c>
      <c r="R1515" s="59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G1515" s="7">
        <f>IF(Q1515&gt;0,RANK(Q1515,(N1515:P1515,Q1515:AE1515)),0)</f>
        <v>3</v>
      </c>
      <c r="AH1515" s="7">
        <f>IF(R1515&gt;0,RANK(R1515,(N1515:P1515,Q1515:AE1515)),0)</f>
        <v>0</v>
      </c>
      <c r="AI1515" s="7">
        <f>IF(T1515&gt;0,RANK(T1515,(N1515:P1515,Q1515:AE1515)),0)</f>
        <v>0</v>
      </c>
      <c r="AJ1515" s="7">
        <f>IF(S1515&gt;0,RANK(S1515,(N1515:P1515,Q1515:AE1515)),0)</f>
        <v>0</v>
      </c>
      <c r="AK1515" s="2">
        <f t="shared" si="579"/>
        <v>1.5739484396200813E-2</v>
      </c>
      <c r="AL1515" s="2">
        <f t="shared" si="580"/>
        <v>0</v>
      </c>
      <c r="AM1515" s="2">
        <f t="shared" si="581"/>
        <v>0</v>
      </c>
      <c r="AN1515" s="2">
        <f t="shared" si="582"/>
        <v>0</v>
      </c>
      <c r="AP1515" t="s">
        <v>2058</v>
      </c>
      <c r="AQ1515" t="s">
        <v>1697</v>
      </c>
      <c r="AR1515">
        <v>11</v>
      </c>
      <c r="AT1515" s="95">
        <v>37</v>
      </c>
      <c r="AU1515" s="97">
        <v>115</v>
      </c>
      <c r="AV1515" s="101">
        <f t="shared" si="583"/>
        <v>37115</v>
      </c>
      <c r="AX1515" s="7" t="s">
        <v>1006</v>
      </c>
    </row>
    <row r="1516" spans="1:50" ht="12.75" hidden="1" customHeight="1" outlineLevel="1">
      <c r="A1516" t="s">
        <v>2178</v>
      </c>
      <c r="B1516" t="s">
        <v>1697</v>
      </c>
      <c r="C1516" s="1">
        <f t="shared" si="574"/>
        <v>7015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72"/>
        <v>1653</v>
      </c>
      <c r="H1516" s="2">
        <f t="shared" si="573"/>
        <v>0.23563791874554527</v>
      </c>
      <c r="I1516" s="2"/>
      <c r="J1516" s="2">
        <f t="shared" si="575"/>
        <v>0.61211689237348543</v>
      </c>
      <c r="K1516" s="2">
        <f t="shared" si="576"/>
        <v>0.37647897362794014</v>
      </c>
      <c r="L1516" s="2">
        <f t="shared" si="577"/>
        <v>0</v>
      </c>
      <c r="M1516" s="2">
        <f t="shared" si="578"/>
        <v>1.1404133998574428E-2</v>
      </c>
      <c r="N1516" s="59">
        <v>4294</v>
      </c>
      <c r="O1516" s="59">
        <v>2641</v>
      </c>
      <c r="P1516" s="59"/>
      <c r="Q1516" s="59">
        <v>80</v>
      </c>
      <c r="R1516" s="59"/>
      <c r="S1516" s="59"/>
      <c r="T1516" s="59"/>
      <c r="U1516" s="59"/>
      <c r="V1516" s="59"/>
      <c r="W1516" s="59"/>
      <c r="X1516" s="59"/>
      <c r="Y1516" s="59"/>
      <c r="Z1516" s="59"/>
      <c r="AA1516" s="59"/>
      <c r="AB1516" s="59"/>
      <c r="AC1516" s="59"/>
      <c r="AD1516" s="59"/>
      <c r="AE1516" s="59"/>
      <c r="AG1516" s="7">
        <f>IF(Q1516&gt;0,RANK(Q1516,(N1516:P1516,Q1516:AE1516)),0)</f>
        <v>3</v>
      </c>
      <c r="AH1516" s="7">
        <f>IF(R1516&gt;0,RANK(R1516,(N1516:P1516,Q1516:AE1516)),0)</f>
        <v>0</v>
      </c>
      <c r="AI1516" s="7">
        <f>IF(T1516&gt;0,RANK(T1516,(N1516:P1516,Q1516:AE1516)),0)</f>
        <v>0</v>
      </c>
      <c r="AJ1516" s="7">
        <f>IF(S1516&gt;0,RANK(S1516,(N1516:P1516,Q1516:AE1516)),0)</f>
        <v>0</v>
      </c>
      <c r="AK1516" s="2">
        <f t="shared" si="579"/>
        <v>1.1404133998574484E-2</v>
      </c>
      <c r="AL1516" s="2">
        <f t="shared" si="580"/>
        <v>0</v>
      </c>
      <c r="AM1516" s="2">
        <f t="shared" si="581"/>
        <v>0</v>
      </c>
      <c r="AN1516" s="2">
        <f t="shared" si="582"/>
        <v>0</v>
      </c>
      <c r="AP1516" t="s">
        <v>2178</v>
      </c>
      <c r="AQ1516" t="s">
        <v>1697</v>
      </c>
      <c r="AR1516">
        <v>1</v>
      </c>
      <c r="AT1516" s="95">
        <v>37</v>
      </c>
      <c r="AU1516" s="97">
        <v>117</v>
      </c>
      <c r="AV1516" s="101">
        <f t="shared" si="583"/>
        <v>37117</v>
      </c>
      <c r="AX1516" s="7" t="s">
        <v>1006</v>
      </c>
    </row>
    <row r="1517" spans="1:50" ht="12.75" hidden="1" customHeight="1" outlineLevel="1">
      <c r="A1517" t="s">
        <v>1606</v>
      </c>
      <c r="B1517" t="s">
        <v>1697</v>
      </c>
      <c r="C1517" s="1">
        <f t="shared" si="574"/>
        <v>160907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>IF(P1517&gt;0,RANK(P1517,(N1517:P1517,Q1517:AE1517)),0)</f>
        <v>0</v>
      </c>
      <c r="G1517" s="1">
        <f t="shared" si="572"/>
        <v>16892</v>
      </c>
      <c r="H1517" s="2">
        <f t="shared" si="573"/>
        <v>0.10497989521897742</v>
      </c>
      <c r="I1517" s="2"/>
      <c r="J1517" s="2">
        <f t="shared" si="575"/>
        <v>0.54174771762570928</v>
      </c>
      <c r="K1517" s="2">
        <f t="shared" si="576"/>
        <v>0.43676782240673184</v>
      </c>
      <c r="L1517" s="2">
        <f t="shared" si="577"/>
        <v>0</v>
      </c>
      <c r="M1517" s="2">
        <f t="shared" si="578"/>
        <v>2.1484459967558878E-2</v>
      </c>
      <c r="N1517" s="59">
        <v>87171</v>
      </c>
      <c r="O1517" s="59">
        <v>70279</v>
      </c>
      <c r="P1517" s="59"/>
      <c r="Q1517" s="59">
        <v>3457</v>
      </c>
      <c r="R1517" s="59"/>
      <c r="S1517" s="59"/>
      <c r="T1517" s="59"/>
      <c r="U1517" s="59"/>
      <c r="V1517" s="59"/>
      <c r="W1517" s="59"/>
      <c r="X1517" s="59"/>
      <c r="Y1517" s="59"/>
      <c r="Z1517" s="59"/>
      <c r="AA1517" s="59"/>
      <c r="AB1517" s="59"/>
      <c r="AC1517" s="59"/>
      <c r="AD1517" s="59"/>
      <c r="AE1517" s="59"/>
      <c r="AG1517" s="7">
        <f>IF(Q1517&gt;0,RANK(Q1517,(N1517:P1517,Q1517:AE1517)),0)</f>
        <v>3</v>
      </c>
      <c r="AH1517" s="7">
        <f>IF(R1517&gt;0,RANK(R1517,(N1517:P1517,Q1517:AE1517)),0)</f>
        <v>0</v>
      </c>
      <c r="AI1517" s="7">
        <f>IF(T1517&gt;0,RANK(T1517,(N1517:P1517,Q1517:AE1517)),0)</f>
        <v>0</v>
      </c>
      <c r="AJ1517" s="7">
        <f>IF(S1517&gt;0,RANK(S1517,(N1517:P1517,Q1517:AE1517)),0)</f>
        <v>0</v>
      </c>
      <c r="AK1517" s="2">
        <f t="shared" si="579"/>
        <v>2.1484459967558902E-2</v>
      </c>
      <c r="AL1517" s="2">
        <f t="shared" si="580"/>
        <v>0</v>
      </c>
      <c r="AM1517" s="2">
        <f t="shared" si="581"/>
        <v>0</v>
      </c>
      <c r="AN1517" s="2">
        <f t="shared" si="582"/>
        <v>0</v>
      </c>
      <c r="AP1517" t="s">
        <v>1606</v>
      </c>
      <c r="AQ1517" t="s">
        <v>1697</v>
      </c>
      <c r="AT1517" s="95">
        <v>37</v>
      </c>
      <c r="AU1517" s="97">
        <v>119</v>
      </c>
      <c r="AV1517" s="101">
        <f t="shared" si="583"/>
        <v>37119</v>
      </c>
      <c r="AX1517" s="7" t="s">
        <v>1006</v>
      </c>
    </row>
    <row r="1518" spans="1:50" ht="12.75" hidden="1" customHeight="1" outlineLevel="1">
      <c r="A1518" t="s">
        <v>288</v>
      </c>
      <c r="B1518" t="s">
        <v>1697</v>
      </c>
      <c r="C1518" s="1">
        <f t="shared" si="574"/>
        <v>4037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0</v>
      </c>
      <c r="G1518" s="1">
        <f t="shared" si="572"/>
        <v>1583</v>
      </c>
      <c r="H1518" s="2">
        <f t="shared" si="573"/>
        <v>0.3921228635125093</v>
      </c>
      <c r="I1518" s="2"/>
      <c r="J1518" s="2">
        <f t="shared" si="575"/>
        <v>0.29328709437701261</v>
      </c>
      <c r="K1518" s="2">
        <f t="shared" si="576"/>
        <v>0.68540995788952197</v>
      </c>
      <c r="L1518" s="2">
        <f t="shared" si="577"/>
        <v>0</v>
      </c>
      <c r="M1518" s="2">
        <f t="shared" si="578"/>
        <v>2.1302947733465416E-2</v>
      </c>
      <c r="N1518" s="59">
        <v>1184</v>
      </c>
      <c r="O1518" s="59">
        <v>2767</v>
      </c>
      <c r="P1518" s="59"/>
      <c r="Q1518" s="59">
        <v>86</v>
      </c>
      <c r="R1518" s="59"/>
      <c r="S1518" s="59"/>
      <c r="T1518" s="59"/>
      <c r="U1518" s="59"/>
      <c r="V1518" s="59"/>
      <c r="W1518" s="59"/>
      <c r="X1518" s="59"/>
      <c r="Y1518" s="59"/>
      <c r="Z1518" s="59"/>
      <c r="AA1518" s="59"/>
      <c r="AB1518" s="59"/>
      <c r="AC1518" s="59"/>
      <c r="AD1518" s="59"/>
      <c r="AE1518" s="59"/>
      <c r="AG1518" s="7">
        <f>IF(Q1518&gt;0,RANK(Q1518,(N1518:P1518,Q1518:AE1518)),0)</f>
        <v>3</v>
      </c>
      <c r="AH1518" s="7">
        <f>IF(R1518&gt;0,RANK(R1518,(N1518:P1518,Q1518:AE1518)),0)</f>
        <v>0</v>
      </c>
      <c r="AI1518" s="7">
        <f>IF(T1518&gt;0,RANK(T1518,(N1518:P1518,Q1518:AE1518)),0)</f>
        <v>0</v>
      </c>
      <c r="AJ1518" s="7">
        <f>IF(S1518&gt;0,RANK(S1518,(N1518:P1518,Q1518:AE1518)),0)</f>
        <v>0</v>
      </c>
      <c r="AK1518" s="2">
        <f t="shared" si="579"/>
        <v>2.1302947733465444E-2</v>
      </c>
      <c r="AL1518" s="2">
        <f t="shared" si="580"/>
        <v>0</v>
      </c>
      <c r="AM1518" s="2">
        <f t="shared" si="581"/>
        <v>0</v>
      </c>
      <c r="AN1518" s="2">
        <f t="shared" si="582"/>
        <v>0</v>
      </c>
      <c r="AP1518" t="s">
        <v>288</v>
      </c>
      <c r="AQ1518" t="s">
        <v>1697</v>
      </c>
      <c r="AR1518">
        <v>10</v>
      </c>
      <c r="AT1518" s="95">
        <v>37</v>
      </c>
      <c r="AU1518" s="97">
        <v>121</v>
      </c>
      <c r="AV1518" s="101">
        <f t="shared" si="583"/>
        <v>37121</v>
      </c>
      <c r="AX1518" s="7" t="s">
        <v>1006</v>
      </c>
    </row>
    <row r="1519" spans="1:50" ht="12.75" hidden="1" customHeight="1" outlineLevel="1">
      <c r="A1519" t="s">
        <v>1642</v>
      </c>
      <c r="B1519" t="s">
        <v>1697</v>
      </c>
      <c r="C1519" s="1">
        <f t="shared" si="574"/>
        <v>6467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>IF(P1519&gt;0,RANK(P1519,(N1519:P1519,Q1519:AE1519)),0)</f>
        <v>0</v>
      </c>
      <c r="G1519" s="1">
        <f t="shared" si="572"/>
        <v>1058</v>
      </c>
      <c r="H1519" s="2">
        <f t="shared" si="573"/>
        <v>0.1635998144425545</v>
      </c>
      <c r="I1519" s="2"/>
      <c r="J1519" s="2">
        <f t="shared" si="575"/>
        <v>0.57089840729859287</v>
      </c>
      <c r="K1519" s="2">
        <f t="shared" si="576"/>
        <v>0.40729859285603837</v>
      </c>
      <c r="L1519" s="2">
        <f t="shared" si="577"/>
        <v>0</v>
      </c>
      <c r="M1519" s="2">
        <f t="shared" si="578"/>
        <v>2.1802999845368765E-2</v>
      </c>
      <c r="N1519" s="59">
        <v>3692</v>
      </c>
      <c r="O1519" s="59">
        <v>2634</v>
      </c>
      <c r="P1519" s="59"/>
      <c r="Q1519" s="59">
        <v>141</v>
      </c>
      <c r="R1519" s="59"/>
      <c r="S1519" s="59"/>
      <c r="T1519" s="59"/>
      <c r="U1519" s="59"/>
      <c r="V1519" s="59"/>
      <c r="W1519" s="59"/>
      <c r="X1519" s="59"/>
      <c r="Y1519" s="59"/>
      <c r="Z1519" s="59"/>
      <c r="AA1519" s="59"/>
      <c r="AB1519" s="59"/>
      <c r="AC1519" s="59"/>
      <c r="AD1519" s="59"/>
      <c r="AE1519" s="59"/>
      <c r="AG1519" s="7">
        <f>IF(Q1519&gt;0,RANK(Q1519,(N1519:P1519,Q1519:AE1519)),0)</f>
        <v>3</v>
      </c>
      <c r="AH1519" s="7">
        <f>IF(R1519&gt;0,RANK(R1519,(N1519:P1519,Q1519:AE1519)),0)</f>
        <v>0</v>
      </c>
      <c r="AI1519" s="7">
        <f>IF(T1519&gt;0,RANK(T1519,(N1519:P1519,Q1519:AE1519)),0)</f>
        <v>0</v>
      </c>
      <c r="AJ1519" s="7">
        <f>IF(S1519&gt;0,RANK(S1519,(N1519:P1519,Q1519:AE1519)),0)</f>
        <v>0</v>
      </c>
      <c r="AK1519" s="2">
        <f t="shared" si="579"/>
        <v>2.1802999845368796E-2</v>
      </c>
      <c r="AL1519" s="2">
        <f t="shared" si="580"/>
        <v>0</v>
      </c>
      <c r="AM1519" s="2">
        <f t="shared" si="581"/>
        <v>0</v>
      </c>
      <c r="AN1519" s="2">
        <f t="shared" si="582"/>
        <v>0</v>
      </c>
      <c r="AP1519" t="s">
        <v>1642</v>
      </c>
      <c r="AQ1519" t="s">
        <v>1697</v>
      </c>
      <c r="AR1519">
        <v>8</v>
      </c>
      <c r="AT1519" s="95">
        <v>37</v>
      </c>
      <c r="AU1519" s="97">
        <v>123</v>
      </c>
      <c r="AV1519" s="101">
        <f t="shared" si="583"/>
        <v>37123</v>
      </c>
      <c r="AX1519" s="7" t="s">
        <v>1006</v>
      </c>
    </row>
    <row r="1520" spans="1:50" ht="12.75" hidden="1" customHeight="1" outlineLevel="1">
      <c r="A1520" t="s">
        <v>1675</v>
      </c>
      <c r="B1520" t="s">
        <v>1697</v>
      </c>
      <c r="C1520" s="1">
        <f t="shared" si="574"/>
        <v>23285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0</v>
      </c>
      <c r="G1520" s="1">
        <f t="shared" si="572"/>
        <v>1919</v>
      </c>
      <c r="H1520" s="2">
        <f t="shared" si="573"/>
        <v>8.2413570968434616E-2</v>
      </c>
      <c r="I1520" s="2"/>
      <c r="J1520" s="2">
        <f t="shared" si="575"/>
        <v>0.45355378999355811</v>
      </c>
      <c r="K1520" s="2">
        <f t="shared" si="576"/>
        <v>0.53596736096199271</v>
      </c>
      <c r="L1520" s="2">
        <f t="shared" si="577"/>
        <v>0</v>
      </c>
      <c r="M1520" s="2">
        <f t="shared" si="578"/>
        <v>1.0478849044449179E-2</v>
      </c>
      <c r="N1520" s="59">
        <v>10561</v>
      </c>
      <c r="O1520" s="59">
        <v>12480</v>
      </c>
      <c r="P1520" s="59"/>
      <c r="Q1520" s="59">
        <v>244</v>
      </c>
      <c r="R1520" s="59"/>
      <c r="S1520" s="59"/>
      <c r="T1520" s="59"/>
      <c r="U1520" s="59"/>
      <c r="V1520" s="59"/>
      <c r="W1520" s="59"/>
      <c r="X1520" s="59"/>
      <c r="Y1520" s="59"/>
      <c r="Z1520" s="59"/>
      <c r="AA1520" s="59"/>
      <c r="AB1520" s="59"/>
      <c r="AC1520" s="59"/>
      <c r="AD1520" s="59"/>
      <c r="AE1520" s="59"/>
      <c r="AG1520" s="7">
        <f>IF(Q1520&gt;0,RANK(Q1520,(N1520:P1520,Q1520:AE1520)),0)</f>
        <v>3</v>
      </c>
      <c r="AH1520" s="7">
        <f>IF(R1520&gt;0,RANK(R1520,(N1520:P1520,Q1520:AE1520)),0)</f>
        <v>0</v>
      </c>
      <c r="AI1520" s="7">
        <f>IF(T1520&gt;0,RANK(T1520,(N1520:P1520,Q1520:AE1520)),0)</f>
        <v>0</v>
      </c>
      <c r="AJ1520" s="7">
        <f>IF(S1520&gt;0,RANK(S1520,(N1520:P1520,Q1520:AE1520)),0)</f>
        <v>0</v>
      </c>
      <c r="AK1520" s="2">
        <f t="shared" si="579"/>
        <v>1.0478849044449217E-2</v>
      </c>
      <c r="AL1520" s="2">
        <f t="shared" si="580"/>
        <v>0</v>
      </c>
      <c r="AM1520" s="2">
        <f t="shared" si="581"/>
        <v>0</v>
      </c>
      <c r="AN1520" s="2">
        <f t="shared" si="582"/>
        <v>0</v>
      </c>
      <c r="AP1520" t="s">
        <v>1675</v>
      </c>
      <c r="AQ1520" t="s">
        <v>1697</v>
      </c>
      <c r="AR1520">
        <v>6</v>
      </c>
      <c r="AT1520" s="95">
        <v>37</v>
      </c>
      <c r="AU1520" s="97">
        <v>125</v>
      </c>
      <c r="AV1520" s="101">
        <f t="shared" si="583"/>
        <v>37125</v>
      </c>
      <c r="AX1520" s="7" t="s">
        <v>1006</v>
      </c>
    </row>
    <row r="1521" spans="1:50" ht="12.75" hidden="1" customHeight="1" outlineLevel="1">
      <c r="A1521" t="s">
        <v>994</v>
      </c>
      <c r="B1521" t="s">
        <v>1697</v>
      </c>
      <c r="C1521" s="1">
        <f t="shared" si="574"/>
        <v>23379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1">
        <f t="shared" si="572"/>
        <v>2378</v>
      </c>
      <c r="H1521" s="2">
        <f t="shared" si="573"/>
        <v>0.10171521450874717</v>
      </c>
      <c r="I1521" s="2"/>
      <c r="J1521" s="2">
        <f t="shared" si="575"/>
        <v>0.44373155395868086</v>
      </c>
      <c r="K1521" s="2">
        <f t="shared" si="576"/>
        <v>0.54544676846742801</v>
      </c>
      <c r="L1521" s="2">
        <f t="shared" si="577"/>
        <v>0</v>
      </c>
      <c r="M1521" s="2">
        <f t="shared" si="578"/>
        <v>1.0821677573891186E-2</v>
      </c>
      <c r="N1521" s="59">
        <v>10374</v>
      </c>
      <c r="O1521" s="59">
        <v>12752</v>
      </c>
      <c r="P1521" s="59"/>
      <c r="Q1521" s="59">
        <v>253</v>
      </c>
      <c r="R1521" s="59"/>
      <c r="S1521" s="59"/>
      <c r="T1521" s="59"/>
      <c r="U1521" s="59"/>
      <c r="V1521" s="59"/>
      <c r="W1521" s="59"/>
      <c r="X1521" s="59"/>
      <c r="Y1521" s="59"/>
      <c r="Z1521" s="59"/>
      <c r="AA1521" s="59"/>
      <c r="AB1521" s="59"/>
      <c r="AC1521" s="59"/>
      <c r="AD1521" s="59"/>
      <c r="AE1521" s="59"/>
      <c r="AG1521" s="7">
        <f>IF(Q1521&gt;0,RANK(Q1521,(N1521:P1521,Q1521:AE1521)),0)</f>
        <v>3</v>
      </c>
      <c r="AH1521" s="7">
        <f>IF(R1521&gt;0,RANK(R1521,(N1521:P1521,Q1521:AE1521)),0)</f>
        <v>0</v>
      </c>
      <c r="AI1521" s="7">
        <f>IF(T1521&gt;0,RANK(T1521,(N1521:P1521,Q1521:AE1521)),0)</f>
        <v>0</v>
      </c>
      <c r="AJ1521" s="7">
        <f>IF(S1521&gt;0,RANK(S1521,(N1521:P1521,Q1521:AE1521)),0)</f>
        <v>0</v>
      </c>
      <c r="AK1521" s="2">
        <f t="shared" si="579"/>
        <v>1.08216775738911E-2</v>
      </c>
      <c r="AL1521" s="2">
        <f t="shared" si="580"/>
        <v>0</v>
      </c>
      <c r="AM1521" s="2">
        <f t="shared" si="581"/>
        <v>0</v>
      </c>
      <c r="AN1521" s="2">
        <f t="shared" si="582"/>
        <v>0</v>
      </c>
      <c r="AP1521" t="s">
        <v>994</v>
      </c>
      <c r="AQ1521" t="s">
        <v>1697</v>
      </c>
      <c r="AT1521" s="95">
        <v>37</v>
      </c>
      <c r="AU1521" s="97">
        <v>127</v>
      </c>
      <c r="AV1521" s="101">
        <f t="shared" si="583"/>
        <v>37127</v>
      </c>
      <c r="AX1521" s="7" t="s">
        <v>1006</v>
      </c>
    </row>
    <row r="1522" spans="1:50" ht="12.75" hidden="1" customHeight="1" outlineLevel="1">
      <c r="A1522" t="s">
        <v>1806</v>
      </c>
      <c r="B1522" t="s">
        <v>1697</v>
      </c>
      <c r="C1522" s="1">
        <f t="shared" ref="C1522:C1558" si="584">SUM(N1522:AE1522)</f>
        <v>45098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>IF(P1522&gt;0,RANK(P1522,(N1522:P1522,Q1522:AE1522)),0)</f>
        <v>0</v>
      </c>
      <c r="G1522" s="1">
        <f t="shared" si="572"/>
        <v>3319</v>
      </c>
      <c r="H1522" s="2">
        <f t="shared" si="573"/>
        <v>7.35952813872012E-2</v>
      </c>
      <c r="I1522" s="2"/>
      <c r="J1522" s="2">
        <f t="shared" ref="J1522:J1558" si="585">IF($C1522=0,"-",N1522/$C1522)</f>
        <v>0.52439132555767443</v>
      </c>
      <c r="K1522" s="2">
        <f t="shared" ref="K1522:K1558" si="586">IF($C1522=0,"-",O1522/$C1522)</f>
        <v>0.4507960441704732</v>
      </c>
      <c r="L1522" s="2">
        <f t="shared" ref="L1522:L1558" si="587">IF($C1522=0,"-",P1522/$C1522)</f>
        <v>0</v>
      </c>
      <c r="M1522" s="2">
        <f t="shared" ref="M1522:M1553" si="588">IF(C1522=0,"-",(1-J1522-K1522-L1522))</f>
        <v>2.4812630271852376E-2</v>
      </c>
      <c r="N1522" s="59">
        <v>23649</v>
      </c>
      <c r="O1522" s="59">
        <v>20330</v>
      </c>
      <c r="P1522" s="59"/>
      <c r="Q1522" s="59">
        <v>1119</v>
      </c>
      <c r="R1522" s="59"/>
      <c r="S1522" s="59"/>
      <c r="T1522" s="59"/>
      <c r="U1522" s="59"/>
      <c r="V1522" s="59"/>
      <c r="W1522" s="59"/>
      <c r="X1522" s="59"/>
      <c r="Y1522" s="59"/>
      <c r="Z1522" s="59"/>
      <c r="AA1522" s="59"/>
      <c r="AB1522" s="59"/>
      <c r="AC1522" s="59"/>
      <c r="AD1522" s="59"/>
      <c r="AE1522" s="59"/>
      <c r="AG1522" s="7">
        <f>IF(Q1522&gt;0,RANK(Q1522,(N1522:P1522,Q1522:AE1522)),0)</f>
        <v>3</v>
      </c>
      <c r="AH1522" s="7">
        <f>IF(R1522&gt;0,RANK(R1522,(N1522:P1522,Q1522:AE1522)),0)</f>
        <v>0</v>
      </c>
      <c r="AI1522" s="7">
        <f>IF(T1522&gt;0,RANK(T1522,(N1522:P1522,Q1522:AE1522)),0)</f>
        <v>0</v>
      </c>
      <c r="AJ1522" s="7">
        <f>IF(S1522&gt;0,RANK(S1522,(N1522:P1522,Q1522:AE1522)),0)</f>
        <v>0</v>
      </c>
      <c r="AK1522" s="2">
        <f t="shared" ref="AK1522:AK1558" si="589">IF($C1522=0,"-",Q1522/$C1522)</f>
        <v>2.4812630271852411E-2</v>
      </c>
      <c r="AL1522" s="2">
        <f t="shared" ref="AL1522:AL1558" si="590">IF($C1522=0,"-",R1522/$C1522)</f>
        <v>0</v>
      </c>
      <c r="AM1522" s="2">
        <f t="shared" ref="AM1522:AM1558" si="591">IF($C1522=0,"-",T1522/$C1522)</f>
        <v>0</v>
      </c>
      <c r="AN1522" s="2">
        <f t="shared" ref="AN1522:AN1558" si="592">IF($C1522=0,"-",S1522/$C1522)</f>
        <v>0</v>
      </c>
      <c r="AP1522" t="s">
        <v>1806</v>
      </c>
      <c r="AQ1522" t="s">
        <v>1697</v>
      </c>
      <c r="AR1522">
        <v>7</v>
      </c>
      <c r="AT1522" s="95">
        <v>37</v>
      </c>
      <c r="AU1522" s="97">
        <v>129</v>
      </c>
      <c r="AV1522" s="101">
        <f t="shared" si="583"/>
        <v>37129</v>
      </c>
      <c r="AX1522" s="7" t="s">
        <v>1006</v>
      </c>
    </row>
    <row r="1523" spans="1:50" ht="12.75" hidden="1" customHeight="1" outlineLevel="1">
      <c r="A1523" t="s">
        <v>1004</v>
      </c>
      <c r="B1523" t="s">
        <v>1697</v>
      </c>
      <c r="C1523" s="1">
        <f t="shared" si="584"/>
        <v>5914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>IF(P1523&gt;0,RANK(P1523,(N1523:P1523,Q1523:AE1523)),0)</f>
        <v>0</v>
      </c>
      <c r="G1523" s="1">
        <f t="shared" si="572"/>
        <v>2852</v>
      </c>
      <c r="H1523" s="2">
        <f t="shared" si="573"/>
        <v>0.48224551910720326</v>
      </c>
      <c r="I1523" s="2"/>
      <c r="J1523" s="2">
        <f t="shared" si="585"/>
        <v>0.73807913425769356</v>
      </c>
      <c r="K1523" s="2">
        <f t="shared" si="586"/>
        <v>0.25583361515049036</v>
      </c>
      <c r="L1523" s="2">
        <f t="shared" si="587"/>
        <v>0</v>
      </c>
      <c r="M1523" s="2">
        <f t="shared" si="588"/>
        <v>6.0872505918160846E-3</v>
      </c>
      <c r="N1523" s="59">
        <v>4365</v>
      </c>
      <c r="O1523" s="59">
        <v>1513</v>
      </c>
      <c r="P1523" s="59"/>
      <c r="Q1523" s="59">
        <v>36</v>
      </c>
      <c r="R1523" s="59"/>
      <c r="S1523" s="59"/>
      <c r="T1523" s="59"/>
      <c r="U1523" s="59"/>
      <c r="V1523" s="59"/>
      <c r="W1523" s="59"/>
      <c r="X1523" s="59"/>
      <c r="Y1523" s="59"/>
      <c r="Z1523" s="59"/>
      <c r="AA1523" s="59"/>
      <c r="AB1523" s="59"/>
      <c r="AC1523" s="59"/>
      <c r="AD1523" s="59"/>
      <c r="AE1523" s="59"/>
      <c r="AG1523" s="7">
        <f>IF(Q1523&gt;0,RANK(Q1523,(N1523:P1523,Q1523:AE1523)),0)</f>
        <v>3</v>
      </c>
      <c r="AH1523" s="7">
        <f>IF(R1523&gt;0,RANK(R1523,(N1523:P1523,Q1523:AE1523)),0)</f>
        <v>0</v>
      </c>
      <c r="AI1523" s="7">
        <f>IF(T1523&gt;0,RANK(T1523,(N1523:P1523,Q1523:AE1523)),0)</f>
        <v>0</v>
      </c>
      <c r="AJ1523" s="7">
        <f>IF(S1523&gt;0,RANK(S1523,(N1523:P1523,Q1523:AE1523)),0)</f>
        <v>0</v>
      </c>
      <c r="AK1523" s="2">
        <f t="shared" si="589"/>
        <v>6.08725059181603E-3</v>
      </c>
      <c r="AL1523" s="2">
        <f t="shared" si="590"/>
        <v>0</v>
      </c>
      <c r="AM1523" s="2">
        <f t="shared" si="591"/>
        <v>0</v>
      </c>
      <c r="AN1523" s="2">
        <f t="shared" si="592"/>
        <v>0</v>
      </c>
      <c r="AP1523" t="s">
        <v>1004</v>
      </c>
      <c r="AQ1523" t="s">
        <v>1697</v>
      </c>
      <c r="AR1523">
        <v>1</v>
      </c>
      <c r="AT1523" s="95">
        <v>37</v>
      </c>
      <c r="AU1523" s="97">
        <v>131</v>
      </c>
      <c r="AV1523" s="101">
        <f t="shared" si="583"/>
        <v>37131</v>
      </c>
      <c r="AX1523" s="7" t="s">
        <v>1006</v>
      </c>
    </row>
    <row r="1524" spans="1:50" ht="12.75" hidden="1" customHeight="1" outlineLevel="1">
      <c r="A1524" t="s">
        <v>1117</v>
      </c>
      <c r="B1524" t="s">
        <v>1697</v>
      </c>
      <c r="C1524" s="1">
        <f t="shared" si="584"/>
        <v>18635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0</v>
      </c>
      <c r="G1524" s="1">
        <f t="shared" si="572"/>
        <v>116</v>
      </c>
      <c r="H1524" s="2">
        <f t="shared" si="573"/>
        <v>6.2248457204185674E-3</v>
      </c>
      <c r="I1524" s="2"/>
      <c r="J1524" s="2">
        <f t="shared" si="585"/>
        <v>0.4852159914140059</v>
      </c>
      <c r="K1524" s="2">
        <f t="shared" si="586"/>
        <v>0.49144083713442449</v>
      </c>
      <c r="L1524" s="2">
        <f t="shared" si="587"/>
        <v>0</v>
      </c>
      <c r="M1524" s="2">
        <f t="shared" si="588"/>
        <v>2.3343171451569555E-2</v>
      </c>
      <c r="N1524" s="59">
        <v>9042</v>
      </c>
      <c r="O1524" s="59">
        <v>9158</v>
      </c>
      <c r="P1524" s="59"/>
      <c r="Q1524" s="59">
        <v>435</v>
      </c>
      <c r="R1524" s="59"/>
      <c r="S1524" s="59"/>
      <c r="T1524" s="59"/>
      <c r="U1524" s="59"/>
      <c r="V1524" s="59"/>
      <c r="W1524" s="59"/>
      <c r="X1524" s="59"/>
      <c r="Y1524" s="59"/>
      <c r="Z1524" s="59"/>
      <c r="AA1524" s="59"/>
      <c r="AB1524" s="59"/>
      <c r="AC1524" s="59"/>
      <c r="AD1524" s="59"/>
      <c r="AE1524" s="59"/>
      <c r="AG1524" s="7">
        <f>IF(Q1524&gt;0,RANK(Q1524,(N1524:P1524,Q1524:AE1524)),0)</f>
        <v>3</v>
      </c>
      <c r="AH1524" s="7">
        <f>IF(R1524&gt;0,RANK(R1524,(N1524:P1524,Q1524:AE1524)),0)</f>
        <v>0</v>
      </c>
      <c r="AI1524" s="7">
        <f>IF(T1524&gt;0,RANK(T1524,(N1524:P1524,Q1524:AE1524)),0)</f>
        <v>0</v>
      </c>
      <c r="AJ1524" s="7">
        <f>IF(S1524&gt;0,RANK(S1524,(N1524:P1524,Q1524:AE1524)),0)</f>
        <v>0</v>
      </c>
      <c r="AK1524" s="2">
        <f t="shared" si="589"/>
        <v>2.3343171451569628E-2</v>
      </c>
      <c r="AL1524" s="2">
        <f t="shared" si="590"/>
        <v>0</v>
      </c>
      <c r="AM1524" s="2">
        <f t="shared" si="591"/>
        <v>0</v>
      </c>
      <c r="AN1524" s="2">
        <f t="shared" si="592"/>
        <v>0</v>
      </c>
      <c r="AP1524" t="s">
        <v>1117</v>
      </c>
      <c r="AQ1524" t="s">
        <v>1697</v>
      </c>
      <c r="AR1524">
        <v>3</v>
      </c>
      <c r="AT1524" s="95">
        <v>37</v>
      </c>
      <c r="AU1524" s="97">
        <v>133</v>
      </c>
      <c r="AV1524" s="101">
        <f t="shared" si="583"/>
        <v>37133</v>
      </c>
      <c r="AX1524" s="7" t="s">
        <v>1006</v>
      </c>
    </row>
    <row r="1525" spans="1:50" ht="12.75" hidden="1" customHeight="1" outlineLevel="1">
      <c r="A1525" t="s">
        <v>467</v>
      </c>
      <c r="B1525" t="s">
        <v>1697</v>
      </c>
      <c r="C1525" s="1">
        <f t="shared" si="584"/>
        <v>34863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0</v>
      </c>
      <c r="G1525" s="1">
        <f t="shared" si="572"/>
        <v>13270</v>
      </c>
      <c r="H1525" s="2">
        <f t="shared" si="573"/>
        <v>0.38063276252760808</v>
      </c>
      <c r="I1525" s="2"/>
      <c r="J1525" s="2">
        <f t="shared" si="585"/>
        <v>0.68235665318532546</v>
      </c>
      <c r="K1525" s="2">
        <f t="shared" si="586"/>
        <v>0.30172389065771738</v>
      </c>
      <c r="L1525" s="2">
        <f t="shared" si="587"/>
        <v>0</v>
      </c>
      <c r="M1525" s="2">
        <f t="shared" si="588"/>
        <v>1.5919456156957168E-2</v>
      </c>
      <c r="N1525" s="59">
        <v>23789</v>
      </c>
      <c r="O1525" s="59">
        <v>10519</v>
      </c>
      <c r="P1525" s="59"/>
      <c r="Q1525" s="59">
        <v>555</v>
      </c>
      <c r="R1525" s="59"/>
      <c r="S1525" s="59"/>
      <c r="T1525" s="59"/>
      <c r="U1525" s="59"/>
      <c r="V1525" s="59"/>
      <c r="W1525" s="59"/>
      <c r="X1525" s="59"/>
      <c r="Y1525" s="59"/>
      <c r="Z1525" s="59"/>
      <c r="AA1525" s="59"/>
      <c r="AB1525" s="59"/>
      <c r="AC1525" s="59"/>
      <c r="AD1525" s="59"/>
      <c r="AE1525" s="59"/>
      <c r="AG1525" s="7">
        <f>IF(Q1525&gt;0,RANK(Q1525,(N1525:P1525,Q1525:AE1525)),0)</f>
        <v>3</v>
      </c>
      <c r="AH1525" s="7">
        <f>IF(R1525&gt;0,RANK(R1525,(N1525:P1525,Q1525:AE1525)),0)</f>
        <v>0</v>
      </c>
      <c r="AI1525" s="7">
        <f>IF(T1525&gt;0,RANK(T1525,(N1525:P1525,Q1525:AE1525)),0)</f>
        <v>0</v>
      </c>
      <c r="AJ1525" s="7">
        <f>IF(S1525&gt;0,RANK(S1525,(N1525:P1525,Q1525:AE1525)),0)</f>
        <v>0</v>
      </c>
      <c r="AK1525" s="2">
        <f t="shared" si="589"/>
        <v>1.5919456156957234E-2</v>
      </c>
      <c r="AL1525" s="2">
        <f t="shared" si="590"/>
        <v>0</v>
      </c>
      <c r="AM1525" s="2">
        <f t="shared" si="591"/>
        <v>0</v>
      </c>
      <c r="AN1525" s="2">
        <f t="shared" si="592"/>
        <v>0</v>
      </c>
      <c r="AP1525" t="s">
        <v>467</v>
      </c>
      <c r="AQ1525" t="s">
        <v>1697</v>
      </c>
      <c r="AR1525">
        <v>4</v>
      </c>
      <c r="AT1525" s="95">
        <v>37</v>
      </c>
      <c r="AU1525" s="97">
        <v>135</v>
      </c>
      <c r="AV1525" s="101">
        <f t="shared" si="583"/>
        <v>37135</v>
      </c>
      <c r="AX1525" s="7" t="s">
        <v>1006</v>
      </c>
    </row>
    <row r="1526" spans="1:50" ht="12.75" hidden="1" customHeight="1" outlineLevel="1">
      <c r="A1526" t="s">
        <v>1229</v>
      </c>
      <c r="B1526" t="s">
        <v>1697</v>
      </c>
      <c r="C1526" s="1">
        <f t="shared" si="584"/>
        <v>4032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0</v>
      </c>
      <c r="G1526" s="1">
        <f t="shared" si="572"/>
        <v>578</v>
      </c>
      <c r="H1526" s="2">
        <f t="shared" si="573"/>
        <v>0.14335317460317459</v>
      </c>
      <c r="I1526" s="2"/>
      <c r="J1526" s="2">
        <f t="shared" si="585"/>
        <v>0.55977182539682535</v>
      </c>
      <c r="K1526" s="2">
        <f t="shared" si="586"/>
        <v>0.41641865079365081</v>
      </c>
      <c r="L1526" s="2">
        <f t="shared" si="587"/>
        <v>0</v>
      </c>
      <c r="M1526" s="2">
        <f t="shared" si="588"/>
        <v>2.3809523809523836E-2</v>
      </c>
      <c r="N1526" s="59">
        <v>2257</v>
      </c>
      <c r="O1526" s="59">
        <v>1679</v>
      </c>
      <c r="P1526" s="59"/>
      <c r="Q1526" s="59">
        <v>96</v>
      </c>
      <c r="R1526" s="59"/>
      <c r="S1526" s="59"/>
      <c r="T1526" s="59"/>
      <c r="U1526" s="59"/>
      <c r="V1526" s="59"/>
      <c r="W1526" s="59"/>
      <c r="X1526" s="59"/>
      <c r="Y1526" s="59"/>
      <c r="Z1526" s="59"/>
      <c r="AA1526" s="59"/>
      <c r="AB1526" s="59"/>
      <c r="AC1526" s="59"/>
      <c r="AD1526" s="59"/>
      <c r="AE1526" s="59"/>
      <c r="AG1526" s="7">
        <f>IF(Q1526&gt;0,RANK(Q1526,(N1526:P1526,Q1526:AE1526)),0)</f>
        <v>3</v>
      </c>
      <c r="AH1526" s="7">
        <f>IF(R1526&gt;0,RANK(R1526,(N1526:P1526,Q1526:AE1526)),0)</f>
        <v>0</v>
      </c>
      <c r="AI1526" s="7">
        <f>IF(T1526&gt;0,RANK(T1526,(N1526:P1526,Q1526:AE1526)),0)</f>
        <v>0</v>
      </c>
      <c r="AJ1526" s="7">
        <f>IF(S1526&gt;0,RANK(S1526,(N1526:P1526,Q1526:AE1526)),0)</f>
        <v>0</v>
      </c>
      <c r="AK1526" s="2">
        <f t="shared" si="589"/>
        <v>2.3809523809523808E-2</v>
      </c>
      <c r="AL1526" s="2">
        <f t="shared" si="590"/>
        <v>0</v>
      </c>
      <c r="AM1526" s="2">
        <f t="shared" si="591"/>
        <v>0</v>
      </c>
      <c r="AN1526" s="2">
        <f t="shared" si="592"/>
        <v>0</v>
      </c>
      <c r="AP1526" t="s">
        <v>1229</v>
      </c>
      <c r="AQ1526" t="s">
        <v>1697</v>
      </c>
      <c r="AR1526">
        <v>3</v>
      </c>
      <c r="AT1526" s="95">
        <v>37</v>
      </c>
      <c r="AU1526" s="97">
        <v>137</v>
      </c>
      <c r="AV1526" s="101">
        <f t="shared" si="583"/>
        <v>37137</v>
      </c>
      <c r="AX1526" s="7" t="s">
        <v>1006</v>
      </c>
    </row>
    <row r="1527" spans="1:50" ht="12.75" hidden="1" customHeight="1" outlineLevel="1">
      <c r="A1527" t="s">
        <v>1186</v>
      </c>
      <c r="B1527" t="s">
        <v>1697</v>
      </c>
      <c r="C1527" s="1">
        <f t="shared" si="584"/>
        <v>6394</v>
      </c>
      <c r="D1527" s="7">
        <f>IF(N1527&gt;0, RANK(N1527,(N1527:P1527,Q1527:AE1527)),0)</f>
        <v>1</v>
      </c>
      <c r="E1527" s="7">
        <f>IF(O1527&gt;0,RANK(O1527,(N1527:P1527,Q1527:AE1527)),0)</f>
        <v>2</v>
      </c>
      <c r="F1527" s="7">
        <f>IF(P1527&gt;0,RANK(P1527,(N1527:P1527,Q1527:AE1527)),0)</f>
        <v>0</v>
      </c>
      <c r="G1527" s="1">
        <f t="shared" si="572"/>
        <v>1531</v>
      </c>
      <c r="H1527" s="2">
        <f t="shared" si="573"/>
        <v>0.23944322802627463</v>
      </c>
      <c r="I1527" s="2"/>
      <c r="J1527" s="2">
        <f t="shared" si="585"/>
        <v>0.61291836096340324</v>
      </c>
      <c r="K1527" s="2">
        <f t="shared" si="586"/>
        <v>0.37347513293712858</v>
      </c>
      <c r="L1527" s="2">
        <f t="shared" si="587"/>
        <v>0</v>
      </c>
      <c r="M1527" s="2">
        <f t="shared" si="588"/>
        <v>1.3606506099468174E-2</v>
      </c>
      <c r="N1527" s="59">
        <v>3919</v>
      </c>
      <c r="O1527" s="59">
        <v>2388</v>
      </c>
      <c r="P1527" s="59"/>
      <c r="Q1527" s="59">
        <v>87</v>
      </c>
      <c r="R1527" s="59"/>
      <c r="S1527" s="59"/>
      <c r="T1527" s="59"/>
      <c r="U1527" s="59"/>
      <c r="V1527" s="59"/>
      <c r="W1527" s="59"/>
      <c r="X1527" s="59"/>
      <c r="Y1527" s="59"/>
      <c r="Z1527" s="59"/>
      <c r="AA1527" s="59"/>
      <c r="AB1527" s="59"/>
      <c r="AC1527" s="59"/>
      <c r="AD1527" s="59"/>
      <c r="AE1527" s="59"/>
      <c r="AG1527" s="7">
        <f>IF(Q1527&gt;0,RANK(Q1527,(N1527:P1527,Q1527:AE1527)),0)</f>
        <v>3</v>
      </c>
      <c r="AH1527" s="7">
        <f>IF(R1527&gt;0,RANK(R1527,(N1527:P1527,Q1527:AE1527)),0)</f>
        <v>0</v>
      </c>
      <c r="AI1527" s="7">
        <f>IF(T1527&gt;0,RANK(T1527,(N1527:P1527,Q1527:AE1527)),0)</f>
        <v>0</v>
      </c>
      <c r="AJ1527" s="7">
        <f>IF(S1527&gt;0,RANK(S1527,(N1527:P1527,Q1527:AE1527)),0)</f>
        <v>0</v>
      </c>
      <c r="AK1527" s="2">
        <f t="shared" si="589"/>
        <v>1.3606506099468252E-2</v>
      </c>
      <c r="AL1527" s="2">
        <f t="shared" si="590"/>
        <v>0</v>
      </c>
      <c r="AM1527" s="2">
        <f t="shared" si="591"/>
        <v>0</v>
      </c>
      <c r="AN1527" s="2">
        <f t="shared" si="592"/>
        <v>0</v>
      </c>
      <c r="AP1527" t="s">
        <v>1186</v>
      </c>
      <c r="AQ1527" t="s">
        <v>1697</v>
      </c>
      <c r="AR1527">
        <v>1</v>
      </c>
      <c r="AT1527" s="95">
        <v>37</v>
      </c>
      <c r="AU1527" s="97">
        <v>139</v>
      </c>
      <c r="AV1527" s="101">
        <f t="shared" si="583"/>
        <v>37139</v>
      </c>
      <c r="AX1527" s="7" t="s">
        <v>1006</v>
      </c>
    </row>
    <row r="1528" spans="1:50" ht="12.75" hidden="1" customHeight="1" outlineLevel="1">
      <c r="A1528" t="s">
        <v>1462</v>
      </c>
      <c r="B1528" t="s">
        <v>1697</v>
      </c>
      <c r="C1528" s="1">
        <f t="shared" si="584"/>
        <v>10094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>IF(P1528&gt;0,RANK(P1528,(N1528:P1528,Q1528:AE1528)),0)</f>
        <v>0</v>
      </c>
      <c r="G1528" s="1">
        <f t="shared" si="572"/>
        <v>1562</v>
      </c>
      <c r="H1528" s="2">
        <f t="shared" si="573"/>
        <v>0.15474539330295226</v>
      </c>
      <c r="I1528" s="2"/>
      <c r="J1528" s="2">
        <f t="shared" si="585"/>
        <v>0.5676639587873985</v>
      </c>
      <c r="K1528" s="2">
        <f t="shared" si="586"/>
        <v>0.41291856548444622</v>
      </c>
      <c r="L1528" s="2">
        <f t="shared" si="587"/>
        <v>0</v>
      </c>
      <c r="M1528" s="2">
        <f t="shared" si="588"/>
        <v>1.9417475728155276E-2</v>
      </c>
      <c r="N1528" s="59">
        <v>5730</v>
      </c>
      <c r="O1528" s="59">
        <v>4168</v>
      </c>
      <c r="P1528" s="59"/>
      <c r="Q1528" s="59">
        <v>196</v>
      </c>
      <c r="R1528" s="59"/>
      <c r="S1528" s="59"/>
      <c r="T1528" s="59"/>
      <c r="U1528" s="59"/>
      <c r="V1528" s="59"/>
      <c r="W1528" s="59"/>
      <c r="X1528" s="59"/>
      <c r="Y1528" s="59"/>
      <c r="Z1528" s="59"/>
      <c r="AA1528" s="59"/>
      <c r="AB1528" s="59"/>
      <c r="AC1528" s="59"/>
      <c r="AD1528" s="59"/>
      <c r="AE1528" s="59"/>
      <c r="AG1528" s="7">
        <f>IF(Q1528&gt;0,RANK(Q1528,(N1528:P1528,Q1528:AE1528)),0)</f>
        <v>3</v>
      </c>
      <c r="AH1528" s="7">
        <f>IF(R1528&gt;0,RANK(R1528,(N1528:P1528,Q1528:AE1528)),0)</f>
        <v>0</v>
      </c>
      <c r="AI1528" s="7">
        <f>IF(T1528&gt;0,RANK(T1528,(N1528:P1528,Q1528:AE1528)),0)</f>
        <v>0</v>
      </c>
      <c r="AJ1528" s="7">
        <f>IF(S1528&gt;0,RANK(S1528,(N1528:P1528,Q1528:AE1528)),0)</f>
        <v>0</v>
      </c>
      <c r="AK1528" s="2">
        <f t="shared" si="589"/>
        <v>1.9417475728155338E-2</v>
      </c>
      <c r="AL1528" s="2">
        <f t="shared" si="590"/>
        <v>0</v>
      </c>
      <c r="AM1528" s="2">
        <f t="shared" si="591"/>
        <v>0</v>
      </c>
      <c r="AN1528" s="2">
        <f t="shared" si="592"/>
        <v>0</v>
      </c>
      <c r="AP1528" t="s">
        <v>1462</v>
      </c>
      <c r="AQ1528" t="s">
        <v>1697</v>
      </c>
      <c r="AR1528">
        <v>7</v>
      </c>
      <c r="AT1528" s="95">
        <v>37</v>
      </c>
      <c r="AU1528" s="97">
        <v>141</v>
      </c>
      <c r="AV1528" s="101">
        <f t="shared" si="583"/>
        <v>37141</v>
      </c>
      <c r="AX1528" s="7" t="s">
        <v>1006</v>
      </c>
    </row>
    <row r="1529" spans="1:50" ht="12.75" hidden="1" customHeight="1" outlineLevel="1">
      <c r="A1529" t="s">
        <v>2115</v>
      </c>
      <c r="B1529" t="s">
        <v>1697</v>
      </c>
      <c r="C1529" s="1">
        <f t="shared" si="584"/>
        <v>3232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72"/>
        <v>402</v>
      </c>
      <c r="H1529" s="2">
        <f t="shared" si="573"/>
        <v>0.12438118811881188</v>
      </c>
      <c r="I1529" s="2"/>
      <c r="J1529" s="2">
        <f t="shared" si="585"/>
        <v>0.55631188118811881</v>
      </c>
      <c r="K1529" s="2">
        <f t="shared" si="586"/>
        <v>0.43193069306930693</v>
      </c>
      <c r="L1529" s="2">
        <f t="shared" si="587"/>
        <v>0</v>
      </c>
      <c r="M1529" s="2">
        <f t="shared" si="588"/>
        <v>1.1757425742574268E-2</v>
      </c>
      <c r="N1529" s="59">
        <v>1798</v>
      </c>
      <c r="O1529" s="59">
        <v>1396</v>
      </c>
      <c r="P1529" s="59"/>
      <c r="Q1529" s="59">
        <v>38</v>
      </c>
      <c r="R1529" s="59"/>
      <c r="S1529" s="59"/>
      <c r="T1529" s="59"/>
      <c r="U1529" s="59"/>
      <c r="V1529" s="59"/>
      <c r="W1529" s="59"/>
      <c r="X1529" s="59"/>
      <c r="Y1529" s="59"/>
      <c r="Z1529" s="59"/>
      <c r="AA1529" s="59"/>
      <c r="AB1529" s="59"/>
      <c r="AC1529" s="59"/>
      <c r="AD1529" s="59"/>
      <c r="AE1529" s="59"/>
      <c r="AG1529" s="7">
        <f>IF(Q1529&gt;0,RANK(Q1529,(N1529:P1529,Q1529:AE1529)),0)</f>
        <v>3</v>
      </c>
      <c r="AH1529" s="7">
        <f>IF(R1529&gt;0,RANK(R1529,(N1529:P1529,Q1529:AE1529)),0)</f>
        <v>0</v>
      </c>
      <c r="AI1529" s="7">
        <f>IF(T1529&gt;0,RANK(T1529,(N1529:P1529,Q1529:AE1529)),0)</f>
        <v>0</v>
      </c>
      <c r="AJ1529" s="7">
        <f>IF(S1529&gt;0,RANK(S1529,(N1529:P1529,Q1529:AE1529)),0)</f>
        <v>0</v>
      </c>
      <c r="AK1529" s="2">
        <f t="shared" si="589"/>
        <v>1.1757425742574257E-2</v>
      </c>
      <c r="AL1529" s="2">
        <f t="shared" si="590"/>
        <v>0</v>
      </c>
      <c r="AM1529" s="2">
        <f t="shared" si="591"/>
        <v>0</v>
      </c>
      <c r="AN1529" s="2">
        <f t="shared" si="592"/>
        <v>0</v>
      </c>
      <c r="AP1529" t="s">
        <v>2115</v>
      </c>
      <c r="AQ1529" t="s">
        <v>1697</v>
      </c>
      <c r="AR1529">
        <v>1</v>
      </c>
      <c r="AT1529" s="95">
        <v>37</v>
      </c>
      <c r="AU1529" s="97">
        <v>143</v>
      </c>
      <c r="AV1529" s="101">
        <f t="shared" si="583"/>
        <v>37143</v>
      </c>
      <c r="AX1529" s="7" t="s">
        <v>1006</v>
      </c>
    </row>
    <row r="1530" spans="1:50" ht="12.75" hidden="1" customHeight="1" outlineLevel="1">
      <c r="A1530" t="s">
        <v>1289</v>
      </c>
      <c r="B1530" t="s">
        <v>1697</v>
      </c>
      <c r="C1530" s="1">
        <f t="shared" si="584"/>
        <v>7477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0</v>
      </c>
      <c r="G1530" s="1">
        <f t="shared" si="572"/>
        <v>121</v>
      </c>
      <c r="H1530" s="2">
        <f t="shared" si="573"/>
        <v>1.6182961080647318E-2</v>
      </c>
      <c r="I1530" s="2"/>
      <c r="J1530" s="2">
        <f t="shared" si="585"/>
        <v>0.50100307610004013</v>
      </c>
      <c r="K1530" s="2">
        <f t="shared" si="586"/>
        <v>0.48482011501939282</v>
      </c>
      <c r="L1530" s="2">
        <f t="shared" si="587"/>
        <v>0</v>
      </c>
      <c r="M1530" s="2">
        <f t="shared" si="588"/>
        <v>1.4176808880567049E-2</v>
      </c>
      <c r="N1530" s="59">
        <v>3746</v>
      </c>
      <c r="O1530" s="59">
        <v>3625</v>
      </c>
      <c r="P1530" s="59"/>
      <c r="Q1530" s="59">
        <v>106</v>
      </c>
      <c r="R1530" s="59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G1530" s="7">
        <f>IF(Q1530&gt;0,RANK(Q1530,(N1530:P1530,Q1530:AE1530)),0)</f>
        <v>3</v>
      </c>
      <c r="AH1530" s="7">
        <f>IF(R1530&gt;0,RANK(R1530,(N1530:P1530,Q1530:AE1530)),0)</f>
        <v>0</v>
      </c>
      <c r="AI1530" s="7">
        <f>IF(T1530&gt;0,RANK(T1530,(N1530:P1530,Q1530:AE1530)),0)</f>
        <v>0</v>
      </c>
      <c r="AJ1530" s="7">
        <f>IF(S1530&gt;0,RANK(S1530,(N1530:P1530,Q1530:AE1530)),0)</f>
        <v>0</v>
      </c>
      <c r="AK1530" s="2">
        <f t="shared" si="589"/>
        <v>1.4176808880567073E-2</v>
      </c>
      <c r="AL1530" s="2">
        <f t="shared" si="590"/>
        <v>0</v>
      </c>
      <c r="AM1530" s="2">
        <f t="shared" si="591"/>
        <v>0</v>
      </c>
      <c r="AN1530" s="2">
        <f t="shared" si="592"/>
        <v>0</v>
      </c>
      <c r="AP1530" t="s">
        <v>1289</v>
      </c>
      <c r="AQ1530" t="s">
        <v>1697</v>
      </c>
      <c r="AR1530">
        <v>13</v>
      </c>
      <c r="AT1530" s="95">
        <v>37</v>
      </c>
      <c r="AU1530" s="97">
        <v>145</v>
      </c>
      <c r="AV1530" s="101">
        <f t="shared" si="583"/>
        <v>37145</v>
      </c>
      <c r="AX1530" s="7" t="s">
        <v>1006</v>
      </c>
    </row>
    <row r="1531" spans="1:50" ht="12.75" hidden="1" customHeight="1" outlineLevel="1">
      <c r="A1531" t="s">
        <v>2127</v>
      </c>
      <c r="B1531" t="s">
        <v>1697</v>
      </c>
      <c r="C1531" s="1">
        <f t="shared" si="584"/>
        <v>29025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72"/>
        <v>2448</v>
      </c>
      <c r="H1531" s="2">
        <f t="shared" si="573"/>
        <v>8.4341085271317826E-2</v>
      </c>
      <c r="I1531" s="2"/>
      <c r="J1531" s="2">
        <f t="shared" si="585"/>
        <v>0.53636520241171404</v>
      </c>
      <c r="K1531" s="2">
        <f t="shared" si="586"/>
        <v>0.4520241171403962</v>
      </c>
      <c r="L1531" s="2">
        <f t="shared" si="587"/>
        <v>0</v>
      </c>
      <c r="M1531" s="2">
        <f t="shared" si="588"/>
        <v>1.1610680447889765E-2</v>
      </c>
      <c r="N1531" s="59">
        <v>15568</v>
      </c>
      <c r="O1531" s="59">
        <v>13120</v>
      </c>
      <c r="P1531" s="59"/>
      <c r="Q1531" s="59">
        <v>337</v>
      </c>
      <c r="R1531" s="59"/>
      <c r="S1531" s="59"/>
      <c r="T1531" s="59"/>
      <c r="U1531" s="59"/>
      <c r="V1531" s="59"/>
      <c r="W1531" s="59"/>
      <c r="X1531" s="59"/>
      <c r="Y1531" s="59"/>
      <c r="Z1531" s="59"/>
      <c r="AA1531" s="59"/>
      <c r="AB1531" s="59"/>
      <c r="AC1531" s="59"/>
      <c r="AD1531" s="59"/>
      <c r="AE1531" s="59"/>
      <c r="AG1531" s="7">
        <f>IF(Q1531&gt;0,RANK(Q1531,(N1531:P1531,Q1531:AE1531)),0)</f>
        <v>3</v>
      </c>
      <c r="AH1531" s="7">
        <f>IF(R1531&gt;0,RANK(R1531,(N1531:P1531,Q1531:AE1531)),0)</f>
        <v>0</v>
      </c>
      <c r="AI1531" s="7">
        <f>IF(T1531&gt;0,RANK(T1531,(N1531:P1531,Q1531:AE1531)),0)</f>
        <v>0</v>
      </c>
      <c r="AJ1531" s="7">
        <f>IF(S1531&gt;0,RANK(S1531,(N1531:P1531,Q1531:AE1531)),0)</f>
        <v>0</v>
      </c>
      <c r="AK1531" s="2">
        <f t="shared" si="589"/>
        <v>1.161068044788975E-2</v>
      </c>
      <c r="AL1531" s="2">
        <f t="shared" si="590"/>
        <v>0</v>
      </c>
      <c r="AM1531" s="2">
        <f t="shared" si="591"/>
        <v>0</v>
      </c>
      <c r="AN1531" s="2">
        <f t="shared" si="592"/>
        <v>0</v>
      </c>
      <c r="AP1531" t="s">
        <v>2127</v>
      </c>
      <c r="AQ1531" t="s">
        <v>1697</v>
      </c>
      <c r="AT1531" s="95">
        <v>37</v>
      </c>
      <c r="AU1531" s="97">
        <v>147</v>
      </c>
      <c r="AV1531" s="101">
        <f t="shared" si="583"/>
        <v>37147</v>
      </c>
      <c r="AX1531" s="7" t="s">
        <v>1006</v>
      </c>
    </row>
    <row r="1532" spans="1:50" ht="12.75" hidden="1" customHeight="1" outlineLevel="1">
      <c r="A1532" t="s">
        <v>106</v>
      </c>
      <c r="B1532" t="s">
        <v>1697</v>
      </c>
      <c r="C1532" s="1">
        <f t="shared" si="584"/>
        <v>6483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0</v>
      </c>
      <c r="G1532" s="1">
        <f t="shared" si="572"/>
        <v>594</v>
      </c>
      <c r="H1532" s="2">
        <f t="shared" si="573"/>
        <v>9.1624248033317909E-2</v>
      </c>
      <c r="I1532" s="2"/>
      <c r="J1532" s="2">
        <f t="shared" si="585"/>
        <v>0.44300478173685021</v>
      </c>
      <c r="K1532" s="2">
        <f t="shared" si="586"/>
        <v>0.53462902977016813</v>
      </c>
      <c r="L1532" s="2">
        <f t="shared" si="587"/>
        <v>0</v>
      </c>
      <c r="M1532" s="2">
        <f t="shared" si="588"/>
        <v>2.2366188492981665E-2</v>
      </c>
      <c r="N1532" s="59">
        <v>2872</v>
      </c>
      <c r="O1532" s="59">
        <v>3466</v>
      </c>
      <c r="P1532" s="59"/>
      <c r="Q1532" s="59">
        <v>145</v>
      </c>
      <c r="R1532" s="59"/>
      <c r="S1532" s="59"/>
      <c r="T1532" s="59"/>
      <c r="U1532" s="59"/>
      <c r="V1532" s="59"/>
      <c r="W1532" s="59"/>
      <c r="X1532" s="59"/>
      <c r="Y1532" s="59"/>
      <c r="Z1532" s="59"/>
      <c r="AA1532" s="59"/>
      <c r="AB1532" s="59"/>
      <c r="AC1532" s="59"/>
      <c r="AD1532" s="59"/>
      <c r="AE1532" s="59"/>
      <c r="AG1532" s="7">
        <f>IF(Q1532&gt;0,RANK(Q1532,(N1532:P1532,Q1532:AE1532)),0)</f>
        <v>3</v>
      </c>
      <c r="AH1532" s="7">
        <f>IF(R1532&gt;0,RANK(R1532,(N1532:P1532,Q1532:AE1532)),0)</f>
        <v>0</v>
      </c>
      <c r="AI1532" s="7">
        <f>IF(T1532&gt;0,RANK(T1532,(N1532:P1532,Q1532:AE1532)),0)</f>
        <v>0</v>
      </c>
      <c r="AJ1532" s="7">
        <f>IF(S1532&gt;0,RANK(S1532,(N1532:P1532,Q1532:AE1532)),0)</f>
        <v>0</v>
      </c>
      <c r="AK1532" s="2">
        <f t="shared" si="589"/>
        <v>2.2366188492981644E-2</v>
      </c>
      <c r="AL1532" s="2">
        <f t="shared" si="590"/>
        <v>0</v>
      </c>
      <c r="AM1532" s="2">
        <f t="shared" si="591"/>
        <v>0</v>
      </c>
      <c r="AN1532" s="2">
        <f t="shared" si="592"/>
        <v>0</v>
      </c>
      <c r="AP1532" t="s">
        <v>106</v>
      </c>
      <c r="AQ1532" t="s">
        <v>1697</v>
      </c>
      <c r="AR1532">
        <v>11</v>
      </c>
      <c r="AT1532" s="95">
        <v>37</v>
      </c>
      <c r="AU1532" s="97">
        <v>149</v>
      </c>
      <c r="AV1532" s="101">
        <f t="shared" si="583"/>
        <v>37149</v>
      </c>
      <c r="AX1532" s="7" t="s">
        <v>1006</v>
      </c>
    </row>
    <row r="1533" spans="1:50" ht="12.75" hidden="1" customHeight="1" outlineLevel="1">
      <c r="A1533" t="s">
        <v>1575</v>
      </c>
      <c r="B1533" t="s">
        <v>1697</v>
      </c>
      <c r="C1533" s="1">
        <f t="shared" si="584"/>
        <v>26348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0</v>
      </c>
      <c r="G1533" s="1">
        <f t="shared" si="572"/>
        <v>5667</v>
      </c>
      <c r="H1533" s="2">
        <f t="shared" si="573"/>
        <v>0.21508273872779718</v>
      </c>
      <c r="I1533" s="2"/>
      <c r="J1533" s="2">
        <f t="shared" si="585"/>
        <v>0.38211628966145439</v>
      </c>
      <c r="K1533" s="2">
        <f t="shared" si="586"/>
        <v>0.59719902838925154</v>
      </c>
      <c r="L1533" s="2">
        <f t="shared" si="587"/>
        <v>0</v>
      </c>
      <c r="M1533" s="2">
        <f t="shared" si="588"/>
        <v>2.068468194929407E-2</v>
      </c>
      <c r="N1533" s="59">
        <v>10068</v>
      </c>
      <c r="O1533" s="59">
        <v>15735</v>
      </c>
      <c r="P1533" s="59"/>
      <c r="Q1533" s="59">
        <v>545</v>
      </c>
      <c r="R1533" s="59"/>
      <c r="S1533" s="59"/>
      <c r="T1533" s="59"/>
      <c r="U1533" s="59"/>
      <c r="V1533" s="59"/>
      <c r="W1533" s="59"/>
      <c r="X1533" s="59"/>
      <c r="Y1533" s="59"/>
      <c r="Z1533" s="59"/>
      <c r="AA1533" s="59"/>
      <c r="AB1533" s="59"/>
      <c r="AC1533" s="59"/>
      <c r="AD1533" s="59"/>
      <c r="AE1533" s="59"/>
      <c r="AG1533" s="7">
        <f>IF(Q1533&gt;0,RANK(Q1533,(N1533:P1533,Q1533:AE1533)),0)</f>
        <v>3</v>
      </c>
      <c r="AH1533" s="7">
        <f>IF(R1533&gt;0,RANK(R1533,(N1533:P1533,Q1533:AE1533)),0)</f>
        <v>0</v>
      </c>
      <c r="AI1533" s="7">
        <f>IF(T1533&gt;0,RANK(T1533,(N1533:P1533,Q1533:AE1533)),0)</f>
        <v>0</v>
      </c>
      <c r="AJ1533" s="7">
        <f>IF(S1533&gt;0,RANK(S1533,(N1533:P1533,Q1533:AE1533)),0)</f>
        <v>0</v>
      </c>
      <c r="AK1533" s="2">
        <f t="shared" si="589"/>
        <v>2.0684681949294063E-2</v>
      </c>
      <c r="AL1533" s="2">
        <f t="shared" si="590"/>
        <v>0</v>
      </c>
      <c r="AM1533" s="2">
        <f t="shared" si="591"/>
        <v>0</v>
      </c>
      <c r="AN1533" s="2">
        <f t="shared" si="592"/>
        <v>0</v>
      </c>
      <c r="AP1533" t="s">
        <v>1575</v>
      </c>
      <c r="AQ1533" t="s">
        <v>1697</v>
      </c>
      <c r="AR1533">
        <v>6</v>
      </c>
      <c r="AT1533" s="95">
        <v>37</v>
      </c>
      <c r="AU1533" s="97">
        <v>151</v>
      </c>
      <c r="AV1533" s="101">
        <f t="shared" si="583"/>
        <v>37151</v>
      </c>
      <c r="AX1533" s="7" t="s">
        <v>1006</v>
      </c>
    </row>
    <row r="1534" spans="1:50" ht="12.75" hidden="1" customHeight="1" outlineLevel="1">
      <c r="A1534" t="s">
        <v>1645</v>
      </c>
      <c r="B1534" t="s">
        <v>1697</v>
      </c>
      <c r="C1534" s="1">
        <f t="shared" si="584"/>
        <v>10391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0</v>
      </c>
      <c r="G1534" s="1">
        <f t="shared" si="572"/>
        <v>3682</v>
      </c>
      <c r="H1534" s="2">
        <f t="shared" si="573"/>
        <v>0.35434510634202676</v>
      </c>
      <c r="I1534" s="2"/>
      <c r="J1534" s="2">
        <f t="shared" si="585"/>
        <v>0.66701953613704168</v>
      </c>
      <c r="K1534" s="2">
        <f t="shared" si="586"/>
        <v>0.31267442979501492</v>
      </c>
      <c r="L1534" s="2">
        <f t="shared" si="587"/>
        <v>0</v>
      </c>
      <c r="M1534" s="2">
        <f t="shared" si="588"/>
        <v>2.0306034067943401E-2</v>
      </c>
      <c r="N1534" s="59">
        <v>6931</v>
      </c>
      <c r="O1534" s="59">
        <v>3249</v>
      </c>
      <c r="P1534" s="59"/>
      <c r="Q1534" s="59">
        <v>211</v>
      </c>
      <c r="R1534" s="59"/>
      <c r="S1534" s="59"/>
      <c r="T1534" s="59"/>
      <c r="U1534" s="59"/>
      <c r="V1534" s="59"/>
      <c r="W1534" s="59"/>
      <c r="X1534" s="59"/>
      <c r="Y1534" s="59"/>
      <c r="Z1534" s="59"/>
      <c r="AA1534" s="59"/>
      <c r="AB1534" s="59"/>
      <c r="AC1534" s="59"/>
      <c r="AD1534" s="59"/>
      <c r="AE1534" s="59"/>
      <c r="AG1534" s="7">
        <f>IF(Q1534&gt;0,RANK(Q1534,(N1534:P1534,Q1534:AE1534)),0)</f>
        <v>3</v>
      </c>
      <c r="AH1534" s="7">
        <f>IF(R1534&gt;0,RANK(R1534,(N1534:P1534,Q1534:AE1534)),0)</f>
        <v>0</v>
      </c>
      <c r="AI1534" s="7">
        <f>IF(T1534&gt;0,RANK(T1534,(N1534:P1534,Q1534:AE1534)),0)</f>
        <v>0</v>
      </c>
      <c r="AJ1534" s="7">
        <f>IF(S1534&gt;0,RANK(S1534,(N1534:P1534,Q1534:AE1534)),0)</f>
        <v>0</v>
      </c>
      <c r="AK1534" s="2">
        <f t="shared" si="589"/>
        <v>2.0306034067943412E-2</v>
      </c>
      <c r="AL1534" s="2">
        <f t="shared" si="590"/>
        <v>0</v>
      </c>
      <c r="AM1534" s="2">
        <f t="shared" si="591"/>
        <v>0</v>
      </c>
      <c r="AN1534" s="2">
        <f t="shared" si="592"/>
        <v>0</v>
      </c>
      <c r="AP1534" t="s">
        <v>1645</v>
      </c>
      <c r="AQ1534" t="s">
        <v>1697</v>
      </c>
      <c r="AR1534">
        <v>8</v>
      </c>
      <c r="AT1534" s="95">
        <v>37</v>
      </c>
      <c r="AU1534" s="97">
        <v>153</v>
      </c>
      <c r="AV1534" s="101">
        <f t="shared" si="583"/>
        <v>37153</v>
      </c>
      <c r="AX1534" s="7" t="s">
        <v>1006</v>
      </c>
    </row>
    <row r="1535" spans="1:50" ht="12.75" hidden="1" customHeight="1" outlineLevel="1">
      <c r="A1535" t="s">
        <v>453</v>
      </c>
      <c r="B1535" t="s">
        <v>1697</v>
      </c>
      <c r="C1535" s="1">
        <f t="shared" si="584"/>
        <v>17947</v>
      </c>
      <c r="D1535" s="7">
        <f>IF(N1535&gt;0, RANK(N1535,(N1535:P1535,Q1535:AE1535)),0)</f>
        <v>1</v>
      </c>
      <c r="E1535" s="7">
        <f>IF(O1535&gt;0,RANK(O1535,(N1535:P1535,Q1535:AE1535)),0)</f>
        <v>2</v>
      </c>
      <c r="F1535" s="7">
        <f>IF(P1535&gt;0,RANK(P1535,(N1535:P1535,Q1535:AE1535)),0)</f>
        <v>0</v>
      </c>
      <c r="G1535" s="1">
        <f t="shared" si="572"/>
        <v>7119</v>
      </c>
      <c r="H1535" s="2">
        <f t="shared" si="573"/>
        <v>0.39666796679110716</v>
      </c>
      <c r="I1535" s="2"/>
      <c r="J1535" s="2">
        <f t="shared" si="585"/>
        <v>0.69359781579094004</v>
      </c>
      <c r="K1535" s="2">
        <f t="shared" si="586"/>
        <v>0.29692984899983282</v>
      </c>
      <c r="L1535" s="2">
        <f t="shared" si="587"/>
        <v>0</v>
      </c>
      <c r="M1535" s="2">
        <f t="shared" si="588"/>
        <v>9.472335209227134E-3</v>
      </c>
      <c r="N1535" s="59">
        <v>12448</v>
      </c>
      <c r="O1535" s="59">
        <v>5329</v>
      </c>
      <c r="P1535" s="59"/>
      <c r="Q1535" s="59">
        <v>170</v>
      </c>
      <c r="R1535" s="59"/>
      <c r="S1535" s="59"/>
      <c r="T1535" s="59"/>
      <c r="U1535" s="59"/>
      <c r="V1535" s="59"/>
      <c r="W1535" s="59"/>
      <c r="X1535" s="59"/>
      <c r="Y1535" s="59"/>
      <c r="Z1535" s="59"/>
      <c r="AA1535" s="59"/>
      <c r="AB1535" s="59"/>
      <c r="AC1535" s="59"/>
      <c r="AD1535" s="59"/>
      <c r="AE1535" s="59"/>
      <c r="AG1535" s="7">
        <f>IF(Q1535&gt;0,RANK(Q1535,(N1535:P1535,Q1535:AE1535)),0)</f>
        <v>3</v>
      </c>
      <c r="AH1535" s="7">
        <f>IF(R1535&gt;0,RANK(R1535,(N1535:P1535,Q1535:AE1535)),0)</f>
        <v>0</v>
      </c>
      <c r="AI1535" s="7">
        <f>IF(T1535&gt;0,RANK(T1535,(N1535:P1535,Q1535:AE1535)),0)</f>
        <v>0</v>
      </c>
      <c r="AJ1535" s="7">
        <f>IF(S1535&gt;0,RANK(S1535,(N1535:P1535,Q1535:AE1535)),0)</f>
        <v>0</v>
      </c>
      <c r="AK1535" s="2">
        <f t="shared" si="589"/>
        <v>9.4723352092271687E-3</v>
      </c>
      <c r="AL1535" s="2">
        <f t="shared" si="590"/>
        <v>0</v>
      </c>
      <c r="AM1535" s="2">
        <f t="shared" si="591"/>
        <v>0</v>
      </c>
      <c r="AN1535" s="2">
        <f t="shared" si="592"/>
        <v>0</v>
      </c>
      <c r="AP1535" t="s">
        <v>453</v>
      </c>
      <c r="AQ1535" t="s">
        <v>1697</v>
      </c>
      <c r="AR1535">
        <v>7</v>
      </c>
      <c r="AT1535" s="95">
        <v>37</v>
      </c>
      <c r="AU1535" s="97">
        <v>155</v>
      </c>
      <c r="AV1535" s="101">
        <f t="shared" si="583"/>
        <v>37155</v>
      </c>
      <c r="AX1535" s="7" t="s">
        <v>1006</v>
      </c>
    </row>
    <row r="1536" spans="1:50" ht="12.75" hidden="1" customHeight="1" outlineLevel="1">
      <c r="A1536" t="s">
        <v>1058</v>
      </c>
      <c r="B1536" t="s">
        <v>1697</v>
      </c>
      <c r="C1536" s="1">
        <f t="shared" si="584"/>
        <v>24469</v>
      </c>
      <c r="D1536" s="7">
        <f>IF(N1536&gt;0, RANK(N1536,(N1536:P1536,Q1536:AE1536)),0)</f>
        <v>1</v>
      </c>
      <c r="E1536" s="7">
        <f>IF(O1536&gt;0,RANK(O1536,(N1536:P1536,Q1536:AE1536)),0)</f>
        <v>2</v>
      </c>
      <c r="F1536" s="7">
        <f>IF(P1536&gt;0,RANK(P1536,(N1536:P1536,Q1536:AE1536)),0)</f>
        <v>0</v>
      </c>
      <c r="G1536" s="1">
        <f t="shared" si="572"/>
        <v>876</v>
      </c>
      <c r="H1536" s="2">
        <f t="shared" si="573"/>
        <v>3.5800400506763662E-2</v>
      </c>
      <c r="I1536" s="2"/>
      <c r="J1536" s="2">
        <f t="shared" si="585"/>
        <v>0.50647758388164621</v>
      </c>
      <c r="K1536" s="2">
        <f t="shared" si="586"/>
        <v>0.47067718337488251</v>
      </c>
      <c r="L1536" s="2">
        <f t="shared" si="587"/>
        <v>0</v>
      </c>
      <c r="M1536" s="2">
        <f t="shared" si="588"/>
        <v>2.2845232743471278E-2</v>
      </c>
      <c r="N1536" s="59">
        <v>12393</v>
      </c>
      <c r="O1536" s="59">
        <v>11517</v>
      </c>
      <c r="P1536" s="59"/>
      <c r="Q1536" s="59">
        <v>559</v>
      </c>
      <c r="R1536" s="59"/>
      <c r="S1536" s="59"/>
      <c r="T1536" s="59"/>
      <c r="U1536" s="59"/>
      <c r="V1536" s="59"/>
      <c r="W1536" s="59"/>
      <c r="X1536" s="59"/>
      <c r="Y1536" s="59"/>
      <c r="Z1536" s="59"/>
      <c r="AA1536" s="59"/>
      <c r="AB1536" s="59"/>
      <c r="AC1536" s="59"/>
      <c r="AD1536" s="59"/>
      <c r="AE1536" s="59"/>
      <c r="AG1536" s="7">
        <f>IF(Q1536&gt;0,RANK(Q1536,(N1536:P1536,Q1536:AE1536)),0)</f>
        <v>3</v>
      </c>
      <c r="AH1536" s="7">
        <f>IF(R1536&gt;0,RANK(R1536,(N1536:P1536,Q1536:AE1536)),0)</f>
        <v>0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si="589"/>
        <v>2.284523274347133E-2</v>
      </c>
      <c r="AL1536" s="2">
        <f t="shared" si="590"/>
        <v>0</v>
      </c>
      <c r="AM1536" s="2">
        <f t="shared" si="591"/>
        <v>0</v>
      </c>
      <c r="AN1536" s="2">
        <f t="shared" si="592"/>
        <v>0</v>
      </c>
      <c r="AP1536" t="s">
        <v>1058</v>
      </c>
      <c r="AQ1536" t="s">
        <v>1697</v>
      </c>
      <c r="AT1536" s="95">
        <v>37</v>
      </c>
      <c r="AU1536" s="97">
        <v>157</v>
      </c>
      <c r="AV1536" s="101">
        <f t="shared" si="583"/>
        <v>37157</v>
      </c>
      <c r="AX1536" s="7" t="s">
        <v>1006</v>
      </c>
    </row>
    <row r="1537" spans="1:50" ht="12.75" hidden="1" customHeight="1" outlineLevel="1">
      <c r="A1537" t="s">
        <v>695</v>
      </c>
      <c r="B1537" t="s">
        <v>1697</v>
      </c>
      <c r="C1537" s="1">
        <f t="shared" si="584"/>
        <v>31335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1">
        <f t="shared" si="572"/>
        <v>2391</v>
      </c>
      <c r="H1537" s="2">
        <f t="shared" si="573"/>
        <v>7.630445189085687E-2</v>
      </c>
      <c r="I1537" s="2"/>
      <c r="J1537" s="2">
        <f t="shared" si="585"/>
        <v>0.44719961704164674</v>
      </c>
      <c r="K1537" s="2">
        <f t="shared" si="586"/>
        <v>0.52350406893250356</v>
      </c>
      <c r="L1537" s="2">
        <f t="shared" si="587"/>
        <v>0</v>
      </c>
      <c r="M1537" s="2">
        <f t="shared" si="588"/>
        <v>2.9296314025849646E-2</v>
      </c>
      <c r="N1537" s="59">
        <v>14013</v>
      </c>
      <c r="O1537" s="59">
        <v>16404</v>
      </c>
      <c r="P1537" s="59"/>
      <c r="Q1537" s="59">
        <v>918</v>
      </c>
      <c r="R1537" s="59"/>
      <c r="S1537" s="59"/>
      <c r="T1537" s="59"/>
      <c r="U1537" s="59"/>
      <c r="V1537" s="59"/>
      <c r="W1537" s="59"/>
      <c r="X1537" s="59"/>
      <c r="Y1537" s="59"/>
      <c r="Z1537" s="59"/>
      <c r="AA1537" s="59"/>
      <c r="AB1537" s="59"/>
      <c r="AC1537" s="59"/>
      <c r="AD1537" s="59"/>
      <c r="AE1537" s="59"/>
      <c r="AG1537" s="7">
        <f>IF(Q1537&gt;0,RANK(Q1537,(N1537:P1537,Q1537:AE1537)),0)</f>
        <v>3</v>
      </c>
      <c r="AH1537" s="7">
        <f>IF(R1537&gt;0,RANK(R1537,(N1537:P1537,Q1537:AE1537)),0)</f>
        <v>0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589"/>
        <v>2.9296314025849687E-2</v>
      </c>
      <c r="AL1537" s="2">
        <f t="shared" si="590"/>
        <v>0</v>
      </c>
      <c r="AM1537" s="2">
        <f t="shared" si="591"/>
        <v>0</v>
      </c>
      <c r="AN1537" s="2">
        <f t="shared" si="592"/>
        <v>0</v>
      </c>
      <c r="AP1537" t="s">
        <v>695</v>
      </c>
      <c r="AQ1537" t="s">
        <v>1697</v>
      </c>
      <c r="AT1537" s="95">
        <v>37</v>
      </c>
      <c r="AU1537" s="97">
        <v>159</v>
      </c>
      <c r="AV1537" s="101">
        <f t="shared" si="583"/>
        <v>37159</v>
      </c>
      <c r="AX1537" s="7" t="s">
        <v>1006</v>
      </c>
    </row>
    <row r="1538" spans="1:50" ht="12.75" hidden="1" customHeight="1" outlineLevel="1">
      <c r="A1538" t="s">
        <v>386</v>
      </c>
      <c r="B1538" t="s">
        <v>1697</v>
      </c>
      <c r="C1538" s="1">
        <f t="shared" si="584"/>
        <v>16291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1">
        <f t="shared" si="572"/>
        <v>315</v>
      </c>
      <c r="H1538" s="2">
        <f t="shared" si="573"/>
        <v>1.9335829599165182E-2</v>
      </c>
      <c r="I1538" s="2"/>
      <c r="J1538" s="2">
        <f t="shared" si="585"/>
        <v>0.47787121723651094</v>
      </c>
      <c r="K1538" s="2">
        <f t="shared" si="586"/>
        <v>0.49720704683567613</v>
      </c>
      <c r="L1538" s="2">
        <f t="shared" si="587"/>
        <v>0</v>
      </c>
      <c r="M1538" s="2">
        <f t="shared" si="588"/>
        <v>2.4921735927812938E-2</v>
      </c>
      <c r="N1538" s="59">
        <v>7785</v>
      </c>
      <c r="O1538" s="59">
        <v>8100</v>
      </c>
      <c r="P1538" s="59"/>
      <c r="Q1538" s="59">
        <v>406</v>
      </c>
      <c r="R1538" s="59"/>
      <c r="S1538" s="59"/>
      <c r="T1538" s="59"/>
      <c r="U1538" s="59"/>
      <c r="V1538" s="59"/>
      <c r="W1538" s="59"/>
      <c r="X1538" s="59"/>
      <c r="Y1538" s="59"/>
      <c r="Z1538" s="59"/>
      <c r="AA1538" s="59"/>
      <c r="AB1538" s="59"/>
      <c r="AC1538" s="59"/>
      <c r="AD1538" s="59"/>
      <c r="AE1538" s="59"/>
      <c r="AG1538" s="7">
        <f>IF(Q1538&gt;0,RANK(Q1538,(N1538:P1538,Q1538:AE1538)),0)</f>
        <v>3</v>
      </c>
      <c r="AH1538" s="7">
        <f>IF(R1538&gt;0,RANK(R1538,(N1538:P1538,Q1538:AE1538)),0)</f>
        <v>0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589"/>
        <v>2.4921735927812903E-2</v>
      </c>
      <c r="AL1538" s="2">
        <f t="shared" si="590"/>
        <v>0</v>
      </c>
      <c r="AM1538" s="2">
        <f t="shared" si="591"/>
        <v>0</v>
      </c>
      <c r="AN1538" s="2">
        <f t="shared" si="592"/>
        <v>0</v>
      </c>
      <c r="AP1538" t="s">
        <v>386</v>
      </c>
      <c r="AQ1538" t="s">
        <v>1697</v>
      </c>
      <c r="AT1538" s="95">
        <v>37</v>
      </c>
      <c r="AU1538" s="97">
        <v>161</v>
      </c>
      <c r="AV1538" s="101">
        <f t="shared" si="583"/>
        <v>37161</v>
      </c>
      <c r="AX1538" s="7" t="s">
        <v>1006</v>
      </c>
    </row>
    <row r="1539" spans="1:50" ht="12.75" hidden="1" customHeight="1" outlineLevel="1">
      <c r="A1539" t="s">
        <v>264</v>
      </c>
      <c r="B1539" t="s">
        <v>1697</v>
      </c>
      <c r="C1539" s="1">
        <f t="shared" si="584"/>
        <v>15502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572"/>
        <v>1029</v>
      </c>
      <c r="H1539" s="2">
        <f t="shared" si="573"/>
        <v>6.6378531802348081E-2</v>
      </c>
      <c r="I1539" s="2"/>
      <c r="J1539" s="2">
        <f t="shared" si="585"/>
        <v>0.46329505870210297</v>
      </c>
      <c r="K1539" s="2">
        <f t="shared" si="586"/>
        <v>0.52967359050445106</v>
      </c>
      <c r="L1539" s="2">
        <f t="shared" si="587"/>
        <v>0</v>
      </c>
      <c r="M1539" s="2">
        <f t="shared" si="588"/>
        <v>7.0313507934459674E-3</v>
      </c>
      <c r="N1539" s="59">
        <v>7182</v>
      </c>
      <c r="O1539" s="59">
        <v>8211</v>
      </c>
      <c r="P1539" s="59"/>
      <c r="Q1539" s="59">
        <v>109</v>
      </c>
      <c r="R1539" s="59"/>
      <c r="S1539" s="59"/>
      <c r="T1539" s="59"/>
      <c r="U1539" s="59"/>
      <c r="V1539" s="59"/>
      <c r="W1539" s="59"/>
      <c r="X1539" s="59"/>
      <c r="Y1539" s="59"/>
      <c r="Z1539" s="59"/>
      <c r="AA1539" s="59"/>
      <c r="AB1539" s="59"/>
      <c r="AC1539" s="59"/>
      <c r="AD1539" s="59"/>
      <c r="AE1539" s="59"/>
      <c r="AG1539" s="7">
        <f>IF(Q1539&gt;0,RANK(Q1539,(N1539:P1539,Q1539:AE1539)),0)</f>
        <v>3</v>
      </c>
      <c r="AH1539" s="7">
        <f>IF(R1539&gt;0,RANK(R1539,(N1539:P1539,Q1539:AE1539)),0)</f>
        <v>0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589"/>
        <v>7.0313507934460073E-3</v>
      </c>
      <c r="AL1539" s="2">
        <f t="shared" si="590"/>
        <v>0</v>
      </c>
      <c r="AM1539" s="2">
        <f t="shared" si="591"/>
        <v>0</v>
      </c>
      <c r="AN1539" s="2">
        <f t="shared" si="592"/>
        <v>0</v>
      </c>
      <c r="AP1539" t="s">
        <v>264</v>
      </c>
      <c r="AQ1539" t="s">
        <v>1697</v>
      </c>
      <c r="AT1539" s="95">
        <v>37</v>
      </c>
      <c r="AU1539" s="97">
        <v>163</v>
      </c>
      <c r="AV1539" s="101">
        <f t="shared" si="583"/>
        <v>37163</v>
      </c>
      <c r="AX1539" s="7" t="s">
        <v>1006</v>
      </c>
    </row>
    <row r="1540" spans="1:50" ht="12.75" hidden="1" customHeight="1" outlineLevel="1">
      <c r="A1540" t="s">
        <v>2000</v>
      </c>
      <c r="B1540" t="s">
        <v>1697</v>
      </c>
      <c r="C1540" s="1">
        <f t="shared" si="584"/>
        <v>5837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>IF(P1540&gt;0,RANK(P1540,(N1540:P1540,Q1540:AE1540)),0)</f>
        <v>0</v>
      </c>
      <c r="G1540" s="1">
        <f t="shared" si="572"/>
        <v>1976</v>
      </c>
      <c r="H1540" s="2">
        <f t="shared" si="573"/>
        <v>0.33853006681514475</v>
      </c>
      <c r="I1540" s="2"/>
      <c r="J1540" s="2">
        <f t="shared" si="585"/>
        <v>0.66352578379304439</v>
      </c>
      <c r="K1540" s="2">
        <f t="shared" si="586"/>
        <v>0.32499571697789958</v>
      </c>
      <c r="L1540" s="2">
        <f t="shared" si="587"/>
        <v>0</v>
      </c>
      <c r="M1540" s="2">
        <f t="shared" si="588"/>
        <v>1.1478499229056027E-2</v>
      </c>
      <c r="N1540" s="59">
        <v>3873</v>
      </c>
      <c r="O1540" s="59">
        <v>1897</v>
      </c>
      <c r="P1540" s="59"/>
      <c r="Q1540" s="59">
        <v>67</v>
      </c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G1540" s="7">
        <f>IF(Q1540&gt;0,RANK(Q1540,(N1540:P1540,Q1540:AE1540)),0)</f>
        <v>3</v>
      </c>
      <c r="AH1540" s="7">
        <f>IF(R1540&gt;0,RANK(R1540,(N1540:P1540,Q1540:AE1540)),0)</f>
        <v>0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589"/>
        <v>1.1478499229056022E-2</v>
      </c>
      <c r="AL1540" s="2">
        <f t="shared" si="590"/>
        <v>0</v>
      </c>
      <c r="AM1540" s="2">
        <f t="shared" si="591"/>
        <v>0</v>
      </c>
      <c r="AN1540" s="2">
        <f t="shared" si="592"/>
        <v>0</v>
      </c>
      <c r="AP1540" t="s">
        <v>2000</v>
      </c>
      <c r="AQ1540" t="s">
        <v>1697</v>
      </c>
      <c r="AT1540" s="95">
        <v>37</v>
      </c>
      <c r="AU1540" s="97">
        <v>165</v>
      </c>
      <c r="AV1540" s="101">
        <f t="shared" si="583"/>
        <v>37165</v>
      </c>
      <c r="AX1540" s="7" t="s">
        <v>1006</v>
      </c>
    </row>
    <row r="1541" spans="1:50" ht="12.75" hidden="1" customHeight="1" outlineLevel="1">
      <c r="A1541" t="s">
        <v>1173</v>
      </c>
      <c r="B1541" t="s">
        <v>1697</v>
      </c>
      <c r="C1541" s="1">
        <f t="shared" si="584"/>
        <v>17116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0</v>
      </c>
      <c r="G1541" s="1">
        <f t="shared" si="572"/>
        <v>1156</v>
      </c>
      <c r="H1541" s="2">
        <f t="shared" si="573"/>
        <v>6.7539144659967285E-2</v>
      </c>
      <c r="I1541" s="2"/>
      <c r="J1541" s="2">
        <f t="shared" si="585"/>
        <v>0.45355223182986681</v>
      </c>
      <c r="K1541" s="2">
        <f t="shared" si="586"/>
        <v>0.52109137648983406</v>
      </c>
      <c r="L1541" s="2">
        <f t="shared" si="587"/>
        <v>0</v>
      </c>
      <c r="M1541" s="2">
        <f t="shared" si="588"/>
        <v>2.5356391680299128E-2</v>
      </c>
      <c r="N1541" s="59">
        <v>7763</v>
      </c>
      <c r="O1541" s="59">
        <v>8919</v>
      </c>
      <c r="P1541" s="59"/>
      <c r="Q1541" s="59">
        <v>434</v>
      </c>
      <c r="R1541" s="59"/>
      <c r="S1541" s="59"/>
      <c r="T1541" s="59"/>
      <c r="U1541" s="59"/>
      <c r="V1541" s="59"/>
      <c r="W1541" s="59"/>
      <c r="X1541" s="59"/>
      <c r="Y1541" s="59"/>
      <c r="Z1541" s="59"/>
      <c r="AA1541" s="59"/>
      <c r="AB1541" s="59"/>
      <c r="AC1541" s="59"/>
      <c r="AD1541" s="59"/>
      <c r="AE1541" s="59"/>
      <c r="AG1541" s="7">
        <f>IF(Q1541&gt;0,RANK(Q1541,(N1541:P1541,Q1541:AE1541)),0)</f>
        <v>3</v>
      </c>
      <c r="AH1541" s="7">
        <f>IF(R1541&gt;0,RANK(R1541,(N1541:P1541,Q1541:AE1541)),0)</f>
        <v>0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589"/>
        <v>2.5356391680299135E-2</v>
      </c>
      <c r="AL1541" s="2">
        <f t="shared" si="590"/>
        <v>0</v>
      </c>
      <c r="AM1541" s="2">
        <f t="shared" si="591"/>
        <v>0</v>
      </c>
      <c r="AN1541" s="2">
        <f t="shared" si="592"/>
        <v>0</v>
      </c>
      <c r="AP1541" t="s">
        <v>1173</v>
      </c>
      <c r="AQ1541" t="s">
        <v>1697</v>
      </c>
      <c r="AR1541">
        <v>8</v>
      </c>
      <c r="AT1541" s="95">
        <v>37</v>
      </c>
      <c r="AU1541" s="97">
        <v>167</v>
      </c>
      <c r="AV1541" s="101">
        <f t="shared" si="583"/>
        <v>37167</v>
      </c>
      <c r="AX1541" s="7" t="s">
        <v>1006</v>
      </c>
    </row>
    <row r="1542" spans="1:50" ht="12.75" hidden="1" customHeight="1" outlineLevel="1">
      <c r="A1542" t="s">
        <v>1174</v>
      </c>
      <c r="B1542" t="s">
        <v>1697</v>
      </c>
      <c r="C1542" s="1">
        <f t="shared" si="584"/>
        <v>12766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0</v>
      </c>
      <c r="G1542" s="1">
        <f t="shared" si="572"/>
        <v>2180</v>
      </c>
      <c r="H1542" s="2">
        <f t="shared" si="573"/>
        <v>0.17076609744634186</v>
      </c>
      <c r="I1542" s="2"/>
      <c r="J1542" s="2">
        <f t="shared" si="585"/>
        <v>0.40584364718784272</v>
      </c>
      <c r="K1542" s="2">
        <f t="shared" si="586"/>
        <v>0.57660974463418457</v>
      </c>
      <c r="L1542" s="2">
        <f t="shared" si="587"/>
        <v>0</v>
      </c>
      <c r="M1542" s="2">
        <f t="shared" si="588"/>
        <v>1.7546608177972711E-2</v>
      </c>
      <c r="N1542" s="59">
        <v>5181</v>
      </c>
      <c r="O1542" s="59">
        <v>7361</v>
      </c>
      <c r="P1542" s="59"/>
      <c r="Q1542" s="59">
        <v>224</v>
      </c>
      <c r="R1542" s="59"/>
      <c r="S1542" s="59"/>
      <c r="T1542" s="59"/>
      <c r="U1542" s="59"/>
      <c r="V1542" s="59"/>
      <c r="W1542" s="59"/>
      <c r="X1542" s="59"/>
      <c r="Y1542" s="59"/>
      <c r="Z1542" s="59"/>
      <c r="AA1542" s="59"/>
      <c r="AB1542" s="59"/>
      <c r="AC1542" s="59"/>
      <c r="AD1542" s="59"/>
      <c r="AE1542" s="59"/>
      <c r="AG1542" s="7">
        <f>IF(Q1542&gt;0,RANK(Q1542,(N1542:P1542,Q1542:AE1542)),0)</f>
        <v>3</v>
      </c>
      <c r="AH1542" s="7">
        <f>IF(R1542&gt;0,RANK(R1542,(N1542:P1542,Q1542:AE1542)),0)</f>
        <v>0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589"/>
        <v>1.7546608177972739E-2</v>
      </c>
      <c r="AL1542" s="2">
        <f t="shared" si="590"/>
        <v>0</v>
      </c>
      <c r="AM1542" s="2">
        <f t="shared" si="591"/>
        <v>0</v>
      </c>
      <c r="AN1542" s="2">
        <f t="shared" si="592"/>
        <v>0</v>
      </c>
      <c r="AP1542" t="s">
        <v>1174</v>
      </c>
      <c r="AQ1542" t="s">
        <v>1697</v>
      </c>
      <c r="AR1542">
        <v>5</v>
      </c>
      <c r="AT1542" s="95">
        <v>37</v>
      </c>
      <c r="AU1542" s="97">
        <v>169</v>
      </c>
      <c r="AV1542" s="101">
        <f t="shared" si="583"/>
        <v>37169</v>
      </c>
      <c r="AX1542" s="7" t="s">
        <v>1006</v>
      </c>
    </row>
    <row r="1543" spans="1:50" ht="12.75" hidden="1" customHeight="1" outlineLevel="1">
      <c r="A1543" t="s">
        <v>1725</v>
      </c>
      <c r="B1543" t="s">
        <v>1697</v>
      </c>
      <c r="C1543" s="1">
        <f t="shared" si="584"/>
        <v>17818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1">
        <f t="shared" ref="G1543:G1606" si="593">IF(C1543&gt;0,MAX(N1543:P1543)-LARGE(N1543:P1543,2),0)</f>
        <v>253</v>
      </c>
      <c r="H1543" s="2">
        <f t="shared" ref="H1543:H1606" si="594">IF(C1543&gt;0,G1543/C1543,0)</f>
        <v>1.419912448086205E-2</v>
      </c>
      <c r="I1543" s="2"/>
      <c r="J1543" s="2">
        <f t="shared" si="585"/>
        <v>0.48838253451565833</v>
      </c>
      <c r="K1543" s="2">
        <f t="shared" si="586"/>
        <v>0.50258165899652041</v>
      </c>
      <c r="L1543" s="2">
        <f t="shared" si="587"/>
        <v>0</v>
      </c>
      <c r="M1543" s="2">
        <f t="shared" si="588"/>
        <v>9.0358064878213185E-3</v>
      </c>
      <c r="N1543" s="59">
        <v>8702</v>
      </c>
      <c r="O1543" s="59">
        <v>8955</v>
      </c>
      <c r="P1543" s="59"/>
      <c r="Q1543" s="59">
        <v>161</v>
      </c>
      <c r="R1543" s="59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G1543" s="7">
        <f>IF(Q1543&gt;0,RANK(Q1543,(N1543:P1543,Q1543:AE1543)),0)</f>
        <v>3</v>
      </c>
      <c r="AH1543" s="7">
        <f>IF(R1543&gt;0,RANK(R1543,(N1543:P1543,Q1543:AE1543)),0)</f>
        <v>0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si="589"/>
        <v>9.0358064878213046E-3</v>
      </c>
      <c r="AL1543" s="2">
        <f t="shared" si="590"/>
        <v>0</v>
      </c>
      <c r="AM1543" s="2">
        <f t="shared" si="591"/>
        <v>0</v>
      </c>
      <c r="AN1543" s="2">
        <f t="shared" si="592"/>
        <v>0</v>
      </c>
      <c r="AP1543" t="s">
        <v>1725</v>
      </c>
      <c r="AQ1543" t="s">
        <v>1697</v>
      </c>
      <c r="AR1543">
        <v>5</v>
      </c>
      <c r="AT1543" s="95">
        <v>37</v>
      </c>
      <c r="AU1543" s="97">
        <v>171</v>
      </c>
      <c r="AV1543" s="101">
        <f t="shared" si="583"/>
        <v>37171</v>
      </c>
      <c r="AX1543" s="7" t="s">
        <v>1006</v>
      </c>
    </row>
    <row r="1544" spans="1:50" ht="12.75" hidden="1" customHeight="1" outlineLevel="1">
      <c r="A1544" t="s">
        <v>985</v>
      </c>
      <c r="B1544" t="s">
        <v>1697</v>
      </c>
      <c r="C1544" s="1">
        <f t="shared" si="584"/>
        <v>3676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>IF(P1544&gt;0,RANK(P1544,(N1544:P1544,Q1544:AE1544)),0)</f>
        <v>0</v>
      </c>
      <c r="G1544" s="1">
        <f t="shared" si="593"/>
        <v>273</v>
      </c>
      <c r="H1544" s="2">
        <f t="shared" si="594"/>
        <v>7.4265505984766056E-2</v>
      </c>
      <c r="I1544" s="2"/>
      <c r="J1544" s="2">
        <f t="shared" si="585"/>
        <v>0.52883569096844396</v>
      </c>
      <c r="K1544" s="2">
        <f t="shared" si="586"/>
        <v>0.45457018498367791</v>
      </c>
      <c r="L1544" s="2">
        <f t="shared" si="587"/>
        <v>0</v>
      </c>
      <c r="M1544" s="2">
        <f t="shared" si="588"/>
        <v>1.6594124047878134E-2</v>
      </c>
      <c r="N1544" s="59">
        <v>1944</v>
      </c>
      <c r="O1544" s="59">
        <v>1671</v>
      </c>
      <c r="P1544" s="59"/>
      <c r="Q1544" s="59">
        <v>61</v>
      </c>
      <c r="R1544" s="59"/>
      <c r="S1544" s="59"/>
      <c r="T1544" s="59"/>
      <c r="U1544" s="59"/>
      <c r="V1544" s="59"/>
      <c r="W1544" s="59"/>
      <c r="X1544" s="59"/>
      <c r="Y1544" s="59"/>
      <c r="Z1544" s="59"/>
      <c r="AA1544" s="59"/>
      <c r="AB1544" s="59"/>
      <c r="AC1544" s="59"/>
      <c r="AD1544" s="59"/>
      <c r="AE1544" s="59"/>
      <c r="AG1544" s="7">
        <f>IF(Q1544&gt;0,RANK(Q1544,(N1544:P1544,Q1544:AE1544)),0)</f>
        <v>3</v>
      </c>
      <c r="AH1544" s="7">
        <f>IF(R1544&gt;0,RANK(R1544,(N1544:P1544,Q1544:AE1544)),0)</f>
        <v>0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589"/>
        <v>1.6594124047878127E-2</v>
      </c>
      <c r="AL1544" s="2">
        <f t="shared" si="590"/>
        <v>0</v>
      </c>
      <c r="AM1544" s="2">
        <f t="shared" si="591"/>
        <v>0</v>
      </c>
      <c r="AN1544" s="2">
        <f t="shared" si="592"/>
        <v>0</v>
      </c>
      <c r="AP1544" t="s">
        <v>985</v>
      </c>
      <c r="AQ1544" t="s">
        <v>1697</v>
      </c>
      <c r="AR1544">
        <v>11</v>
      </c>
      <c r="AT1544" s="95">
        <v>37</v>
      </c>
      <c r="AU1544" s="97">
        <v>173</v>
      </c>
      <c r="AV1544" s="101">
        <f t="shared" si="583"/>
        <v>37173</v>
      </c>
      <c r="AX1544" s="7" t="s">
        <v>1006</v>
      </c>
    </row>
    <row r="1545" spans="1:50" ht="12.75" hidden="1" customHeight="1" outlineLevel="1">
      <c r="A1545" t="s">
        <v>2067</v>
      </c>
      <c r="B1545" t="s">
        <v>1697</v>
      </c>
      <c r="C1545" s="1">
        <f t="shared" si="584"/>
        <v>11485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593"/>
        <v>539</v>
      </c>
      <c r="H1545" s="2">
        <f t="shared" si="594"/>
        <v>4.6930779277318244E-2</v>
      </c>
      <c r="I1545" s="2"/>
      <c r="J1545" s="2">
        <f t="shared" si="585"/>
        <v>0.46356116673922509</v>
      </c>
      <c r="K1545" s="2">
        <f t="shared" si="586"/>
        <v>0.51049194601654335</v>
      </c>
      <c r="L1545" s="2">
        <f t="shared" si="587"/>
        <v>0</v>
      </c>
      <c r="M1545" s="2">
        <f t="shared" si="588"/>
        <v>2.5946887244231553E-2</v>
      </c>
      <c r="N1545" s="59">
        <v>5324</v>
      </c>
      <c r="O1545" s="59">
        <v>5863</v>
      </c>
      <c r="P1545" s="59"/>
      <c r="Q1545" s="59">
        <v>298</v>
      </c>
      <c r="R1545" s="59"/>
      <c r="S1545" s="59"/>
      <c r="T1545" s="59"/>
      <c r="U1545" s="59"/>
      <c r="V1545" s="59"/>
      <c r="W1545" s="59"/>
      <c r="X1545" s="59"/>
      <c r="Y1545" s="59"/>
      <c r="Z1545" s="59"/>
      <c r="AA1545" s="59"/>
      <c r="AB1545" s="59"/>
      <c r="AC1545" s="59"/>
      <c r="AD1545" s="59"/>
      <c r="AE1545" s="59"/>
      <c r="AG1545" s="7">
        <f>IF(Q1545&gt;0,RANK(Q1545,(N1545:P1545,Q1545:AE1545)),0)</f>
        <v>3</v>
      </c>
      <c r="AH1545" s="7">
        <f>IF(R1545&gt;0,RANK(R1545,(N1545:P1545,Q1545:AE1545)),0)</f>
        <v>0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589"/>
        <v>2.5946887244231606E-2</v>
      </c>
      <c r="AL1545" s="2">
        <f t="shared" si="590"/>
        <v>0</v>
      </c>
      <c r="AM1545" s="2">
        <f t="shared" si="591"/>
        <v>0</v>
      </c>
      <c r="AN1545" s="2">
        <f t="shared" si="592"/>
        <v>0</v>
      </c>
      <c r="AP1545" t="s">
        <v>2067</v>
      </c>
      <c r="AQ1545" t="s">
        <v>1697</v>
      </c>
      <c r="AR1545">
        <v>11</v>
      </c>
      <c r="AT1545" s="95">
        <v>37</v>
      </c>
      <c r="AU1545" s="97">
        <v>175</v>
      </c>
      <c r="AV1545" s="101">
        <f t="shared" si="583"/>
        <v>37175</v>
      </c>
      <c r="AX1545" s="7" t="s">
        <v>1006</v>
      </c>
    </row>
    <row r="1546" spans="1:50" ht="12.75" hidden="1" customHeight="1" outlineLevel="1">
      <c r="A1546" t="s">
        <v>1791</v>
      </c>
      <c r="B1546" t="s">
        <v>1697</v>
      </c>
      <c r="C1546" s="1">
        <f t="shared" si="584"/>
        <v>1131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>IF(P1546&gt;0,RANK(P1546,(N1546:P1546,Q1546:AE1546)),0)</f>
        <v>0</v>
      </c>
      <c r="G1546" s="1">
        <f t="shared" si="593"/>
        <v>368</v>
      </c>
      <c r="H1546" s="2">
        <f t="shared" si="594"/>
        <v>0.32537577365163572</v>
      </c>
      <c r="I1546" s="2"/>
      <c r="J1546" s="2">
        <f t="shared" si="585"/>
        <v>0.65694076038903626</v>
      </c>
      <c r="K1546" s="2">
        <f t="shared" si="586"/>
        <v>0.33156498673740054</v>
      </c>
      <c r="L1546" s="2">
        <f t="shared" si="587"/>
        <v>0</v>
      </c>
      <c r="M1546" s="2">
        <f t="shared" si="588"/>
        <v>1.1494252873563204E-2</v>
      </c>
      <c r="N1546" s="59">
        <v>743</v>
      </c>
      <c r="O1546" s="59">
        <v>375</v>
      </c>
      <c r="P1546" s="59"/>
      <c r="Q1546" s="59">
        <v>13</v>
      </c>
      <c r="R1546" s="59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G1546" s="7">
        <f>IF(Q1546&gt;0,RANK(Q1546,(N1546:P1546,Q1546:AE1546)),0)</f>
        <v>3</v>
      </c>
      <c r="AH1546" s="7">
        <f>IF(R1546&gt;0,RANK(R1546,(N1546:P1546,Q1546:AE1546)),0)</f>
        <v>0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589"/>
        <v>1.1494252873563218E-2</v>
      </c>
      <c r="AL1546" s="2">
        <f t="shared" si="590"/>
        <v>0</v>
      </c>
      <c r="AM1546" s="2">
        <f t="shared" si="591"/>
        <v>0</v>
      </c>
      <c r="AN1546" s="2">
        <f t="shared" si="592"/>
        <v>0</v>
      </c>
      <c r="AP1546" t="s">
        <v>1791</v>
      </c>
      <c r="AQ1546" t="s">
        <v>1697</v>
      </c>
      <c r="AR1546">
        <v>3</v>
      </c>
      <c r="AT1546" s="95">
        <v>37</v>
      </c>
      <c r="AU1546" s="97">
        <v>177</v>
      </c>
      <c r="AV1546" s="101">
        <f t="shared" si="583"/>
        <v>37177</v>
      </c>
      <c r="AX1546" s="7" t="s">
        <v>1006</v>
      </c>
    </row>
    <row r="1547" spans="1:50" ht="12.75" hidden="1" customHeight="1" outlineLevel="1">
      <c r="A1547" t="s">
        <v>1368</v>
      </c>
      <c r="B1547" t="s">
        <v>1697</v>
      </c>
      <c r="C1547" s="1">
        <f t="shared" si="584"/>
        <v>29078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593"/>
        <v>3844</v>
      </c>
      <c r="H1547" s="2">
        <f t="shared" si="594"/>
        <v>0.13219616204690832</v>
      </c>
      <c r="I1547" s="2"/>
      <c r="J1547" s="2">
        <f t="shared" si="585"/>
        <v>0.42220923034596602</v>
      </c>
      <c r="K1547" s="2">
        <f t="shared" si="586"/>
        <v>0.55440539239287434</v>
      </c>
      <c r="L1547" s="2">
        <f t="shared" si="587"/>
        <v>0</v>
      </c>
      <c r="M1547" s="2">
        <f t="shared" si="588"/>
        <v>2.3385377261159634E-2</v>
      </c>
      <c r="N1547" s="59">
        <v>12277</v>
      </c>
      <c r="O1547" s="59">
        <v>16121</v>
      </c>
      <c r="P1547" s="59"/>
      <c r="Q1547" s="59">
        <v>680</v>
      </c>
      <c r="R1547" s="59"/>
      <c r="S1547" s="59"/>
      <c r="T1547" s="59"/>
      <c r="U1547" s="59"/>
      <c r="V1547" s="59"/>
      <c r="W1547" s="59"/>
      <c r="X1547" s="59"/>
      <c r="Y1547" s="59"/>
      <c r="Z1547" s="59"/>
      <c r="AA1547" s="59"/>
      <c r="AB1547" s="59"/>
      <c r="AC1547" s="59"/>
      <c r="AD1547" s="59"/>
      <c r="AE1547" s="59"/>
      <c r="AG1547" s="7">
        <f>IF(Q1547&gt;0,RANK(Q1547,(N1547:P1547,Q1547:AE1547)),0)</f>
        <v>3</v>
      </c>
      <c r="AH1547" s="7">
        <f>IF(R1547&gt;0,RANK(R1547,(N1547:P1547,Q1547:AE1547)),0)</f>
        <v>0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589"/>
        <v>2.3385377261159638E-2</v>
      </c>
      <c r="AL1547" s="2">
        <f t="shared" si="590"/>
        <v>0</v>
      </c>
      <c r="AM1547" s="2">
        <f t="shared" si="591"/>
        <v>0</v>
      </c>
      <c r="AN1547" s="2">
        <f t="shared" si="592"/>
        <v>0</v>
      </c>
      <c r="AP1547" t="s">
        <v>1368</v>
      </c>
      <c r="AQ1547" t="s">
        <v>1697</v>
      </c>
      <c r="AT1547" s="95">
        <v>37</v>
      </c>
      <c r="AU1547" s="97">
        <v>179</v>
      </c>
      <c r="AV1547" s="101">
        <f t="shared" si="583"/>
        <v>37179</v>
      </c>
      <c r="AX1547" s="7" t="s">
        <v>1006</v>
      </c>
    </row>
    <row r="1548" spans="1:50" ht="12.75" hidden="1" customHeight="1" outlineLevel="1">
      <c r="A1548" t="s">
        <v>1308</v>
      </c>
      <c r="B1548" t="s">
        <v>1697</v>
      </c>
      <c r="C1548" s="1">
        <f t="shared" si="584"/>
        <v>8665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>IF(P1548&gt;0,RANK(P1548,(N1548:P1548,Q1548:AE1548)),0)</f>
        <v>0</v>
      </c>
      <c r="G1548" s="1">
        <f t="shared" si="593"/>
        <v>2029</v>
      </c>
      <c r="H1548" s="2">
        <f t="shared" si="594"/>
        <v>0.23416041546451241</v>
      </c>
      <c r="I1548" s="2"/>
      <c r="J1548" s="2">
        <f t="shared" si="585"/>
        <v>0.6135025966532025</v>
      </c>
      <c r="K1548" s="2">
        <f t="shared" si="586"/>
        <v>0.37934218118869012</v>
      </c>
      <c r="L1548" s="2">
        <f t="shared" si="587"/>
        <v>0</v>
      </c>
      <c r="M1548" s="2">
        <f t="shared" si="588"/>
        <v>7.1552221581073772E-3</v>
      </c>
      <c r="N1548" s="59">
        <v>5316</v>
      </c>
      <c r="O1548" s="59">
        <v>3287</v>
      </c>
      <c r="P1548" s="59"/>
      <c r="Q1548" s="59">
        <v>62</v>
      </c>
      <c r="R1548" s="59"/>
      <c r="S1548" s="59"/>
      <c r="T1548" s="59"/>
      <c r="U1548" s="59"/>
      <c r="V1548" s="59"/>
      <c r="W1548" s="59"/>
      <c r="X1548" s="59"/>
      <c r="Y1548" s="59"/>
      <c r="Z1548" s="59"/>
      <c r="AA1548" s="59"/>
      <c r="AB1548" s="59"/>
      <c r="AC1548" s="59"/>
      <c r="AD1548" s="59"/>
      <c r="AE1548" s="59"/>
      <c r="AG1548" s="7">
        <f>IF(Q1548&gt;0,RANK(Q1548,(N1548:P1548,Q1548:AE1548)),0)</f>
        <v>3</v>
      </c>
      <c r="AH1548" s="7">
        <f>IF(R1548&gt;0,RANK(R1548,(N1548:P1548,Q1548:AE1548)),0)</f>
        <v>0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589"/>
        <v>7.1552221581073286E-3</v>
      </c>
      <c r="AL1548" s="2">
        <f t="shared" si="590"/>
        <v>0</v>
      </c>
      <c r="AM1548" s="2">
        <f t="shared" si="591"/>
        <v>0</v>
      </c>
      <c r="AN1548" s="2">
        <f t="shared" si="592"/>
        <v>0</v>
      </c>
      <c r="AP1548" t="s">
        <v>1308</v>
      </c>
      <c r="AQ1548" t="s">
        <v>1697</v>
      </c>
      <c r="AT1548" s="95">
        <v>37</v>
      </c>
      <c r="AU1548" s="97">
        <v>181</v>
      </c>
      <c r="AV1548" s="101">
        <f t="shared" si="583"/>
        <v>37181</v>
      </c>
      <c r="AX1548" s="7" t="s">
        <v>1006</v>
      </c>
    </row>
    <row r="1549" spans="1:50" ht="12.75" hidden="1" customHeight="1" outlineLevel="1">
      <c r="A1549" t="s">
        <v>1972</v>
      </c>
      <c r="B1549" t="s">
        <v>1697</v>
      </c>
      <c r="C1549" s="1">
        <f t="shared" si="584"/>
        <v>179208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1">
        <f t="shared" si="593"/>
        <v>7705</v>
      </c>
      <c r="H1549" s="2">
        <f t="shared" si="594"/>
        <v>4.2994732378018839E-2</v>
      </c>
      <c r="I1549" s="2"/>
      <c r="J1549" s="2">
        <f t="shared" si="585"/>
        <v>0.51477612606580059</v>
      </c>
      <c r="K1549" s="2">
        <f t="shared" si="586"/>
        <v>0.47178139368778177</v>
      </c>
      <c r="L1549" s="2">
        <f t="shared" si="587"/>
        <v>0</v>
      </c>
      <c r="M1549" s="2">
        <f t="shared" si="588"/>
        <v>1.3442480246417643E-2</v>
      </c>
      <c r="N1549" s="59">
        <v>92252</v>
      </c>
      <c r="O1549" s="59">
        <v>84547</v>
      </c>
      <c r="P1549" s="59"/>
      <c r="Q1549" s="59">
        <v>2409</v>
      </c>
      <c r="R1549" s="59"/>
      <c r="S1549" s="59"/>
      <c r="T1549" s="59"/>
      <c r="U1549" s="59"/>
      <c r="V1549" s="59"/>
      <c r="W1549" s="59"/>
      <c r="X1549" s="59"/>
      <c r="Y1549" s="59"/>
      <c r="Z1549" s="59"/>
      <c r="AA1549" s="59"/>
      <c r="AB1549" s="59"/>
      <c r="AC1549" s="59"/>
      <c r="AD1549" s="59"/>
      <c r="AE1549" s="59"/>
      <c r="AG1549" s="7">
        <f>IF(Q1549&gt;0,RANK(Q1549,(N1549:P1549,Q1549:AE1549)),0)</f>
        <v>3</v>
      </c>
      <c r="AH1549" s="7">
        <f>IF(R1549&gt;0,RANK(R1549,(N1549:P1549,Q1549:AE1549)),0)</f>
        <v>0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si="589"/>
        <v>1.344248024641757E-2</v>
      </c>
      <c r="AL1549" s="2">
        <f t="shared" si="590"/>
        <v>0</v>
      </c>
      <c r="AM1549" s="2">
        <f t="shared" si="591"/>
        <v>0</v>
      </c>
      <c r="AN1549" s="2">
        <f t="shared" si="592"/>
        <v>0</v>
      </c>
      <c r="AP1549" t="s">
        <v>1972</v>
      </c>
      <c r="AQ1549" t="s">
        <v>1697</v>
      </c>
      <c r="AT1549" s="95">
        <v>37</v>
      </c>
      <c r="AU1549" s="97">
        <v>183</v>
      </c>
      <c r="AV1549" s="101">
        <f t="shared" si="583"/>
        <v>37183</v>
      </c>
      <c r="AX1549" s="7" t="s">
        <v>1006</v>
      </c>
    </row>
    <row r="1550" spans="1:50" ht="12.75" hidden="1" customHeight="1" outlineLevel="1">
      <c r="A1550" t="s">
        <v>933</v>
      </c>
      <c r="B1550" t="s">
        <v>1697</v>
      </c>
      <c r="C1550" s="1">
        <f t="shared" si="584"/>
        <v>4804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>IF(P1550&gt;0,RANK(P1550,(N1550:P1550,Q1550:AE1550)),0)</f>
        <v>0</v>
      </c>
      <c r="G1550" s="1">
        <f t="shared" si="593"/>
        <v>1821</v>
      </c>
      <c r="H1550" s="2">
        <f t="shared" si="594"/>
        <v>0.37905911740216486</v>
      </c>
      <c r="I1550" s="2"/>
      <c r="J1550" s="2">
        <f t="shared" si="585"/>
        <v>0.68630308076602831</v>
      </c>
      <c r="K1550" s="2">
        <f t="shared" si="586"/>
        <v>0.30724396336386345</v>
      </c>
      <c r="L1550" s="2">
        <f t="shared" si="587"/>
        <v>0</v>
      </c>
      <c r="M1550" s="2">
        <f t="shared" si="588"/>
        <v>6.4529558701082457E-3</v>
      </c>
      <c r="N1550" s="59">
        <v>3297</v>
      </c>
      <c r="O1550" s="59">
        <v>1476</v>
      </c>
      <c r="P1550" s="59"/>
      <c r="Q1550" s="59">
        <v>31</v>
      </c>
      <c r="R1550" s="59"/>
      <c r="S1550" s="59"/>
      <c r="T1550" s="59"/>
      <c r="U1550" s="59"/>
      <c r="V1550" s="59"/>
      <c r="W1550" s="59"/>
      <c r="X1550" s="59"/>
      <c r="Y1550" s="59"/>
      <c r="Z1550" s="59"/>
      <c r="AA1550" s="59"/>
      <c r="AB1550" s="59"/>
      <c r="AC1550" s="59"/>
      <c r="AD1550" s="59"/>
      <c r="AE1550" s="59"/>
      <c r="AG1550" s="7">
        <f>IF(Q1550&gt;0,RANK(Q1550,(N1550:P1550,Q1550:AE1550)),0)</f>
        <v>3</v>
      </c>
      <c r="AH1550" s="7">
        <f>IF(R1550&gt;0,RANK(R1550,(N1550:P1550,Q1550:AE1550)),0)</f>
        <v>0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si="589"/>
        <v>6.4529558701082431E-3</v>
      </c>
      <c r="AL1550" s="2">
        <f t="shared" si="590"/>
        <v>0</v>
      </c>
      <c r="AM1550" s="2">
        <f t="shared" si="591"/>
        <v>0</v>
      </c>
      <c r="AN1550" s="2">
        <f t="shared" si="592"/>
        <v>0</v>
      </c>
      <c r="AP1550" t="s">
        <v>933</v>
      </c>
      <c r="AQ1550" t="s">
        <v>1697</v>
      </c>
      <c r="AR1550">
        <v>1</v>
      </c>
      <c r="AT1550" s="95">
        <v>37</v>
      </c>
      <c r="AU1550" s="97">
        <v>185</v>
      </c>
      <c r="AV1550" s="101">
        <f t="shared" si="583"/>
        <v>37185</v>
      </c>
      <c r="AX1550" s="7" t="s">
        <v>1006</v>
      </c>
    </row>
    <row r="1551" spans="1:50" ht="12.75" hidden="1" customHeight="1" outlineLevel="1">
      <c r="A1551" t="s">
        <v>404</v>
      </c>
      <c r="B1551" t="s">
        <v>1697</v>
      </c>
      <c r="C1551" s="1">
        <f t="shared" si="584"/>
        <v>4413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>IF(P1551&gt;0,RANK(P1551,(N1551:P1551,Q1551:AE1551)),0)</f>
        <v>0</v>
      </c>
      <c r="G1551" s="1">
        <f t="shared" si="593"/>
        <v>1498</v>
      </c>
      <c r="H1551" s="2">
        <f t="shared" si="594"/>
        <v>0.33945162021300701</v>
      </c>
      <c r="I1551" s="2"/>
      <c r="J1551" s="2">
        <f t="shared" si="585"/>
        <v>0.65896215726263307</v>
      </c>
      <c r="K1551" s="2">
        <f t="shared" si="586"/>
        <v>0.31951053704962612</v>
      </c>
      <c r="L1551" s="2">
        <f t="shared" si="587"/>
        <v>0</v>
      </c>
      <c r="M1551" s="2">
        <f t="shared" si="588"/>
        <v>2.1527305687740805E-2</v>
      </c>
      <c r="N1551" s="59">
        <v>2908</v>
      </c>
      <c r="O1551" s="59">
        <v>1410</v>
      </c>
      <c r="P1551" s="59"/>
      <c r="Q1551" s="59">
        <v>95</v>
      </c>
      <c r="R1551" s="59"/>
      <c r="S1551" s="59"/>
      <c r="T1551" s="59"/>
      <c r="U1551" s="59"/>
      <c r="V1551" s="59"/>
      <c r="W1551" s="59"/>
      <c r="X1551" s="59"/>
      <c r="Y1551" s="59"/>
      <c r="Z1551" s="59"/>
      <c r="AA1551" s="59"/>
      <c r="AB1551" s="59"/>
      <c r="AC1551" s="59"/>
      <c r="AD1551" s="59"/>
      <c r="AE1551" s="59"/>
      <c r="AG1551" s="7">
        <f>IF(Q1551&gt;0,RANK(Q1551,(N1551:P1551,Q1551:AE1551)),0)</f>
        <v>3</v>
      </c>
      <c r="AH1551" s="7">
        <f>IF(R1551&gt;0,RANK(R1551,(N1551:P1551,Q1551:AE1551)),0)</f>
        <v>0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589"/>
        <v>2.1527305687740767E-2</v>
      </c>
      <c r="AL1551" s="2">
        <f t="shared" si="590"/>
        <v>0</v>
      </c>
      <c r="AM1551" s="2">
        <f t="shared" si="591"/>
        <v>0</v>
      </c>
      <c r="AN1551" s="2">
        <f t="shared" si="592"/>
        <v>0</v>
      </c>
      <c r="AP1551" t="s">
        <v>404</v>
      </c>
      <c r="AQ1551" t="s">
        <v>1697</v>
      </c>
      <c r="AR1551">
        <v>1</v>
      </c>
      <c r="AT1551" s="95">
        <v>37</v>
      </c>
      <c r="AU1551" s="97">
        <v>187</v>
      </c>
      <c r="AV1551" s="101">
        <f t="shared" si="583"/>
        <v>37187</v>
      </c>
      <c r="AX1551" s="7" t="s">
        <v>1006</v>
      </c>
    </row>
    <row r="1552" spans="1:50" ht="12.75" hidden="1" customHeight="1" outlineLevel="1">
      <c r="A1552" t="s">
        <v>1977</v>
      </c>
      <c r="B1552" t="s">
        <v>1697</v>
      </c>
      <c r="C1552" s="1">
        <f t="shared" si="584"/>
        <v>12262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0</v>
      </c>
      <c r="G1552" s="1">
        <f t="shared" si="593"/>
        <v>44</v>
      </c>
      <c r="H1552" s="2">
        <f t="shared" si="594"/>
        <v>3.588321644103735E-3</v>
      </c>
      <c r="I1552" s="2"/>
      <c r="J1552" s="2">
        <f t="shared" si="585"/>
        <v>0.48189528625020389</v>
      </c>
      <c r="K1552" s="2">
        <f t="shared" si="586"/>
        <v>0.48548360789430761</v>
      </c>
      <c r="L1552" s="2">
        <f t="shared" si="587"/>
        <v>0</v>
      </c>
      <c r="M1552" s="2">
        <f t="shared" si="588"/>
        <v>3.2621105855488441E-2</v>
      </c>
      <c r="N1552" s="59">
        <v>5909</v>
      </c>
      <c r="O1552" s="59">
        <v>5953</v>
      </c>
      <c r="P1552" s="59"/>
      <c r="Q1552" s="59">
        <v>400</v>
      </c>
      <c r="R1552" s="59"/>
      <c r="S1552" s="59"/>
      <c r="T1552" s="59"/>
      <c r="U1552" s="59"/>
      <c r="V1552" s="59"/>
      <c r="W1552" s="59"/>
      <c r="X1552" s="59"/>
      <c r="Y1552" s="59"/>
      <c r="Z1552" s="59"/>
      <c r="AA1552" s="59"/>
      <c r="AB1552" s="59"/>
      <c r="AC1552" s="59"/>
      <c r="AD1552" s="59"/>
      <c r="AE1552" s="59"/>
      <c r="AG1552" s="7">
        <f>IF(Q1552&gt;0,RANK(Q1552,(N1552:P1552,Q1552:AE1552)),0)</f>
        <v>3</v>
      </c>
      <c r="AH1552" s="7">
        <f>IF(R1552&gt;0,RANK(R1552,(N1552:P1552,Q1552:AE1552)),0)</f>
        <v>0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589"/>
        <v>3.2621105855488504E-2</v>
      </c>
      <c r="AL1552" s="2">
        <f t="shared" si="590"/>
        <v>0</v>
      </c>
      <c r="AM1552" s="2">
        <f t="shared" si="591"/>
        <v>0</v>
      </c>
      <c r="AN1552" s="2">
        <f t="shared" si="592"/>
        <v>0</v>
      </c>
      <c r="AP1552" t="s">
        <v>1977</v>
      </c>
      <c r="AQ1552" t="s">
        <v>1697</v>
      </c>
      <c r="AR1552">
        <v>5</v>
      </c>
      <c r="AT1552" s="95">
        <v>37</v>
      </c>
      <c r="AU1552" s="97">
        <v>189</v>
      </c>
      <c r="AV1552" s="101">
        <f t="shared" si="583"/>
        <v>37189</v>
      </c>
      <c r="AX1552" s="7" t="s">
        <v>1006</v>
      </c>
    </row>
    <row r="1553" spans="1:57" ht="12.75" hidden="1" customHeight="1" outlineLevel="1">
      <c r="A1553" t="s">
        <v>934</v>
      </c>
      <c r="B1553" t="s">
        <v>1697</v>
      </c>
      <c r="C1553" s="1">
        <f t="shared" si="584"/>
        <v>23822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1">
        <f t="shared" si="593"/>
        <v>2175</v>
      </c>
      <c r="H1553" s="2">
        <f t="shared" si="594"/>
        <v>9.130215766938124E-2</v>
      </c>
      <c r="I1553" s="2"/>
      <c r="J1553" s="2">
        <f t="shared" si="585"/>
        <v>0.44891276970867267</v>
      </c>
      <c r="K1553" s="2">
        <f t="shared" si="586"/>
        <v>0.54021492737805388</v>
      </c>
      <c r="L1553" s="2">
        <f t="shared" si="587"/>
        <v>0</v>
      </c>
      <c r="M1553" s="2">
        <f t="shared" si="588"/>
        <v>1.0872302913273457E-2</v>
      </c>
      <c r="N1553" s="59">
        <v>10694</v>
      </c>
      <c r="O1553" s="59">
        <v>12869</v>
      </c>
      <c r="P1553" s="59"/>
      <c r="Q1553" s="59">
        <v>259</v>
      </c>
      <c r="R1553" s="59"/>
      <c r="S1553" s="59"/>
      <c r="T1553" s="59"/>
      <c r="U1553" s="59"/>
      <c r="V1553" s="59"/>
      <c r="W1553" s="59"/>
      <c r="X1553" s="59"/>
      <c r="Y1553" s="59"/>
      <c r="Z1553" s="59"/>
      <c r="AA1553" s="59"/>
      <c r="AB1553" s="59"/>
      <c r="AC1553" s="59"/>
      <c r="AD1553" s="59"/>
      <c r="AE1553" s="59"/>
      <c r="AG1553" s="7">
        <f>IF(Q1553&gt;0,RANK(Q1553,(N1553:P1553,Q1553:AE1553)),0)</f>
        <v>3</v>
      </c>
      <c r="AH1553" s="7">
        <f>IF(R1553&gt;0,RANK(R1553,(N1553:P1553,Q1553:AE1553)),0)</f>
        <v>0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589"/>
        <v>1.0872302913273445E-2</v>
      </c>
      <c r="AL1553" s="2">
        <f t="shared" si="590"/>
        <v>0</v>
      </c>
      <c r="AM1553" s="2">
        <f t="shared" si="591"/>
        <v>0</v>
      </c>
      <c r="AN1553" s="2">
        <f t="shared" si="592"/>
        <v>0</v>
      </c>
      <c r="AP1553" t="s">
        <v>934</v>
      </c>
      <c r="AQ1553" t="s">
        <v>1697</v>
      </c>
      <c r="AT1553" s="95">
        <v>37</v>
      </c>
      <c r="AU1553" s="97">
        <v>191</v>
      </c>
      <c r="AV1553" s="101">
        <f t="shared" si="583"/>
        <v>37191</v>
      </c>
      <c r="AX1553" s="7" t="s">
        <v>1006</v>
      </c>
    </row>
    <row r="1554" spans="1:57" ht="12.75" hidden="1" customHeight="1" outlineLevel="1">
      <c r="A1554" t="s">
        <v>1196</v>
      </c>
      <c r="B1554" t="s">
        <v>1697</v>
      </c>
      <c r="C1554" s="1">
        <f t="shared" si="584"/>
        <v>18493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0</v>
      </c>
      <c r="G1554" s="1">
        <f t="shared" si="593"/>
        <v>2792</v>
      </c>
      <c r="H1554" s="2">
        <f t="shared" si="594"/>
        <v>0.15097604498999623</v>
      </c>
      <c r="I1554" s="2"/>
      <c r="J1554" s="2">
        <f t="shared" si="585"/>
        <v>0.41275077056183423</v>
      </c>
      <c r="K1554" s="2">
        <f t="shared" si="586"/>
        <v>0.56372681555183046</v>
      </c>
      <c r="L1554" s="2">
        <f t="shared" si="587"/>
        <v>0</v>
      </c>
      <c r="M1554" s="2">
        <f>IF(C1554=0,"-",(1-J1554-K1554-L1554))</f>
        <v>2.3522413886335247E-2</v>
      </c>
      <c r="N1554" s="59">
        <v>7633</v>
      </c>
      <c r="O1554" s="59">
        <v>10425</v>
      </c>
      <c r="P1554" s="59"/>
      <c r="Q1554" s="59">
        <v>435</v>
      </c>
      <c r="R1554" s="59"/>
      <c r="S1554" s="59"/>
      <c r="T1554" s="59"/>
      <c r="U1554" s="59"/>
      <c r="V1554" s="59"/>
      <c r="W1554" s="59"/>
      <c r="X1554" s="59"/>
      <c r="Y1554" s="59"/>
      <c r="Z1554" s="59"/>
      <c r="AA1554" s="59"/>
      <c r="AB1554" s="59"/>
      <c r="AC1554" s="59"/>
      <c r="AD1554" s="59"/>
      <c r="AE1554" s="59"/>
      <c r="AG1554" s="7">
        <f>IF(Q1554&gt;0,RANK(Q1554,(N1554:P1554,Q1554:AE1554)),0)</f>
        <v>3</v>
      </c>
      <c r="AH1554" s="7">
        <f>IF(R1554&gt;0,RANK(R1554,(N1554:P1554,Q1554:AE1554)),0)</f>
        <v>0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589"/>
        <v>2.3522413886335369E-2</v>
      </c>
      <c r="AL1554" s="2">
        <f t="shared" si="590"/>
        <v>0</v>
      </c>
      <c r="AM1554" s="2">
        <f t="shared" si="591"/>
        <v>0</v>
      </c>
      <c r="AN1554" s="2">
        <f t="shared" si="592"/>
        <v>0</v>
      </c>
      <c r="AP1554" t="s">
        <v>1196</v>
      </c>
      <c r="AQ1554" t="s">
        <v>1697</v>
      </c>
      <c r="AR1554">
        <v>5</v>
      </c>
      <c r="AT1554" s="95">
        <v>37</v>
      </c>
      <c r="AU1554" s="97">
        <v>193</v>
      </c>
      <c r="AV1554" s="101">
        <f t="shared" si="583"/>
        <v>37193</v>
      </c>
      <c r="AX1554" s="7" t="s">
        <v>1006</v>
      </c>
    </row>
    <row r="1555" spans="1:57" ht="12.75" hidden="1" customHeight="1" outlineLevel="1">
      <c r="A1555" t="s">
        <v>808</v>
      </c>
      <c r="B1555" t="s">
        <v>1697</v>
      </c>
      <c r="C1555" s="1">
        <f t="shared" si="584"/>
        <v>16259</v>
      </c>
      <c r="D1555" s="7">
        <f>IF(N1555&gt;0, RANK(N1555,(N1555:P1555,Q1555:AE1555)),0)</f>
        <v>1</v>
      </c>
      <c r="E1555" s="7">
        <f>IF(O1555&gt;0,RANK(O1555,(N1555:P1555,Q1555:AE1555)),0)</f>
        <v>2</v>
      </c>
      <c r="F1555" s="7">
        <f>IF(P1555&gt;0,RANK(P1555,(N1555:P1555,Q1555:AE1555)),0)</f>
        <v>0</v>
      </c>
      <c r="G1555" s="1">
        <f t="shared" si="593"/>
        <v>473</v>
      </c>
      <c r="H1555" s="2">
        <f t="shared" si="594"/>
        <v>2.909158004797343E-2</v>
      </c>
      <c r="I1555" s="2"/>
      <c r="J1555" s="2">
        <f t="shared" si="585"/>
        <v>0.51024048219447693</v>
      </c>
      <c r="K1555" s="2">
        <f t="shared" si="586"/>
        <v>0.48114890214650347</v>
      </c>
      <c r="L1555" s="2">
        <f t="shared" si="587"/>
        <v>0</v>
      </c>
      <c r="M1555" s="2">
        <f>IF(C1555=0,"-",(1-J1555-K1555-L1555))</f>
        <v>8.6106156590196048E-3</v>
      </c>
      <c r="N1555" s="59">
        <v>8296</v>
      </c>
      <c r="O1555" s="59">
        <v>7823</v>
      </c>
      <c r="P1555" s="59"/>
      <c r="Q1555" s="59">
        <v>140</v>
      </c>
      <c r="R1555" s="59"/>
      <c r="S1555" s="59"/>
      <c r="T1555" s="59"/>
      <c r="U1555" s="59"/>
      <c r="V1555" s="59"/>
      <c r="W1555" s="59"/>
      <c r="X1555" s="59"/>
      <c r="Y1555" s="59"/>
      <c r="Z1555" s="59"/>
      <c r="AA1555" s="59"/>
      <c r="AB1555" s="59"/>
      <c r="AC1555" s="59"/>
      <c r="AD1555" s="59"/>
      <c r="AE1555" s="59"/>
      <c r="AG1555" s="7">
        <f>IF(Q1555&gt;0,RANK(Q1555,(N1555:P1555,Q1555:AE1555)),0)</f>
        <v>3</v>
      </c>
      <c r="AH1555" s="7">
        <f>IF(R1555&gt;0,RANK(R1555,(N1555:P1555,Q1555:AE1555)),0)</f>
        <v>0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589"/>
        <v>8.6106156590196204E-3</v>
      </c>
      <c r="AL1555" s="2">
        <f t="shared" si="590"/>
        <v>0</v>
      </c>
      <c r="AM1555" s="2">
        <f t="shared" si="591"/>
        <v>0</v>
      </c>
      <c r="AN1555" s="2">
        <f t="shared" si="592"/>
        <v>0</v>
      </c>
      <c r="AP1555" t="s">
        <v>808</v>
      </c>
      <c r="AQ1555" t="s">
        <v>1697</v>
      </c>
      <c r="AT1555" s="95">
        <v>37</v>
      </c>
      <c r="AU1555" s="97">
        <v>195</v>
      </c>
      <c r="AV1555" s="101">
        <f t="shared" si="583"/>
        <v>37195</v>
      </c>
      <c r="AX1555" s="7" t="s">
        <v>1006</v>
      </c>
    </row>
    <row r="1556" spans="1:57" ht="12.75" hidden="1" customHeight="1" outlineLevel="1">
      <c r="A1556" t="s">
        <v>957</v>
      </c>
      <c r="B1556" t="s">
        <v>1697</v>
      </c>
      <c r="C1556" s="1">
        <f t="shared" si="584"/>
        <v>10713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0</v>
      </c>
      <c r="G1556" s="1">
        <f t="shared" si="593"/>
        <v>3162</v>
      </c>
      <c r="H1556" s="2">
        <f t="shared" si="594"/>
        <v>0.29515541865023803</v>
      </c>
      <c r="I1556" s="2"/>
      <c r="J1556" s="2">
        <f t="shared" si="585"/>
        <v>0.33781387099785309</v>
      </c>
      <c r="K1556" s="2">
        <f t="shared" si="586"/>
        <v>0.63296928964809107</v>
      </c>
      <c r="L1556" s="2">
        <f t="shared" si="587"/>
        <v>0</v>
      </c>
      <c r="M1556" s="2">
        <f>IF(C1556=0,"-",(1-J1556-K1556-L1556))</f>
        <v>2.9216839354055835E-2</v>
      </c>
      <c r="N1556" s="59">
        <v>3619</v>
      </c>
      <c r="O1556" s="59">
        <v>6781</v>
      </c>
      <c r="P1556" s="59"/>
      <c r="Q1556" s="59">
        <v>313</v>
      </c>
      <c r="R1556" s="59"/>
      <c r="S1556" s="59"/>
      <c r="T1556" s="59"/>
      <c r="U1556" s="59"/>
      <c r="V1556" s="59"/>
      <c r="W1556" s="59"/>
      <c r="X1556" s="59"/>
      <c r="Y1556" s="59"/>
      <c r="Z1556" s="59"/>
      <c r="AA1556" s="59"/>
      <c r="AB1556" s="59"/>
      <c r="AC1556" s="59"/>
      <c r="AD1556" s="59"/>
      <c r="AE1556" s="59"/>
      <c r="AG1556" s="7">
        <f>IF(Q1556&gt;0,RANK(Q1556,(N1556:P1556,Q1556:AE1556)),0)</f>
        <v>3</v>
      </c>
      <c r="AH1556" s="7">
        <f>IF(R1556&gt;0,RANK(R1556,(N1556:P1556,Q1556:AE1556)),0)</f>
        <v>0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589"/>
        <v>2.9216839354055821E-2</v>
      </c>
      <c r="AL1556" s="2">
        <f t="shared" si="590"/>
        <v>0</v>
      </c>
      <c r="AM1556" s="2">
        <f t="shared" si="591"/>
        <v>0</v>
      </c>
      <c r="AN1556" s="2">
        <f t="shared" si="592"/>
        <v>0</v>
      </c>
      <c r="AP1556" t="s">
        <v>957</v>
      </c>
      <c r="AQ1556" t="s">
        <v>1697</v>
      </c>
      <c r="AR1556">
        <v>5</v>
      </c>
      <c r="AT1556" s="95">
        <v>37</v>
      </c>
      <c r="AU1556" s="97">
        <v>197</v>
      </c>
      <c r="AV1556" s="101">
        <f t="shared" si="583"/>
        <v>37197</v>
      </c>
      <c r="AX1556" s="7" t="s">
        <v>1006</v>
      </c>
    </row>
    <row r="1557" spans="1:57" ht="12.75" hidden="1" customHeight="1" outlineLevel="1">
      <c r="A1557" t="s">
        <v>1416</v>
      </c>
      <c r="B1557" t="s">
        <v>1697</v>
      </c>
      <c r="C1557" s="1">
        <f t="shared" si="584"/>
        <v>8053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0</v>
      </c>
      <c r="G1557" s="1">
        <f t="shared" si="593"/>
        <v>35</v>
      </c>
      <c r="H1557" s="2">
        <f t="shared" si="594"/>
        <v>4.3462063827145164E-3</v>
      </c>
      <c r="I1557" s="2"/>
      <c r="J1557" s="2">
        <f t="shared" si="585"/>
        <v>0.49521917297901402</v>
      </c>
      <c r="K1557" s="2">
        <f t="shared" si="586"/>
        <v>0.49087296659629953</v>
      </c>
      <c r="L1557" s="2">
        <f t="shared" si="587"/>
        <v>0</v>
      </c>
      <c r="M1557" s="2">
        <f>IF(C1557=0,"-",(1-J1557-K1557-L1557))</f>
        <v>1.3907860424686391E-2</v>
      </c>
      <c r="N1557" s="59">
        <v>3988</v>
      </c>
      <c r="O1557" s="59">
        <v>3953</v>
      </c>
      <c r="P1557" s="59"/>
      <c r="Q1557" s="59">
        <v>112</v>
      </c>
      <c r="R1557" s="59"/>
      <c r="S1557" s="59"/>
      <c r="T1557" s="59"/>
      <c r="U1557" s="59"/>
      <c r="V1557" s="59"/>
      <c r="W1557" s="59"/>
      <c r="X1557" s="59"/>
      <c r="Y1557" s="59"/>
      <c r="Z1557" s="59"/>
      <c r="AA1557" s="59"/>
      <c r="AB1557" s="59"/>
      <c r="AC1557" s="59"/>
      <c r="AD1557" s="59"/>
      <c r="AE1557" s="59"/>
      <c r="AG1557" s="7">
        <f>IF(Q1557&gt;0,RANK(Q1557,(N1557:P1557,Q1557:AE1557)),0)</f>
        <v>3</v>
      </c>
      <c r="AH1557" s="7">
        <f>IF(R1557&gt;0,RANK(R1557,(N1557:P1557,Q1557:AE1557)),0)</f>
        <v>0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si="589"/>
        <v>1.3907860424686452E-2</v>
      </c>
      <c r="AL1557" s="2">
        <f t="shared" si="590"/>
        <v>0</v>
      </c>
      <c r="AM1557" s="2">
        <f t="shared" si="591"/>
        <v>0</v>
      </c>
      <c r="AN1557" s="2">
        <f t="shared" si="592"/>
        <v>0</v>
      </c>
      <c r="AP1557" t="s">
        <v>1416</v>
      </c>
      <c r="AQ1557" t="s">
        <v>1697</v>
      </c>
      <c r="AR1557">
        <v>11</v>
      </c>
      <c r="AT1557" s="95">
        <v>37</v>
      </c>
      <c r="AU1557" s="97">
        <v>199</v>
      </c>
      <c r="AV1557" s="101">
        <f t="shared" si="583"/>
        <v>37199</v>
      </c>
      <c r="AX1557" s="7" t="s">
        <v>1006</v>
      </c>
    </row>
    <row r="1558" spans="1:57" collapsed="1">
      <c r="A1558" t="s">
        <v>2046</v>
      </c>
      <c r="B1558" t="s">
        <v>323</v>
      </c>
      <c r="C1558" s="1">
        <f t="shared" si="584"/>
        <v>2012143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>IF(P1558&gt;0,RANK(P1558,(N1558:P1558,Q1558:AE1558)),0)</f>
        <v>0</v>
      </c>
      <c r="G1558" s="1">
        <f t="shared" si="593"/>
        <v>83294</v>
      </c>
      <c r="H1558" s="2">
        <f t="shared" si="594"/>
        <v>4.1395666212590256E-2</v>
      </c>
      <c r="I1558" s="2"/>
      <c r="J1558" s="2">
        <f t="shared" si="585"/>
        <v>0.51151284973284705</v>
      </c>
      <c r="K1558" s="2">
        <f t="shared" si="586"/>
        <v>0.47011718352025678</v>
      </c>
      <c r="L1558" s="2">
        <f t="shared" si="587"/>
        <v>0</v>
      </c>
      <c r="M1558" s="2">
        <f>IF(C1558=0,"-",(1-J1558-K1558-L1558))</f>
        <v>1.8369966746896171E-2</v>
      </c>
      <c r="N1558" s="59">
        <f>SUM(N1458:N1557)</f>
        <v>1029237</v>
      </c>
      <c r="O1558" s="59">
        <f>SUM(O1458:O1557)</f>
        <v>945943</v>
      </c>
      <c r="P1558" s="59"/>
      <c r="Q1558" s="59">
        <f>SUM(Q1458:Q1557)</f>
        <v>36963</v>
      </c>
      <c r="R1558" s="59"/>
      <c r="S1558" s="59"/>
      <c r="T1558" s="59"/>
      <c r="U1558" s="59"/>
      <c r="V1558" s="59"/>
      <c r="W1558" s="59"/>
      <c r="X1558" s="59">
        <f>SUM(X1458:X1557)</f>
        <v>0</v>
      </c>
      <c r="Y1558" s="59"/>
      <c r="Z1558" s="59"/>
      <c r="AA1558" s="59"/>
      <c r="AB1558" s="59"/>
      <c r="AC1558" s="59"/>
      <c r="AD1558" s="59"/>
      <c r="AE1558" s="59"/>
      <c r="AG1558" s="7">
        <f>IF(Q1558&gt;0,RANK(Q1558,(N1558:P1558,Q1558:AE1558)),0)</f>
        <v>3</v>
      </c>
      <c r="AH1558" s="7">
        <f>IF(R1558&gt;0,RANK(R1558,(N1558:P1558,Q1558:AE1558)),0)</f>
        <v>0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589"/>
        <v>1.836996674689622E-2</v>
      </c>
      <c r="AL1558" s="2">
        <f t="shared" si="590"/>
        <v>0</v>
      </c>
      <c r="AM1558" s="2">
        <f t="shared" si="591"/>
        <v>0</v>
      </c>
      <c r="AN1558" s="2">
        <f t="shared" si="592"/>
        <v>0</v>
      </c>
      <c r="AP1558" t="s">
        <v>2046</v>
      </c>
      <c r="AQ1558" t="s">
        <v>323</v>
      </c>
      <c r="AT1558" s="95">
        <v>37</v>
      </c>
      <c r="AU1558" s="97"/>
      <c r="AV1558" s="95">
        <v>37</v>
      </c>
      <c r="AX1558" s="7" t="s">
        <v>593</v>
      </c>
    </row>
    <row r="1559" spans="1:57">
      <c r="C1559" s="1"/>
      <c r="E1559" s="7"/>
      <c r="F1559" s="7"/>
      <c r="I1559" s="2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G1559" s="7"/>
      <c r="AH1559" s="7"/>
      <c r="AI1559" s="7"/>
      <c r="AJ1559" s="7"/>
      <c r="AT1559" s="95"/>
      <c r="AU1559" s="97"/>
      <c r="AV1559" s="101"/>
    </row>
    <row r="1560" spans="1:57" hidden="1" outlineLevel="1">
      <c r="A1560" t="s">
        <v>1278</v>
      </c>
      <c r="B1560" t="s">
        <v>618</v>
      </c>
      <c r="C1560" s="1">
        <f t="shared" ref="C1560:C1591" si="595">SUM(N1560:AE1560)</f>
        <v>945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>IF(P1560&gt;0,RANK(P1560,(N1560:P1560,Q1560:AE1560)),0)</f>
        <v>0</v>
      </c>
      <c r="G1560" s="1">
        <f t="shared" si="593"/>
        <v>338</v>
      </c>
      <c r="H1560" s="2">
        <f t="shared" si="594"/>
        <v>0.3576719576719577</v>
      </c>
      <c r="I1560" s="2"/>
      <c r="J1560" s="2">
        <f t="shared" ref="J1560:J1591" si="596">IF($C1560=0,"-",N1560/$C1560)</f>
        <v>0.66455026455026456</v>
      </c>
      <c r="K1560" s="2">
        <f t="shared" ref="K1560:K1591" si="597">IF($C1560=0,"-",O1560/$C1560)</f>
        <v>0.30687830687830686</v>
      </c>
      <c r="L1560" s="2">
        <f t="shared" ref="L1560:L1591" si="598">IF($C1560=0,"-",P1560/$C1560)</f>
        <v>0</v>
      </c>
      <c r="M1560" s="2">
        <f t="shared" ref="M1560:M1591" si="599">IF(C1560=0,"-",(1-J1560-K1560-L1560))</f>
        <v>2.8571428571428581E-2</v>
      </c>
      <c r="N1560" s="116">
        <v>628</v>
      </c>
      <c r="O1560" s="116">
        <v>290</v>
      </c>
      <c r="P1560" s="116"/>
      <c r="Q1560" s="116"/>
      <c r="R1560" s="116">
        <v>27</v>
      </c>
      <c r="S1560" s="116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G1560" s="7">
        <f>IF(Q1560&gt;0,RANK(Q1560,(N1560:P1560,Q1560:AE1560)),0)</f>
        <v>0</v>
      </c>
      <c r="AH1560" s="7">
        <f>IF(R1560&gt;0,RANK(R1560,(N1560:P1560,Q1560:AE1560)),0)</f>
        <v>3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ref="AK1560:AK1591" si="600">IF($C1560=0,"-",Q1560/$C1560)</f>
        <v>0</v>
      </c>
      <c r="AL1560" s="2">
        <f t="shared" ref="AL1560:AL1591" si="601">IF($C1560=0,"-",R1560/$C1560)</f>
        <v>2.8571428571428571E-2</v>
      </c>
      <c r="AM1560" s="2">
        <f t="shared" ref="AM1560:AM1591" si="602">IF($C1560=0,"-",T1560/$C1560)</f>
        <v>0</v>
      </c>
      <c r="AN1560" s="2">
        <f t="shared" ref="AN1560:AN1591" si="603">IF($C1560=0,"-",S1560/$C1560)</f>
        <v>0</v>
      </c>
      <c r="AP1560" t="s">
        <v>1278</v>
      </c>
      <c r="AQ1560" t="s">
        <v>618</v>
      </c>
      <c r="AR1560">
        <v>1</v>
      </c>
      <c r="AT1560" s="95">
        <v>38</v>
      </c>
      <c r="AU1560" s="97">
        <v>1</v>
      </c>
      <c r="AV1560" s="101">
        <f t="shared" si="583"/>
        <v>38001</v>
      </c>
      <c r="AX1560" s="7" t="s">
        <v>1006</v>
      </c>
      <c r="BE1560" t="s">
        <v>1094</v>
      </c>
    </row>
    <row r="1561" spans="1:57" hidden="1" outlineLevel="1">
      <c r="A1561" t="s">
        <v>1863</v>
      </c>
      <c r="B1561" t="s">
        <v>618</v>
      </c>
      <c r="C1561" s="1">
        <f t="shared" si="595"/>
        <v>4967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593"/>
        <v>1877</v>
      </c>
      <c r="H1561" s="2">
        <f t="shared" si="594"/>
        <v>0.37789410106704246</v>
      </c>
      <c r="I1561" s="2"/>
      <c r="J1561" s="2">
        <f t="shared" si="596"/>
        <v>0.67445137910207364</v>
      </c>
      <c r="K1561" s="2">
        <f t="shared" si="597"/>
        <v>0.29655727803503118</v>
      </c>
      <c r="L1561" s="2">
        <f t="shared" si="598"/>
        <v>0</v>
      </c>
      <c r="M1561" s="2">
        <f t="shared" si="599"/>
        <v>2.8991342862895175E-2</v>
      </c>
      <c r="N1561" s="116">
        <v>3350</v>
      </c>
      <c r="O1561" s="116">
        <v>1473</v>
      </c>
      <c r="P1561" s="116"/>
      <c r="Q1561" s="116"/>
      <c r="R1561" s="116">
        <v>144</v>
      </c>
      <c r="S1561" s="116"/>
      <c r="T1561" s="59"/>
      <c r="U1561" s="59"/>
      <c r="V1561" s="59"/>
      <c r="W1561" s="59"/>
      <c r="X1561" s="59"/>
      <c r="Y1561" s="59"/>
      <c r="Z1561" s="59"/>
      <c r="AA1561" s="59"/>
      <c r="AB1561" s="59"/>
      <c r="AC1561" s="59"/>
      <c r="AD1561" s="59"/>
      <c r="AE1561" s="59"/>
      <c r="AG1561" s="7">
        <f>IF(Q1561&gt;0,RANK(Q1561,(N1561:P1561,Q1561:AE1561)),0)</f>
        <v>0</v>
      </c>
      <c r="AH1561" s="7">
        <f>IF(R1561&gt;0,RANK(R1561,(N1561:P1561,Q1561:AE1561)),0)</f>
        <v>3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600"/>
        <v>0</v>
      </c>
      <c r="AL1561" s="2">
        <f t="shared" si="601"/>
        <v>2.8991342862895109E-2</v>
      </c>
      <c r="AM1561" s="2">
        <f t="shared" si="602"/>
        <v>0</v>
      </c>
      <c r="AN1561" s="2">
        <f t="shared" si="603"/>
        <v>0</v>
      </c>
      <c r="AP1561" t="s">
        <v>1863</v>
      </c>
      <c r="AQ1561" t="s">
        <v>618</v>
      </c>
      <c r="AR1561">
        <v>1</v>
      </c>
      <c r="AT1561" s="95">
        <v>38</v>
      </c>
      <c r="AU1561" s="97">
        <v>3</v>
      </c>
      <c r="AV1561" s="101">
        <f t="shared" si="583"/>
        <v>38003</v>
      </c>
      <c r="AX1561" s="7" t="s">
        <v>1006</v>
      </c>
      <c r="BE1561" t="s">
        <v>1095</v>
      </c>
    </row>
    <row r="1562" spans="1:57" hidden="1" outlineLevel="1">
      <c r="A1562" t="s">
        <v>1343</v>
      </c>
      <c r="B1562" t="s">
        <v>618</v>
      </c>
      <c r="C1562" s="1">
        <f t="shared" si="595"/>
        <v>1836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>IF(P1562&gt;0,RANK(P1562,(N1562:P1562,Q1562:AE1562)),0)</f>
        <v>0</v>
      </c>
      <c r="G1562" s="1">
        <f t="shared" si="593"/>
        <v>882</v>
      </c>
      <c r="H1562" s="2">
        <f t="shared" si="594"/>
        <v>0.48039215686274511</v>
      </c>
      <c r="I1562" s="2"/>
      <c r="J1562" s="2">
        <f t="shared" si="596"/>
        <v>0.72766884531590414</v>
      </c>
      <c r="K1562" s="2">
        <f t="shared" si="597"/>
        <v>0.24727668845315903</v>
      </c>
      <c r="L1562" s="2">
        <f t="shared" si="598"/>
        <v>0</v>
      </c>
      <c r="M1562" s="2">
        <f t="shared" si="599"/>
        <v>2.5054466230936823E-2</v>
      </c>
      <c r="N1562" s="116">
        <v>1336</v>
      </c>
      <c r="O1562" s="116">
        <v>454</v>
      </c>
      <c r="P1562" s="116"/>
      <c r="Q1562" s="116"/>
      <c r="R1562" s="116">
        <v>46</v>
      </c>
      <c r="S1562" s="116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G1562" s="7">
        <f>IF(Q1562&gt;0,RANK(Q1562,(N1562:P1562,Q1562:AE1562)),0)</f>
        <v>0</v>
      </c>
      <c r="AH1562" s="7">
        <f>IF(R1562&gt;0,RANK(R1562,(N1562:P1562,Q1562:AE1562)),0)</f>
        <v>3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600"/>
        <v>0</v>
      </c>
      <c r="AL1562" s="2">
        <f t="shared" si="601"/>
        <v>2.5054466230936819E-2</v>
      </c>
      <c r="AM1562" s="2">
        <f t="shared" si="602"/>
        <v>0</v>
      </c>
      <c r="AN1562" s="2">
        <f t="shared" si="603"/>
        <v>0</v>
      </c>
      <c r="AP1562" t="s">
        <v>1343</v>
      </c>
      <c r="AQ1562" t="s">
        <v>618</v>
      </c>
      <c r="AR1562">
        <v>1</v>
      </c>
      <c r="AT1562" s="95">
        <v>38</v>
      </c>
      <c r="AU1562" s="97">
        <v>5</v>
      </c>
      <c r="AV1562" s="101">
        <f t="shared" si="583"/>
        <v>38005</v>
      </c>
      <c r="AX1562" s="7" t="s">
        <v>1006</v>
      </c>
      <c r="BE1562" t="s">
        <v>1094</v>
      </c>
    </row>
    <row r="1563" spans="1:57" hidden="1" outlineLevel="1">
      <c r="A1563" t="s">
        <v>1245</v>
      </c>
      <c r="B1563" t="s">
        <v>618</v>
      </c>
      <c r="C1563" s="1">
        <f t="shared" si="595"/>
        <v>478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>IF(P1563&gt;0,RANK(P1563,(N1563:P1563,Q1563:AE1563)),0)</f>
        <v>0</v>
      </c>
      <c r="G1563" s="1">
        <f t="shared" si="593"/>
        <v>65</v>
      </c>
      <c r="H1563" s="2">
        <f t="shared" si="594"/>
        <v>0.13598326359832635</v>
      </c>
      <c r="I1563" s="2"/>
      <c r="J1563" s="2">
        <f t="shared" si="596"/>
        <v>0.55230125523012552</v>
      </c>
      <c r="K1563" s="2">
        <f t="shared" si="597"/>
        <v>0.41631799163179917</v>
      </c>
      <c r="L1563" s="2">
        <f t="shared" si="598"/>
        <v>0</v>
      </c>
      <c r="M1563" s="2">
        <f t="shared" si="599"/>
        <v>3.1380753138075312E-2</v>
      </c>
      <c r="N1563" s="116">
        <v>264</v>
      </c>
      <c r="O1563" s="116">
        <v>199</v>
      </c>
      <c r="P1563" s="116"/>
      <c r="Q1563" s="116"/>
      <c r="R1563" s="116">
        <v>15</v>
      </c>
      <c r="S1563" s="116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G1563" s="7">
        <f>IF(Q1563&gt;0,RANK(Q1563,(N1563:P1563,Q1563:AE1563)),0)</f>
        <v>0</v>
      </c>
      <c r="AH1563" s="7">
        <f>IF(R1563&gt;0,RANK(R1563,(N1563:P1563,Q1563:AE1563)),0)</f>
        <v>3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600"/>
        <v>0</v>
      </c>
      <c r="AL1563" s="2">
        <f t="shared" si="601"/>
        <v>3.1380753138075312E-2</v>
      </c>
      <c r="AM1563" s="2">
        <f t="shared" si="602"/>
        <v>0</v>
      </c>
      <c r="AN1563" s="2">
        <f t="shared" si="603"/>
        <v>0</v>
      </c>
      <c r="AP1563" t="s">
        <v>1245</v>
      </c>
      <c r="AQ1563" t="s">
        <v>618</v>
      </c>
      <c r="AR1563">
        <v>1</v>
      </c>
      <c r="AT1563" s="95">
        <v>38</v>
      </c>
      <c r="AU1563" s="97">
        <v>7</v>
      </c>
      <c r="AV1563" s="101">
        <f t="shared" si="583"/>
        <v>38007</v>
      </c>
      <c r="AX1563" s="7" t="s">
        <v>1006</v>
      </c>
      <c r="BE1563" t="s">
        <v>1094</v>
      </c>
    </row>
    <row r="1564" spans="1:57" hidden="1" outlineLevel="1">
      <c r="A1564" t="s">
        <v>1359</v>
      </c>
      <c r="B1564" t="s">
        <v>618</v>
      </c>
      <c r="C1564" s="1">
        <f t="shared" si="595"/>
        <v>3406</v>
      </c>
      <c r="D1564" s="7">
        <f>IF(N1564&gt;0, RANK(N1564,(N1564:P1564,Q1564:AE1564)),0)</f>
        <v>1</v>
      </c>
      <c r="E1564" s="7">
        <f>IF(O1564&gt;0,RANK(O1564,(N1564:P1564,Q1564:AE1564)),0)</f>
        <v>2</v>
      </c>
      <c r="F1564" s="7">
        <f>IF(P1564&gt;0,RANK(P1564,(N1564:P1564,Q1564:AE1564)),0)</f>
        <v>0</v>
      </c>
      <c r="G1564" s="1">
        <f t="shared" si="593"/>
        <v>1140</v>
      </c>
      <c r="H1564" s="2">
        <f t="shared" si="594"/>
        <v>0.33470346447445681</v>
      </c>
      <c r="I1564" s="2"/>
      <c r="J1564" s="2">
        <f t="shared" si="596"/>
        <v>0.65795654726952435</v>
      </c>
      <c r="K1564" s="2">
        <f t="shared" si="597"/>
        <v>0.32325308279506754</v>
      </c>
      <c r="L1564" s="2">
        <f t="shared" si="598"/>
        <v>0</v>
      </c>
      <c r="M1564" s="2">
        <f t="shared" si="599"/>
        <v>1.8790369935408113E-2</v>
      </c>
      <c r="N1564" s="116">
        <v>2241</v>
      </c>
      <c r="O1564" s="116">
        <v>1101</v>
      </c>
      <c r="P1564" s="116"/>
      <c r="Q1564" s="116"/>
      <c r="R1564" s="116">
        <v>64</v>
      </c>
      <c r="S1564" s="116"/>
      <c r="T1564" s="59"/>
      <c r="U1564" s="59"/>
      <c r="V1564" s="59"/>
      <c r="W1564" s="59"/>
      <c r="X1564" s="59"/>
      <c r="Y1564" s="59"/>
      <c r="Z1564" s="59"/>
      <c r="AA1564" s="59"/>
      <c r="AB1564" s="59"/>
      <c r="AC1564" s="59"/>
      <c r="AD1564" s="59"/>
      <c r="AE1564" s="59"/>
      <c r="AG1564" s="7">
        <f>IF(Q1564&gt;0,RANK(Q1564,(N1564:P1564,Q1564:AE1564)),0)</f>
        <v>0</v>
      </c>
      <c r="AH1564" s="7">
        <f>IF(R1564&gt;0,RANK(R1564,(N1564:P1564,Q1564:AE1564)),0)</f>
        <v>3</v>
      </c>
      <c r="AI1564" s="7">
        <f>IF(T1564&gt;0,RANK(T1564,(N1564:P1564,Q1564:AE1564)),0)</f>
        <v>0</v>
      </c>
      <c r="AJ1564" s="7">
        <f>IF(S1564&gt;0,RANK(S1564,(N1564:P1564,Q1564:AE1564)),0)</f>
        <v>0</v>
      </c>
      <c r="AK1564" s="2">
        <f t="shared" si="600"/>
        <v>0</v>
      </c>
      <c r="AL1564" s="2">
        <f t="shared" si="601"/>
        <v>1.8790369935408103E-2</v>
      </c>
      <c r="AM1564" s="2">
        <f t="shared" si="602"/>
        <v>0</v>
      </c>
      <c r="AN1564" s="2">
        <f t="shared" si="603"/>
        <v>0</v>
      </c>
      <c r="AP1564" t="s">
        <v>1359</v>
      </c>
      <c r="AQ1564" t="s">
        <v>618</v>
      </c>
      <c r="AR1564">
        <v>1</v>
      </c>
      <c r="AT1564" s="95">
        <v>38</v>
      </c>
      <c r="AU1564" s="97">
        <v>9</v>
      </c>
      <c r="AV1564" s="101">
        <f t="shared" si="583"/>
        <v>38009</v>
      </c>
      <c r="AX1564" s="7" t="s">
        <v>1006</v>
      </c>
      <c r="BE1564" t="s">
        <v>1095</v>
      </c>
    </row>
    <row r="1565" spans="1:57" hidden="1" outlineLevel="1">
      <c r="A1565" t="s">
        <v>557</v>
      </c>
      <c r="B1565" t="s">
        <v>618</v>
      </c>
      <c r="C1565" s="1">
        <f t="shared" si="595"/>
        <v>1223</v>
      </c>
      <c r="D1565" s="7">
        <f>IF(N1565&gt;0, RANK(N1565,(N1565:P1565,Q1565:AE1565)),0)</f>
        <v>1</v>
      </c>
      <c r="E1565" s="7">
        <f>IF(O1565&gt;0,RANK(O1565,(N1565:P1565,Q1565:AE1565)),0)</f>
        <v>2</v>
      </c>
      <c r="F1565" s="7">
        <f>IF(P1565&gt;0,RANK(P1565,(N1565:P1565,Q1565:AE1565)),0)</f>
        <v>0</v>
      </c>
      <c r="G1565" s="1">
        <f t="shared" si="593"/>
        <v>294</v>
      </c>
      <c r="H1565" s="2">
        <f t="shared" si="594"/>
        <v>0.24039247751430909</v>
      </c>
      <c r="I1565" s="2"/>
      <c r="J1565" s="2">
        <f t="shared" si="596"/>
        <v>0.61324611610793134</v>
      </c>
      <c r="K1565" s="2">
        <f t="shared" si="597"/>
        <v>0.37285363859362225</v>
      </c>
      <c r="L1565" s="2">
        <f t="shared" si="598"/>
        <v>0</v>
      </c>
      <c r="M1565" s="2">
        <f t="shared" si="599"/>
        <v>1.3900245298446412E-2</v>
      </c>
      <c r="N1565" s="116">
        <v>750</v>
      </c>
      <c r="O1565" s="116">
        <v>456</v>
      </c>
      <c r="P1565" s="116"/>
      <c r="Q1565" s="116"/>
      <c r="R1565" s="116">
        <v>17</v>
      </c>
      <c r="S1565" s="116"/>
      <c r="T1565" s="59"/>
      <c r="U1565" s="59"/>
      <c r="V1565" s="59"/>
      <c r="W1565" s="59"/>
      <c r="X1565" s="59"/>
      <c r="Y1565" s="59"/>
      <c r="Z1565" s="59"/>
      <c r="AA1565" s="59"/>
      <c r="AB1565" s="59"/>
      <c r="AC1565" s="59"/>
      <c r="AD1565" s="59"/>
      <c r="AE1565" s="59"/>
      <c r="AG1565" s="7">
        <f>IF(Q1565&gt;0,RANK(Q1565,(N1565:P1565,Q1565:AE1565)),0)</f>
        <v>0</v>
      </c>
      <c r="AH1565" s="7">
        <f>IF(R1565&gt;0,RANK(R1565,(N1565:P1565,Q1565:AE1565)),0)</f>
        <v>3</v>
      </c>
      <c r="AI1565" s="7">
        <f>IF(T1565&gt;0,RANK(T1565,(N1565:P1565,Q1565:AE1565)),0)</f>
        <v>0</v>
      </c>
      <c r="AJ1565" s="7">
        <f>IF(S1565&gt;0,RANK(S1565,(N1565:P1565,Q1565:AE1565)),0)</f>
        <v>0</v>
      </c>
      <c r="AK1565" s="2">
        <f t="shared" si="600"/>
        <v>0</v>
      </c>
      <c r="AL1565" s="2">
        <f t="shared" si="601"/>
        <v>1.3900245298446443E-2</v>
      </c>
      <c r="AM1565" s="2">
        <f t="shared" si="602"/>
        <v>0</v>
      </c>
      <c r="AN1565" s="2">
        <f t="shared" si="603"/>
        <v>0</v>
      </c>
      <c r="AP1565" t="s">
        <v>557</v>
      </c>
      <c r="AQ1565" t="s">
        <v>618</v>
      </c>
      <c r="AR1565">
        <v>1</v>
      </c>
      <c r="AT1565" s="95">
        <v>38</v>
      </c>
      <c r="AU1565" s="97">
        <v>11</v>
      </c>
      <c r="AV1565" s="101">
        <f t="shared" si="583"/>
        <v>38011</v>
      </c>
      <c r="AX1565" s="7" t="s">
        <v>1006</v>
      </c>
      <c r="BE1565" t="s">
        <v>1094</v>
      </c>
    </row>
    <row r="1566" spans="1:57" hidden="1" outlineLevel="1">
      <c r="A1566" t="s">
        <v>1774</v>
      </c>
      <c r="B1566" t="s">
        <v>618</v>
      </c>
      <c r="C1566" s="1">
        <f t="shared" si="595"/>
        <v>990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>IF(P1566&gt;0,RANK(P1566,(N1566:P1566,Q1566:AE1566)),0)</f>
        <v>0</v>
      </c>
      <c r="G1566" s="1">
        <f t="shared" si="593"/>
        <v>389</v>
      </c>
      <c r="H1566" s="2">
        <f t="shared" si="594"/>
        <v>0.39292929292929291</v>
      </c>
      <c r="I1566" s="2"/>
      <c r="J1566" s="2">
        <f t="shared" si="596"/>
        <v>0.6898989898989899</v>
      </c>
      <c r="K1566" s="2">
        <f t="shared" si="597"/>
        <v>0.29696969696969699</v>
      </c>
      <c r="L1566" s="2">
        <f t="shared" si="598"/>
        <v>0</v>
      </c>
      <c r="M1566" s="2">
        <f t="shared" si="599"/>
        <v>1.3131313131313105E-2</v>
      </c>
      <c r="N1566" s="116">
        <v>683</v>
      </c>
      <c r="O1566" s="116">
        <v>294</v>
      </c>
      <c r="P1566" s="116"/>
      <c r="Q1566" s="116"/>
      <c r="R1566" s="116">
        <v>13</v>
      </c>
      <c r="S1566" s="116"/>
      <c r="T1566" s="59"/>
      <c r="U1566" s="59"/>
      <c r="V1566" s="59"/>
      <c r="W1566" s="59"/>
      <c r="X1566" s="59"/>
      <c r="Y1566" s="59"/>
      <c r="Z1566" s="59"/>
      <c r="AA1566" s="59"/>
      <c r="AB1566" s="59"/>
      <c r="AC1566" s="59"/>
      <c r="AD1566" s="59"/>
      <c r="AE1566" s="59"/>
      <c r="AG1566" s="7">
        <f>IF(Q1566&gt;0,RANK(Q1566,(N1566:P1566,Q1566:AE1566)),0)</f>
        <v>0</v>
      </c>
      <c r="AH1566" s="7">
        <f>IF(R1566&gt;0,RANK(R1566,(N1566:P1566,Q1566:AE1566)),0)</f>
        <v>3</v>
      </c>
      <c r="AI1566" s="7">
        <f>IF(T1566&gt;0,RANK(T1566,(N1566:P1566,Q1566:AE1566)),0)</f>
        <v>0</v>
      </c>
      <c r="AJ1566" s="7">
        <f>IF(S1566&gt;0,RANK(S1566,(N1566:P1566,Q1566:AE1566)),0)</f>
        <v>0</v>
      </c>
      <c r="AK1566" s="2">
        <f t="shared" si="600"/>
        <v>0</v>
      </c>
      <c r="AL1566" s="2">
        <f t="shared" si="601"/>
        <v>1.3131313131313131E-2</v>
      </c>
      <c r="AM1566" s="2">
        <f t="shared" si="602"/>
        <v>0</v>
      </c>
      <c r="AN1566" s="2">
        <f t="shared" si="603"/>
        <v>0</v>
      </c>
      <c r="AP1566" t="s">
        <v>1774</v>
      </c>
      <c r="AQ1566" t="s">
        <v>618</v>
      </c>
      <c r="AR1566">
        <v>1</v>
      </c>
      <c r="AT1566" s="95">
        <v>38</v>
      </c>
      <c r="AU1566" s="97">
        <v>13</v>
      </c>
      <c r="AV1566" s="101">
        <f t="shared" si="583"/>
        <v>38013</v>
      </c>
      <c r="AX1566" s="7" t="s">
        <v>1006</v>
      </c>
      <c r="BE1566" t="s">
        <v>1094</v>
      </c>
    </row>
    <row r="1567" spans="1:57" hidden="1" outlineLevel="1">
      <c r="A1567" t="s">
        <v>370</v>
      </c>
      <c r="B1567" t="s">
        <v>618</v>
      </c>
      <c r="C1567" s="1">
        <f t="shared" si="595"/>
        <v>24163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>IF(P1567&gt;0,RANK(P1567,(N1567:P1567,Q1567:AE1567)),0)</f>
        <v>0</v>
      </c>
      <c r="G1567" s="1">
        <f t="shared" si="593"/>
        <v>3756</v>
      </c>
      <c r="H1567" s="2">
        <f t="shared" si="594"/>
        <v>0.15544427430368746</v>
      </c>
      <c r="I1567" s="2"/>
      <c r="J1567" s="2">
        <f t="shared" si="596"/>
        <v>0.56847245789016265</v>
      </c>
      <c r="K1567" s="2">
        <f t="shared" si="597"/>
        <v>0.41302818358647519</v>
      </c>
      <c r="L1567" s="2">
        <f t="shared" si="598"/>
        <v>0</v>
      </c>
      <c r="M1567" s="2">
        <f t="shared" si="599"/>
        <v>1.8499358523362153E-2</v>
      </c>
      <c r="N1567" s="116">
        <v>13736</v>
      </c>
      <c r="O1567" s="116">
        <v>9980</v>
      </c>
      <c r="P1567" s="116"/>
      <c r="Q1567" s="116"/>
      <c r="R1567" s="116">
        <v>447</v>
      </c>
      <c r="S1567" s="116"/>
      <c r="T1567" s="59"/>
      <c r="U1567" s="59"/>
      <c r="V1567" s="59"/>
      <c r="W1567" s="59"/>
      <c r="X1567" s="59"/>
      <c r="Y1567" s="59"/>
      <c r="Z1567" s="59"/>
      <c r="AA1567" s="59"/>
      <c r="AB1567" s="59"/>
      <c r="AC1567" s="59"/>
      <c r="AD1567" s="59"/>
      <c r="AE1567" s="59"/>
      <c r="AG1567" s="7">
        <f>IF(Q1567&gt;0,RANK(Q1567,(N1567:P1567,Q1567:AE1567)),0)</f>
        <v>0</v>
      </c>
      <c r="AH1567" s="7">
        <f>IF(R1567&gt;0,RANK(R1567,(N1567:P1567,Q1567:AE1567)),0)</f>
        <v>3</v>
      </c>
      <c r="AI1567" s="7">
        <f>IF(T1567&gt;0,RANK(T1567,(N1567:P1567,Q1567:AE1567)),0)</f>
        <v>0</v>
      </c>
      <c r="AJ1567" s="7">
        <f>IF(S1567&gt;0,RANK(S1567,(N1567:P1567,Q1567:AE1567)),0)</f>
        <v>0</v>
      </c>
      <c r="AK1567" s="2">
        <f t="shared" si="600"/>
        <v>0</v>
      </c>
      <c r="AL1567" s="2">
        <f t="shared" si="601"/>
        <v>1.8499358523362167E-2</v>
      </c>
      <c r="AM1567" s="2">
        <f t="shared" si="602"/>
        <v>0</v>
      </c>
      <c r="AN1567" s="2">
        <f t="shared" si="603"/>
        <v>0</v>
      </c>
      <c r="AP1567" t="s">
        <v>370</v>
      </c>
      <c r="AQ1567" t="s">
        <v>618</v>
      </c>
      <c r="AR1567">
        <v>1</v>
      </c>
      <c r="AT1567" s="95">
        <v>38</v>
      </c>
      <c r="AU1567" s="97">
        <v>15</v>
      </c>
      <c r="AV1567" s="101">
        <f t="shared" si="583"/>
        <v>38015</v>
      </c>
      <c r="AX1567" s="7" t="s">
        <v>1006</v>
      </c>
      <c r="BE1567" t="s">
        <v>954</v>
      </c>
    </row>
    <row r="1568" spans="1:57" hidden="1" outlineLevel="1">
      <c r="A1568" t="s">
        <v>937</v>
      </c>
      <c r="B1568" t="s">
        <v>618</v>
      </c>
      <c r="C1568" s="1">
        <f t="shared" si="595"/>
        <v>35858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>IF(P1568&gt;0,RANK(P1568,(N1568:P1568,Q1568:AE1568)),0)</f>
        <v>0</v>
      </c>
      <c r="G1568" s="1">
        <f t="shared" si="593"/>
        <v>6465</v>
      </c>
      <c r="H1568" s="2">
        <f t="shared" si="594"/>
        <v>0.1802944949523119</v>
      </c>
      <c r="I1568" s="2"/>
      <c r="J1568" s="2">
        <f t="shared" si="596"/>
        <v>0.58391432874114568</v>
      </c>
      <c r="K1568" s="2">
        <f t="shared" si="597"/>
        <v>0.40361983378883376</v>
      </c>
      <c r="L1568" s="2">
        <f t="shared" si="598"/>
        <v>0</v>
      </c>
      <c r="M1568" s="2">
        <f t="shared" si="599"/>
        <v>1.2465837470020558E-2</v>
      </c>
      <c r="N1568" s="116">
        <v>20938</v>
      </c>
      <c r="O1568" s="116">
        <v>14473</v>
      </c>
      <c r="P1568" s="116"/>
      <c r="Q1568" s="116"/>
      <c r="R1568" s="116">
        <v>447</v>
      </c>
      <c r="S1568" s="116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G1568" s="7">
        <f>IF(Q1568&gt;0,RANK(Q1568,(N1568:P1568,Q1568:AE1568)),0)</f>
        <v>0</v>
      </c>
      <c r="AH1568" s="7">
        <f>IF(R1568&gt;0,RANK(R1568,(N1568:P1568,Q1568:AE1568)),0)</f>
        <v>3</v>
      </c>
      <c r="AI1568" s="7">
        <f>IF(T1568&gt;0,RANK(T1568,(N1568:P1568,Q1568:AE1568)),0)</f>
        <v>0</v>
      </c>
      <c r="AJ1568" s="7">
        <f>IF(S1568&gt;0,RANK(S1568,(N1568:P1568,Q1568:AE1568)),0)</f>
        <v>0</v>
      </c>
      <c r="AK1568" s="2">
        <f t="shared" si="600"/>
        <v>0</v>
      </c>
      <c r="AL1568" s="2">
        <f t="shared" si="601"/>
        <v>1.2465837470020637E-2</v>
      </c>
      <c r="AM1568" s="2">
        <f t="shared" si="602"/>
        <v>0</v>
      </c>
      <c r="AN1568" s="2">
        <f t="shared" si="603"/>
        <v>0</v>
      </c>
      <c r="AP1568" t="s">
        <v>937</v>
      </c>
      <c r="AQ1568" t="s">
        <v>618</v>
      </c>
      <c r="AR1568">
        <v>1</v>
      </c>
      <c r="AT1568" s="95">
        <v>38</v>
      </c>
      <c r="AU1568" s="97">
        <v>17</v>
      </c>
      <c r="AV1568" s="101">
        <f t="shared" si="583"/>
        <v>38017</v>
      </c>
      <c r="AX1568" s="7" t="s">
        <v>1006</v>
      </c>
      <c r="BE1568" t="s">
        <v>1094</v>
      </c>
    </row>
    <row r="1569" spans="1:57" hidden="1" outlineLevel="1">
      <c r="A1569" t="s">
        <v>7</v>
      </c>
      <c r="B1569" t="s">
        <v>618</v>
      </c>
      <c r="C1569" s="1">
        <f t="shared" si="595"/>
        <v>2420</v>
      </c>
      <c r="D1569" s="7">
        <f>IF(N1569&gt;0, RANK(N1569,(N1569:P1569,Q1569:AE1569)),0)</f>
        <v>1</v>
      </c>
      <c r="E1569" s="7">
        <f>IF(O1569&gt;0,RANK(O1569,(N1569:P1569,Q1569:AE1569)),0)</f>
        <v>2</v>
      </c>
      <c r="F1569" s="7">
        <f>IF(P1569&gt;0,RANK(P1569,(N1569:P1569,Q1569:AE1569)),0)</f>
        <v>0</v>
      </c>
      <c r="G1569" s="1">
        <f t="shared" si="593"/>
        <v>1120</v>
      </c>
      <c r="H1569" s="2">
        <f t="shared" si="594"/>
        <v>0.46280991735537191</v>
      </c>
      <c r="I1569" s="2"/>
      <c r="J1569" s="2">
        <f t="shared" si="596"/>
        <v>0.72479338842975205</v>
      </c>
      <c r="K1569" s="2">
        <f t="shared" si="597"/>
        <v>0.26198347107438019</v>
      </c>
      <c r="L1569" s="2">
        <f t="shared" si="598"/>
        <v>0</v>
      </c>
      <c r="M1569" s="2">
        <f t="shared" si="599"/>
        <v>1.3223140495867758E-2</v>
      </c>
      <c r="N1569" s="116">
        <v>1754</v>
      </c>
      <c r="O1569" s="116">
        <v>634</v>
      </c>
      <c r="P1569" s="116"/>
      <c r="Q1569" s="116"/>
      <c r="R1569" s="116">
        <v>32</v>
      </c>
      <c r="S1569" s="116"/>
      <c r="T1569" s="59"/>
      <c r="U1569" s="59"/>
      <c r="V1569" s="59"/>
      <c r="W1569" s="59"/>
      <c r="X1569" s="59"/>
      <c r="Y1569" s="59"/>
      <c r="Z1569" s="59"/>
      <c r="AA1569" s="59"/>
      <c r="AB1569" s="59"/>
      <c r="AC1569" s="59"/>
      <c r="AD1569" s="59"/>
      <c r="AE1569" s="59"/>
      <c r="AG1569" s="7">
        <f>IF(Q1569&gt;0,RANK(Q1569,(N1569:P1569,Q1569:AE1569)),0)</f>
        <v>0</v>
      </c>
      <c r="AH1569" s="7">
        <f>IF(R1569&gt;0,RANK(R1569,(N1569:P1569,Q1569:AE1569)),0)</f>
        <v>3</v>
      </c>
      <c r="AI1569" s="7">
        <f>IF(T1569&gt;0,RANK(T1569,(N1569:P1569,Q1569:AE1569)),0)</f>
        <v>0</v>
      </c>
      <c r="AJ1569" s="7">
        <f>IF(S1569&gt;0,RANK(S1569,(N1569:P1569,Q1569:AE1569)),0)</f>
        <v>0</v>
      </c>
      <c r="AK1569" s="2">
        <f t="shared" si="600"/>
        <v>0</v>
      </c>
      <c r="AL1569" s="2">
        <f t="shared" si="601"/>
        <v>1.3223140495867768E-2</v>
      </c>
      <c r="AM1569" s="2">
        <f t="shared" si="602"/>
        <v>0</v>
      </c>
      <c r="AN1569" s="2">
        <f t="shared" si="603"/>
        <v>0</v>
      </c>
      <c r="AP1569" t="s">
        <v>7</v>
      </c>
      <c r="AQ1569" t="s">
        <v>618</v>
      </c>
      <c r="AR1569">
        <v>1</v>
      </c>
      <c r="AT1569" s="95">
        <v>38</v>
      </c>
      <c r="AU1569" s="97">
        <v>19</v>
      </c>
      <c r="AV1569" s="101">
        <f t="shared" si="583"/>
        <v>38019</v>
      </c>
      <c r="AX1569" s="7" t="s">
        <v>1006</v>
      </c>
      <c r="BE1569" t="s">
        <v>998</v>
      </c>
    </row>
    <row r="1570" spans="1:57" hidden="1" outlineLevel="1">
      <c r="A1570" t="s">
        <v>2060</v>
      </c>
      <c r="B1570" t="s">
        <v>618</v>
      </c>
      <c r="C1570" s="1">
        <f t="shared" si="595"/>
        <v>2054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>IF(P1570&gt;0,RANK(P1570,(N1570:P1570,Q1570:AE1570)),0)</f>
        <v>0</v>
      </c>
      <c r="G1570" s="1">
        <f t="shared" si="593"/>
        <v>339</v>
      </c>
      <c r="H1570" s="2">
        <f t="shared" si="594"/>
        <v>0.16504381694255113</v>
      </c>
      <c r="I1570" s="2"/>
      <c r="J1570" s="2">
        <f t="shared" si="596"/>
        <v>0.57643622200584221</v>
      </c>
      <c r="K1570" s="2">
        <f t="shared" si="597"/>
        <v>0.41139240506329117</v>
      </c>
      <c r="L1570" s="2">
        <f t="shared" si="598"/>
        <v>0</v>
      </c>
      <c r="M1570" s="2">
        <f t="shared" si="599"/>
        <v>1.217137293086662E-2</v>
      </c>
      <c r="N1570" s="116">
        <v>1184</v>
      </c>
      <c r="O1570" s="116">
        <v>845</v>
      </c>
      <c r="P1570" s="116"/>
      <c r="Q1570" s="116"/>
      <c r="R1570" s="116">
        <v>25</v>
      </c>
      <c r="S1570" s="116"/>
      <c r="T1570" s="59"/>
      <c r="U1570" s="59"/>
      <c r="V1570" s="59"/>
      <c r="W1570" s="59"/>
      <c r="X1570" s="59"/>
      <c r="Y1570" s="59"/>
      <c r="Z1570" s="59"/>
      <c r="AA1570" s="59"/>
      <c r="AB1570" s="59"/>
      <c r="AC1570" s="59"/>
      <c r="AD1570" s="59"/>
      <c r="AE1570" s="59"/>
      <c r="AG1570" s="7">
        <f>IF(Q1570&gt;0,RANK(Q1570,(N1570:P1570,Q1570:AE1570)),0)</f>
        <v>0</v>
      </c>
      <c r="AH1570" s="7">
        <f>IF(R1570&gt;0,RANK(R1570,(N1570:P1570,Q1570:AE1570)),0)</f>
        <v>3</v>
      </c>
      <c r="AI1570" s="7">
        <f>IF(T1570&gt;0,RANK(T1570,(N1570:P1570,Q1570:AE1570)),0)</f>
        <v>0</v>
      </c>
      <c r="AJ1570" s="7">
        <f>IF(S1570&gt;0,RANK(S1570,(N1570:P1570,Q1570:AE1570)),0)</f>
        <v>0</v>
      </c>
      <c r="AK1570" s="2">
        <f t="shared" si="600"/>
        <v>0</v>
      </c>
      <c r="AL1570" s="2">
        <f t="shared" si="601"/>
        <v>1.2171372930866602E-2</v>
      </c>
      <c r="AM1570" s="2">
        <f t="shared" si="602"/>
        <v>0</v>
      </c>
      <c r="AN1570" s="2">
        <f t="shared" si="603"/>
        <v>0</v>
      </c>
      <c r="AP1570" t="s">
        <v>2060</v>
      </c>
      <c r="AQ1570" t="s">
        <v>618</v>
      </c>
      <c r="AR1570">
        <v>1</v>
      </c>
      <c r="AT1570" s="95">
        <v>38</v>
      </c>
      <c r="AU1570" s="97">
        <v>21</v>
      </c>
      <c r="AV1570" s="101">
        <f t="shared" si="583"/>
        <v>38021</v>
      </c>
      <c r="AX1570" s="7" t="s">
        <v>1006</v>
      </c>
      <c r="BE1570" t="s">
        <v>1094</v>
      </c>
    </row>
    <row r="1571" spans="1:57" hidden="1" outlineLevel="1">
      <c r="A1571" t="s">
        <v>126</v>
      </c>
      <c r="B1571" t="s">
        <v>618</v>
      </c>
      <c r="C1571" s="1">
        <f t="shared" si="595"/>
        <v>1261</v>
      </c>
      <c r="D1571" s="7">
        <f>IF(N1571&gt;0, RANK(N1571,(N1571:P1571,Q1571:AE1571)),0)</f>
        <v>1</v>
      </c>
      <c r="E1571" s="7">
        <f>IF(O1571&gt;0,RANK(O1571,(N1571:P1571,Q1571:AE1571)),0)</f>
        <v>2</v>
      </c>
      <c r="F1571" s="7">
        <f>IF(P1571&gt;0,RANK(P1571,(N1571:P1571,Q1571:AE1571)),0)</f>
        <v>0</v>
      </c>
      <c r="G1571" s="1">
        <f t="shared" si="593"/>
        <v>651</v>
      </c>
      <c r="H1571" s="2">
        <f t="shared" si="594"/>
        <v>0.51625693893735136</v>
      </c>
      <c r="I1571" s="2"/>
      <c r="J1571" s="2">
        <f t="shared" si="596"/>
        <v>0.75337034099920697</v>
      </c>
      <c r="K1571" s="2">
        <f t="shared" si="597"/>
        <v>0.23711340206185566</v>
      </c>
      <c r="L1571" s="2">
        <f t="shared" si="598"/>
        <v>0</v>
      </c>
      <c r="M1571" s="2">
        <f t="shared" si="599"/>
        <v>9.516256938937373E-3</v>
      </c>
      <c r="N1571" s="116">
        <v>950</v>
      </c>
      <c r="O1571" s="116">
        <v>299</v>
      </c>
      <c r="P1571" s="116"/>
      <c r="Q1571" s="116"/>
      <c r="R1571" s="116">
        <v>12</v>
      </c>
      <c r="S1571" s="116"/>
      <c r="T1571" s="59"/>
      <c r="U1571" s="59"/>
      <c r="V1571" s="59"/>
      <c r="W1571" s="59"/>
      <c r="X1571" s="59"/>
      <c r="Y1571" s="59"/>
      <c r="Z1571" s="59"/>
      <c r="AA1571" s="59"/>
      <c r="AB1571" s="59"/>
      <c r="AC1571" s="59"/>
      <c r="AD1571" s="59"/>
      <c r="AE1571" s="59"/>
      <c r="AG1571" s="7">
        <f>IF(Q1571&gt;0,RANK(Q1571,(N1571:P1571,Q1571:AE1571)),0)</f>
        <v>0</v>
      </c>
      <c r="AH1571" s="7">
        <f>IF(R1571&gt;0,RANK(R1571,(N1571:P1571,Q1571:AE1571)),0)</f>
        <v>3</v>
      </c>
      <c r="AI1571" s="7">
        <f>IF(T1571&gt;0,RANK(T1571,(N1571:P1571,Q1571:AE1571)),0)</f>
        <v>0</v>
      </c>
      <c r="AJ1571" s="7">
        <f>IF(S1571&gt;0,RANK(S1571,(N1571:P1571,Q1571:AE1571)),0)</f>
        <v>0</v>
      </c>
      <c r="AK1571" s="2">
        <f t="shared" si="600"/>
        <v>0</v>
      </c>
      <c r="AL1571" s="2">
        <f t="shared" si="601"/>
        <v>9.5162569389373505E-3</v>
      </c>
      <c r="AM1571" s="2">
        <f t="shared" si="602"/>
        <v>0</v>
      </c>
      <c r="AN1571" s="2">
        <f t="shared" si="603"/>
        <v>0</v>
      </c>
      <c r="AP1571" t="s">
        <v>126</v>
      </c>
      <c r="AQ1571" t="s">
        <v>618</v>
      </c>
      <c r="AR1571">
        <v>1</v>
      </c>
      <c r="AT1571" s="95">
        <v>38</v>
      </c>
      <c r="AU1571" s="97">
        <v>23</v>
      </c>
      <c r="AV1571" s="101">
        <f t="shared" si="583"/>
        <v>38023</v>
      </c>
      <c r="AX1571" s="7" t="s">
        <v>1006</v>
      </c>
      <c r="BE1571" t="s">
        <v>999</v>
      </c>
    </row>
    <row r="1572" spans="1:57" hidden="1" outlineLevel="1">
      <c r="A1572" t="s">
        <v>2114</v>
      </c>
      <c r="B1572" t="s">
        <v>618</v>
      </c>
      <c r="C1572" s="1">
        <f t="shared" si="595"/>
        <v>1468</v>
      </c>
      <c r="D1572" s="7">
        <f>IF(N1572&gt;0, RANK(N1572,(N1572:P1572,Q1572:AE1572)),0)</f>
        <v>1</v>
      </c>
      <c r="E1572" s="7">
        <f>IF(O1572&gt;0,RANK(O1572,(N1572:P1572,Q1572:AE1572)),0)</f>
        <v>2</v>
      </c>
      <c r="F1572" s="7">
        <f>IF(P1572&gt;0,RANK(P1572,(N1572:P1572,Q1572:AE1572)),0)</f>
        <v>0</v>
      </c>
      <c r="G1572" s="1">
        <f t="shared" si="593"/>
        <v>448</v>
      </c>
      <c r="H1572" s="2">
        <f t="shared" si="594"/>
        <v>0.30517711171662126</v>
      </c>
      <c r="I1572" s="2"/>
      <c r="J1572" s="2">
        <f t="shared" si="596"/>
        <v>0.64237057220708449</v>
      </c>
      <c r="K1572" s="2">
        <f t="shared" si="597"/>
        <v>0.33719346049046323</v>
      </c>
      <c r="L1572" s="2">
        <f t="shared" si="598"/>
        <v>0</v>
      </c>
      <c r="M1572" s="2">
        <f t="shared" si="599"/>
        <v>2.0435967302452285E-2</v>
      </c>
      <c r="N1572" s="116">
        <v>943</v>
      </c>
      <c r="O1572" s="116">
        <v>495</v>
      </c>
      <c r="P1572" s="116"/>
      <c r="Q1572" s="116"/>
      <c r="R1572" s="116">
        <v>30</v>
      </c>
      <c r="S1572" s="116"/>
      <c r="T1572" s="59"/>
      <c r="U1572" s="59"/>
      <c r="V1572" s="59"/>
      <c r="W1572" s="59"/>
      <c r="X1572" s="59"/>
      <c r="Y1572" s="59"/>
      <c r="Z1572" s="59"/>
      <c r="AA1572" s="59"/>
      <c r="AB1572" s="59"/>
      <c r="AC1572" s="59"/>
      <c r="AD1572" s="59"/>
      <c r="AE1572" s="59"/>
      <c r="AG1572" s="7">
        <f>IF(Q1572&gt;0,RANK(Q1572,(N1572:P1572,Q1572:AE1572)),0)</f>
        <v>0</v>
      </c>
      <c r="AH1572" s="7">
        <f>IF(R1572&gt;0,RANK(R1572,(N1572:P1572,Q1572:AE1572)),0)</f>
        <v>3</v>
      </c>
      <c r="AI1572" s="7">
        <f>IF(T1572&gt;0,RANK(T1572,(N1572:P1572,Q1572:AE1572)),0)</f>
        <v>0</v>
      </c>
      <c r="AJ1572" s="7">
        <f>IF(S1572&gt;0,RANK(S1572,(N1572:P1572,Q1572:AE1572)),0)</f>
        <v>0</v>
      </c>
      <c r="AK1572" s="2">
        <f t="shared" si="600"/>
        <v>0</v>
      </c>
      <c r="AL1572" s="2">
        <f t="shared" si="601"/>
        <v>2.0435967302452316E-2</v>
      </c>
      <c r="AM1572" s="2">
        <f t="shared" si="602"/>
        <v>0</v>
      </c>
      <c r="AN1572" s="2">
        <f t="shared" si="603"/>
        <v>0</v>
      </c>
      <c r="AP1572" t="s">
        <v>2114</v>
      </c>
      <c r="AQ1572" t="s">
        <v>618</v>
      </c>
      <c r="AR1572">
        <v>1</v>
      </c>
      <c r="AT1572" s="95">
        <v>38</v>
      </c>
      <c r="AU1572" s="97">
        <v>25</v>
      </c>
      <c r="AV1572" s="101">
        <f t="shared" si="583"/>
        <v>38025</v>
      </c>
      <c r="AX1572" s="7" t="s">
        <v>1006</v>
      </c>
      <c r="BE1572" t="s">
        <v>1094</v>
      </c>
    </row>
    <row r="1573" spans="1:57" hidden="1" outlineLevel="1">
      <c r="A1573" t="s">
        <v>1460</v>
      </c>
      <c r="B1573" t="s">
        <v>618</v>
      </c>
      <c r="C1573" s="1">
        <f t="shared" si="595"/>
        <v>1249</v>
      </c>
      <c r="D1573" s="7">
        <f>IF(N1573&gt;0, RANK(N1573,(N1573:P1573,Q1573:AE1573)),0)</f>
        <v>1</v>
      </c>
      <c r="E1573" s="7">
        <f>IF(O1573&gt;0,RANK(O1573,(N1573:P1573,Q1573:AE1573)),0)</f>
        <v>2</v>
      </c>
      <c r="F1573" s="7">
        <f>IF(P1573&gt;0,RANK(P1573,(N1573:P1573,Q1573:AE1573)),0)</f>
        <v>0</v>
      </c>
      <c r="G1573" s="1">
        <f t="shared" si="593"/>
        <v>447</v>
      </c>
      <c r="H1573" s="2">
        <f t="shared" si="594"/>
        <v>0.35788630904723778</v>
      </c>
      <c r="I1573" s="2"/>
      <c r="J1573" s="2">
        <f t="shared" si="596"/>
        <v>0.67013610888710973</v>
      </c>
      <c r="K1573" s="2">
        <f t="shared" si="597"/>
        <v>0.31224979983987189</v>
      </c>
      <c r="L1573" s="2">
        <f t="shared" si="598"/>
        <v>0</v>
      </c>
      <c r="M1573" s="2">
        <f t="shared" si="599"/>
        <v>1.7614091273018384E-2</v>
      </c>
      <c r="N1573" s="116">
        <v>837</v>
      </c>
      <c r="O1573" s="116">
        <v>390</v>
      </c>
      <c r="P1573" s="116"/>
      <c r="Q1573" s="116"/>
      <c r="R1573" s="116">
        <v>22</v>
      </c>
      <c r="S1573" s="116"/>
      <c r="T1573" s="59"/>
      <c r="U1573" s="59"/>
      <c r="V1573" s="59"/>
      <c r="W1573" s="59"/>
      <c r="X1573" s="59"/>
      <c r="Y1573" s="59"/>
      <c r="Z1573" s="59"/>
      <c r="AA1573" s="59"/>
      <c r="AB1573" s="59"/>
      <c r="AC1573" s="59"/>
      <c r="AD1573" s="59"/>
      <c r="AE1573" s="59"/>
      <c r="AG1573" s="7">
        <f>IF(Q1573&gt;0,RANK(Q1573,(N1573:P1573,Q1573:AE1573)),0)</f>
        <v>0</v>
      </c>
      <c r="AH1573" s="7">
        <f>IF(R1573&gt;0,RANK(R1573,(N1573:P1573,Q1573:AE1573)),0)</f>
        <v>3</v>
      </c>
      <c r="AI1573" s="7">
        <f>IF(T1573&gt;0,RANK(T1573,(N1573:P1573,Q1573:AE1573)),0)</f>
        <v>0</v>
      </c>
      <c r="AJ1573" s="7">
        <f>IF(S1573&gt;0,RANK(S1573,(N1573:P1573,Q1573:AE1573)),0)</f>
        <v>0</v>
      </c>
      <c r="AK1573" s="2">
        <f t="shared" si="600"/>
        <v>0</v>
      </c>
      <c r="AL1573" s="2">
        <f t="shared" si="601"/>
        <v>1.7614091273018415E-2</v>
      </c>
      <c r="AM1573" s="2">
        <f t="shared" si="602"/>
        <v>0</v>
      </c>
      <c r="AN1573" s="2">
        <f t="shared" si="603"/>
        <v>0</v>
      </c>
      <c r="AP1573" t="s">
        <v>1460</v>
      </c>
      <c r="AQ1573" t="s">
        <v>618</v>
      </c>
      <c r="AR1573">
        <v>1</v>
      </c>
      <c r="AT1573" s="95">
        <v>38</v>
      </c>
      <c r="AU1573" s="97">
        <v>27</v>
      </c>
      <c r="AV1573" s="101">
        <f t="shared" si="583"/>
        <v>38027</v>
      </c>
      <c r="AX1573" s="7" t="s">
        <v>1006</v>
      </c>
      <c r="BE1573" t="s">
        <v>999</v>
      </c>
    </row>
    <row r="1574" spans="1:57" hidden="1" outlineLevel="1">
      <c r="A1574" t="s">
        <v>127</v>
      </c>
      <c r="B1574" t="s">
        <v>618</v>
      </c>
      <c r="C1574" s="1">
        <f t="shared" si="595"/>
        <v>1981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>IF(P1574&gt;0,RANK(P1574,(N1574:P1574,Q1574:AE1574)),0)</f>
        <v>0</v>
      </c>
      <c r="G1574" s="1">
        <f t="shared" si="593"/>
        <v>416</v>
      </c>
      <c r="H1574" s="2">
        <f t="shared" si="594"/>
        <v>0.20999495204442201</v>
      </c>
      <c r="I1574" s="2"/>
      <c r="J1574" s="2">
        <f t="shared" si="596"/>
        <v>0.58505805148914691</v>
      </c>
      <c r="K1574" s="2">
        <f t="shared" si="597"/>
        <v>0.37506309944472488</v>
      </c>
      <c r="L1574" s="2">
        <f t="shared" si="598"/>
        <v>0</v>
      </c>
      <c r="M1574" s="2">
        <f t="shared" si="599"/>
        <v>3.9878849066128208E-2</v>
      </c>
      <c r="N1574" s="116">
        <v>1159</v>
      </c>
      <c r="O1574" s="116">
        <v>743</v>
      </c>
      <c r="P1574" s="116"/>
      <c r="Q1574" s="116"/>
      <c r="R1574" s="116">
        <v>79</v>
      </c>
      <c r="S1574" s="116"/>
      <c r="T1574" s="59"/>
      <c r="U1574" s="59"/>
      <c r="V1574" s="59"/>
      <c r="W1574" s="59"/>
      <c r="X1574" s="59"/>
      <c r="Y1574" s="59"/>
      <c r="Z1574" s="59"/>
      <c r="AA1574" s="59"/>
      <c r="AB1574" s="59"/>
      <c r="AC1574" s="59"/>
      <c r="AD1574" s="59"/>
      <c r="AE1574" s="59"/>
      <c r="AG1574" s="7">
        <f>IF(Q1574&gt;0,RANK(Q1574,(N1574:P1574,Q1574:AE1574)),0)</f>
        <v>0</v>
      </c>
      <c r="AH1574" s="7">
        <f>IF(R1574&gt;0,RANK(R1574,(N1574:P1574,Q1574:AE1574)),0)</f>
        <v>3</v>
      </c>
      <c r="AI1574" s="7">
        <f>IF(T1574&gt;0,RANK(T1574,(N1574:P1574,Q1574:AE1574)),0)</f>
        <v>0</v>
      </c>
      <c r="AJ1574" s="7">
        <f>IF(S1574&gt;0,RANK(S1574,(N1574:P1574,Q1574:AE1574)),0)</f>
        <v>0</v>
      </c>
      <c r="AK1574" s="2">
        <f t="shared" si="600"/>
        <v>0</v>
      </c>
      <c r="AL1574" s="2">
        <f t="shared" si="601"/>
        <v>3.9878849066128215E-2</v>
      </c>
      <c r="AM1574" s="2">
        <f t="shared" si="602"/>
        <v>0</v>
      </c>
      <c r="AN1574" s="2">
        <f t="shared" si="603"/>
        <v>0</v>
      </c>
      <c r="AP1574" t="s">
        <v>127</v>
      </c>
      <c r="AQ1574" t="s">
        <v>618</v>
      </c>
      <c r="AR1574">
        <v>1</v>
      </c>
      <c r="AT1574" s="95">
        <v>38</v>
      </c>
      <c r="AU1574" s="97">
        <v>29</v>
      </c>
      <c r="AV1574" s="101">
        <f t="shared" si="583"/>
        <v>38029</v>
      </c>
      <c r="AX1574" s="7" t="s">
        <v>1006</v>
      </c>
      <c r="BE1574" t="s">
        <v>998</v>
      </c>
    </row>
    <row r="1575" spans="1:57" hidden="1" outlineLevel="1">
      <c r="A1575" t="s">
        <v>591</v>
      </c>
      <c r="B1575" t="s">
        <v>618</v>
      </c>
      <c r="C1575" s="1">
        <f t="shared" si="595"/>
        <v>1623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>IF(P1575&gt;0,RANK(P1575,(N1575:P1575,Q1575:AE1575)),0)</f>
        <v>0</v>
      </c>
      <c r="G1575" s="1">
        <f t="shared" si="593"/>
        <v>632</v>
      </c>
      <c r="H1575" s="2">
        <f t="shared" si="594"/>
        <v>0.38940234134319163</v>
      </c>
      <c r="I1575" s="2"/>
      <c r="J1575" s="2">
        <f t="shared" si="596"/>
        <v>0.68391866913123844</v>
      </c>
      <c r="K1575" s="2">
        <f t="shared" si="597"/>
        <v>0.29451632778804682</v>
      </c>
      <c r="L1575" s="2">
        <f t="shared" si="598"/>
        <v>0</v>
      </c>
      <c r="M1575" s="2">
        <f t="shared" si="599"/>
        <v>2.156500308071474E-2</v>
      </c>
      <c r="N1575" s="116">
        <v>1110</v>
      </c>
      <c r="O1575" s="116">
        <v>478</v>
      </c>
      <c r="P1575" s="116"/>
      <c r="Q1575" s="116"/>
      <c r="R1575" s="116">
        <v>35</v>
      </c>
      <c r="S1575" s="116"/>
      <c r="T1575" s="59"/>
      <c r="U1575" s="59"/>
      <c r="V1575" s="59"/>
      <c r="W1575" s="59"/>
      <c r="X1575" s="59"/>
      <c r="Y1575" s="59"/>
      <c r="Z1575" s="59"/>
      <c r="AA1575" s="59"/>
      <c r="AB1575" s="59"/>
      <c r="AC1575" s="59"/>
      <c r="AD1575" s="59"/>
      <c r="AE1575" s="59"/>
      <c r="AG1575" s="7">
        <f>IF(Q1575&gt;0,RANK(Q1575,(N1575:P1575,Q1575:AE1575)),0)</f>
        <v>0</v>
      </c>
      <c r="AH1575" s="7">
        <f>IF(R1575&gt;0,RANK(R1575,(N1575:P1575,Q1575:AE1575)),0)</f>
        <v>3</v>
      </c>
      <c r="AI1575" s="7">
        <f>IF(T1575&gt;0,RANK(T1575,(N1575:P1575,Q1575:AE1575)),0)</f>
        <v>0</v>
      </c>
      <c r="AJ1575" s="7">
        <f>IF(S1575&gt;0,RANK(S1575,(N1575:P1575,Q1575:AE1575)),0)</f>
        <v>0</v>
      </c>
      <c r="AK1575" s="2">
        <f t="shared" si="600"/>
        <v>0</v>
      </c>
      <c r="AL1575" s="2">
        <f t="shared" si="601"/>
        <v>2.1565003080714726E-2</v>
      </c>
      <c r="AM1575" s="2">
        <f t="shared" si="602"/>
        <v>0</v>
      </c>
      <c r="AN1575" s="2">
        <f t="shared" si="603"/>
        <v>0</v>
      </c>
      <c r="AP1575" t="s">
        <v>591</v>
      </c>
      <c r="AQ1575" t="s">
        <v>618</v>
      </c>
      <c r="AR1575">
        <v>1</v>
      </c>
      <c r="AT1575" s="95">
        <v>38</v>
      </c>
      <c r="AU1575" s="97">
        <v>31</v>
      </c>
      <c r="AV1575" s="101">
        <f t="shared" si="583"/>
        <v>38031</v>
      </c>
      <c r="AX1575" s="7" t="s">
        <v>1006</v>
      </c>
      <c r="BE1575" t="s">
        <v>1094</v>
      </c>
    </row>
    <row r="1576" spans="1:57" hidden="1" outlineLevel="1">
      <c r="A1576" t="s">
        <v>864</v>
      </c>
      <c r="B1576" t="s">
        <v>618</v>
      </c>
      <c r="C1576" s="1">
        <f t="shared" si="595"/>
        <v>808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>IF(P1576&gt;0,RANK(P1576,(N1576:P1576,Q1576:AE1576)),0)</f>
        <v>0</v>
      </c>
      <c r="G1576" s="1">
        <f t="shared" si="593"/>
        <v>216</v>
      </c>
      <c r="H1576" s="2">
        <f t="shared" si="594"/>
        <v>0.26732673267326734</v>
      </c>
      <c r="I1576" s="2"/>
      <c r="J1576" s="2">
        <f t="shared" si="596"/>
        <v>0.62376237623762376</v>
      </c>
      <c r="K1576" s="2">
        <f t="shared" si="597"/>
        <v>0.35643564356435642</v>
      </c>
      <c r="L1576" s="2">
        <f t="shared" si="598"/>
        <v>0</v>
      </c>
      <c r="M1576" s="2">
        <f t="shared" si="599"/>
        <v>1.980198019801982E-2</v>
      </c>
      <c r="N1576" s="116">
        <v>504</v>
      </c>
      <c r="O1576" s="116">
        <v>288</v>
      </c>
      <c r="P1576" s="116"/>
      <c r="Q1576" s="116"/>
      <c r="R1576" s="116">
        <v>16</v>
      </c>
      <c r="S1576" s="116"/>
      <c r="T1576" s="59"/>
      <c r="U1576" s="59"/>
      <c r="V1576" s="59"/>
      <c r="W1576" s="59"/>
      <c r="X1576" s="59"/>
      <c r="Y1576" s="59"/>
      <c r="Z1576" s="59"/>
      <c r="AA1576" s="59"/>
      <c r="AB1576" s="59"/>
      <c r="AC1576" s="59"/>
      <c r="AD1576" s="59"/>
      <c r="AE1576" s="59"/>
      <c r="AG1576" s="7">
        <f>IF(Q1576&gt;0,RANK(Q1576,(N1576:P1576,Q1576:AE1576)),0)</f>
        <v>0</v>
      </c>
      <c r="AH1576" s="7">
        <f>IF(R1576&gt;0,RANK(R1576,(N1576:P1576,Q1576:AE1576)),0)</f>
        <v>3</v>
      </c>
      <c r="AI1576" s="7">
        <f>IF(T1576&gt;0,RANK(T1576,(N1576:P1576,Q1576:AE1576)),0)</f>
        <v>0</v>
      </c>
      <c r="AJ1576" s="7">
        <f>IF(S1576&gt;0,RANK(S1576,(N1576:P1576,Q1576:AE1576)),0)</f>
        <v>0</v>
      </c>
      <c r="AK1576" s="2">
        <f t="shared" si="600"/>
        <v>0</v>
      </c>
      <c r="AL1576" s="2">
        <f t="shared" si="601"/>
        <v>1.9801980198019802E-2</v>
      </c>
      <c r="AM1576" s="2">
        <f t="shared" si="602"/>
        <v>0</v>
      </c>
      <c r="AN1576" s="2">
        <f t="shared" si="603"/>
        <v>0</v>
      </c>
      <c r="AP1576" t="s">
        <v>864</v>
      </c>
      <c r="AQ1576" t="s">
        <v>618</v>
      </c>
      <c r="AR1576">
        <v>1</v>
      </c>
      <c r="AT1576" s="95">
        <v>38</v>
      </c>
      <c r="AU1576" s="97">
        <v>33</v>
      </c>
      <c r="AV1576" s="101">
        <f t="shared" ref="AV1576:AV1639" si="604">1000*AT1576+AU1576</f>
        <v>38033</v>
      </c>
      <c r="AX1576" s="7" t="s">
        <v>1006</v>
      </c>
      <c r="BE1576" t="s">
        <v>1559</v>
      </c>
    </row>
    <row r="1577" spans="1:57" hidden="1" outlineLevel="1">
      <c r="A1577" t="s">
        <v>221</v>
      </c>
      <c r="B1577" t="s">
        <v>618</v>
      </c>
      <c r="C1577" s="1">
        <f t="shared" si="595"/>
        <v>15550</v>
      </c>
      <c r="D1577" s="7">
        <f>IF(N1577&gt;0, RANK(N1577,(N1577:P1577,Q1577:AE1577)),0)</f>
        <v>1</v>
      </c>
      <c r="E1577" s="7">
        <f>IF(O1577&gt;0,RANK(O1577,(N1577:P1577,Q1577:AE1577)),0)</f>
        <v>2</v>
      </c>
      <c r="F1577" s="7">
        <f>IF(P1577&gt;0,RANK(P1577,(N1577:P1577,Q1577:AE1577)),0)</f>
        <v>0</v>
      </c>
      <c r="G1577" s="1">
        <f t="shared" si="593"/>
        <v>5610</v>
      </c>
      <c r="H1577" s="2">
        <f t="shared" si="594"/>
        <v>0.36077170418006432</v>
      </c>
      <c r="I1577" s="2"/>
      <c r="J1577" s="2">
        <f t="shared" si="596"/>
        <v>0.67440514469453372</v>
      </c>
      <c r="K1577" s="2">
        <f t="shared" si="597"/>
        <v>0.31363344051446945</v>
      </c>
      <c r="L1577" s="2">
        <f t="shared" si="598"/>
        <v>0</v>
      </c>
      <c r="M1577" s="2">
        <f t="shared" si="599"/>
        <v>1.1961414790996827E-2</v>
      </c>
      <c r="N1577" s="116">
        <v>10487</v>
      </c>
      <c r="O1577" s="116">
        <v>4877</v>
      </c>
      <c r="P1577" s="116"/>
      <c r="Q1577" s="116"/>
      <c r="R1577" s="116">
        <v>186</v>
      </c>
      <c r="S1577" s="116"/>
      <c r="T1577" s="59"/>
      <c r="U1577" s="59"/>
      <c r="V1577" s="59"/>
      <c r="W1577" s="59"/>
      <c r="X1577" s="59"/>
      <c r="Y1577" s="59"/>
      <c r="Z1577" s="59"/>
      <c r="AA1577" s="59"/>
      <c r="AB1577" s="59"/>
      <c r="AC1577" s="59"/>
      <c r="AD1577" s="59"/>
      <c r="AE1577" s="59"/>
      <c r="AG1577" s="7">
        <f>IF(Q1577&gt;0,RANK(Q1577,(N1577:P1577,Q1577:AE1577)),0)</f>
        <v>0</v>
      </c>
      <c r="AH1577" s="7">
        <f>IF(R1577&gt;0,RANK(R1577,(N1577:P1577,Q1577:AE1577)),0)</f>
        <v>3</v>
      </c>
      <c r="AI1577" s="7">
        <f>IF(T1577&gt;0,RANK(T1577,(N1577:P1577,Q1577:AE1577)),0)</f>
        <v>0</v>
      </c>
      <c r="AJ1577" s="7">
        <f>IF(S1577&gt;0,RANK(S1577,(N1577:P1577,Q1577:AE1577)),0)</f>
        <v>0</v>
      </c>
      <c r="AK1577" s="2">
        <f t="shared" si="600"/>
        <v>0</v>
      </c>
      <c r="AL1577" s="2">
        <f t="shared" si="601"/>
        <v>1.1961414790996784E-2</v>
      </c>
      <c r="AM1577" s="2">
        <f t="shared" si="602"/>
        <v>0</v>
      </c>
      <c r="AN1577" s="2">
        <f t="shared" si="603"/>
        <v>0</v>
      </c>
      <c r="AP1577" t="s">
        <v>221</v>
      </c>
      <c r="AQ1577" t="s">
        <v>618</v>
      </c>
      <c r="AR1577">
        <v>1</v>
      </c>
      <c r="AT1577" s="95">
        <v>38</v>
      </c>
      <c r="AU1577" s="97">
        <v>35</v>
      </c>
      <c r="AV1577" s="101">
        <f t="shared" si="604"/>
        <v>38035</v>
      </c>
      <c r="AX1577" s="7" t="s">
        <v>1006</v>
      </c>
      <c r="BE1577" t="s">
        <v>1094</v>
      </c>
    </row>
    <row r="1578" spans="1:57" hidden="1" outlineLevel="1">
      <c r="A1578" t="s">
        <v>1602</v>
      </c>
      <c r="B1578" t="s">
        <v>618</v>
      </c>
      <c r="C1578" s="1">
        <f t="shared" si="595"/>
        <v>1343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593"/>
        <v>288</v>
      </c>
      <c r="H1578" s="2">
        <f t="shared" si="594"/>
        <v>0.21444527177959791</v>
      </c>
      <c r="I1578" s="2"/>
      <c r="J1578" s="2">
        <f t="shared" si="596"/>
        <v>0.59121370067014145</v>
      </c>
      <c r="K1578" s="2">
        <f t="shared" si="597"/>
        <v>0.37676842889054357</v>
      </c>
      <c r="L1578" s="2">
        <f t="shared" si="598"/>
        <v>0</v>
      </c>
      <c r="M1578" s="2">
        <f t="shared" si="599"/>
        <v>3.2017870439314977E-2</v>
      </c>
      <c r="N1578" s="116">
        <v>794</v>
      </c>
      <c r="O1578" s="116">
        <v>506</v>
      </c>
      <c r="P1578" s="116"/>
      <c r="Q1578" s="116"/>
      <c r="R1578" s="116">
        <v>43</v>
      </c>
      <c r="S1578" s="116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G1578" s="7">
        <f>IF(Q1578&gt;0,RANK(Q1578,(N1578:P1578,Q1578:AE1578)),0)</f>
        <v>0</v>
      </c>
      <c r="AH1578" s="7">
        <f>IF(R1578&gt;0,RANK(R1578,(N1578:P1578,Q1578:AE1578)),0)</f>
        <v>3</v>
      </c>
      <c r="AI1578" s="7">
        <f>IF(T1578&gt;0,RANK(T1578,(N1578:P1578,Q1578:AE1578)),0)</f>
        <v>0</v>
      </c>
      <c r="AJ1578" s="7">
        <f>IF(S1578&gt;0,RANK(S1578,(N1578:P1578,Q1578:AE1578)),0)</f>
        <v>0</v>
      </c>
      <c r="AK1578" s="2">
        <f t="shared" si="600"/>
        <v>0</v>
      </c>
      <c r="AL1578" s="2">
        <f t="shared" si="601"/>
        <v>3.2017870439314963E-2</v>
      </c>
      <c r="AM1578" s="2">
        <f t="shared" si="602"/>
        <v>0</v>
      </c>
      <c r="AN1578" s="2">
        <f t="shared" si="603"/>
        <v>0</v>
      </c>
      <c r="AP1578" t="s">
        <v>1602</v>
      </c>
      <c r="AQ1578" t="s">
        <v>618</v>
      </c>
      <c r="AR1578">
        <v>1</v>
      </c>
      <c r="AT1578" s="95">
        <v>38</v>
      </c>
      <c r="AU1578" s="97">
        <v>37</v>
      </c>
      <c r="AV1578" s="101">
        <f t="shared" si="604"/>
        <v>38037</v>
      </c>
      <c r="AX1578" s="7" t="s">
        <v>1006</v>
      </c>
      <c r="BE1578" t="s">
        <v>998</v>
      </c>
    </row>
    <row r="1579" spans="1:57" hidden="1" outlineLevel="1">
      <c r="A1579" t="s">
        <v>1215</v>
      </c>
      <c r="B1579" t="s">
        <v>618</v>
      </c>
      <c r="C1579" s="1">
        <f t="shared" si="595"/>
        <v>1616</v>
      </c>
      <c r="D1579" s="7">
        <f>IF(N1579&gt;0, RANK(N1579,(N1579:P1579,Q1579:AE1579)),0)</f>
        <v>1</v>
      </c>
      <c r="E1579" s="7">
        <f>IF(O1579&gt;0,RANK(O1579,(N1579:P1579,Q1579:AE1579)),0)</f>
        <v>2</v>
      </c>
      <c r="F1579" s="7">
        <f>IF(P1579&gt;0,RANK(P1579,(N1579:P1579,Q1579:AE1579)),0)</f>
        <v>0</v>
      </c>
      <c r="G1579" s="1">
        <f t="shared" si="593"/>
        <v>552</v>
      </c>
      <c r="H1579" s="2">
        <f t="shared" si="594"/>
        <v>0.34158415841584161</v>
      </c>
      <c r="I1579" s="2"/>
      <c r="J1579" s="2">
        <f t="shared" si="596"/>
        <v>0.66150990099009899</v>
      </c>
      <c r="K1579" s="2">
        <f t="shared" si="597"/>
        <v>0.31992574257425743</v>
      </c>
      <c r="L1579" s="2">
        <f t="shared" si="598"/>
        <v>0</v>
      </c>
      <c r="M1579" s="2">
        <f t="shared" si="599"/>
        <v>1.8564356435643581E-2</v>
      </c>
      <c r="N1579" s="116">
        <v>1069</v>
      </c>
      <c r="O1579" s="116">
        <v>517</v>
      </c>
      <c r="P1579" s="116"/>
      <c r="Q1579" s="116"/>
      <c r="R1579" s="116">
        <v>30</v>
      </c>
      <c r="S1579" s="116"/>
      <c r="T1579" s="59"/>
      <c r="U1579" s="59"/>
      <c r="V1579" s="59"/>
      <c r="W1579" s="59"/>
      <c r="X1579" s="59"/>
      <c r="Y1579" s="59"/>
      <c r="Z1579" s="59"/>
      <c r="AA1579" s="59"/>
      <c r="AB1579" s="59"/>
      <c r="AC1579" s="59"/>
      <c r="AD1579" s="59"/>
      <c r="AE1579" s="59"/>
      <c r="AG1579" s="7">
        <f>IF(Q1579&gt;0,RANK(Q1579,(N1579:P1579,Q1579:AE1579)),0)</f>
        <v>0</v>
      </c>
      <c r="AH1579" s="7">
        <f>IF(R1579&gt;0,RANK(R1579,(N1579:P1579,Q1579:AE1579)),0)</f>
        <v>3</v>
      </c>
      <c r="AI1579" s="7">
        <f>IF(T1579&gt;0,RANK(T1579,(N1579:P1579,Q1579:AE1579)),0)</f>
        <v>0</v>
      </c>
      <c r="AJ1579" s="7">
        <f>IF(S1579&gt;0,RANK(S1579,(N1579:P1579,Q1579:AE1579)),0)</f>
        <v>0</v>
      </c>
      <c r="AK1579" s="2">
        <f t="shared" si="600"/>
        <v>0</v>
      </c>
      <c r="AL1579" s="2">
        <f t="shared" si="601"/>
        <v>1.8564356435643563E-2</v>
      </c>
      <c r="AM1579" s="2">
        <f t="shared" si="602"/>
        <v>0</v>
      </c>
      <c r="AN1579" s="2">
        <f t="shared" si="603"/>
        <v>0</v>
      </c>
      <c r="AP1579" t="s">
        <v>1215</v>
      </c>
      <c r="AQ1579" t="s">
        <v>618</v>
      </c>
      <c r="AR1579">
        <v>1</v>
      </c>
      <c r="AT1579" s="95">
        <v>38</v>
      </c>
      <c r="AU1579" s="97">
        <v>39</v>
      </c>
      <c r="AV1579" s="101">
        <f t="shared" si="604"/>
        <v>38039</v>
      </c>
      <c r="AX1579" s="7" t="s">
        <v>1006</v>
      </c>
      <c r="BE1579" t="s">
        <v>1094</v>
      </c>
    </row>
    <row r="1580" spans="1:57" hidden="1" outlineLevel="1">
      <c r="A1580" t="s">
        <v>1839</v>
      </c>
      <c r="B1580" t="s">
        <v>618</v>
      </c>
      <c r="C1580" s="1">
        <f t="shared" si="595"/>
        <v>1534</v>
      </c>
      <c r="D1580" s="7">
        <f>IF(N1580&gt;0, RANK(N1580,(N1580:P1580,Q1580:AE1580)),0)</f>
        <v>1</v>
      </c>
      <c r="E1580" s="7">
        <f>IF(O1580&gt;0,RANK(O1580,(N1580:P1580,Q1580:AE1580)),0)</f>
        <v>2</v>
      </c>
      <c r="F1580" s="7">
        <f>IF(P1580&gt;0,RANK(P1580,(N1580:P1580,Q1580:AE1580)),0)</f>
        <v>0</v>
      </c>
      <c r="G1580" s="1">
        <f t="shared" si="593"/>
        <v>617</v>
      </c>
      <c r="H1580" s="2">
        <f t="shared" si="594"/>
        <v>0.40221642764015647</v>
      </c>
      <c r="I1580" s="2"/>
      <c r="J1580" s="2">
        <f t="shared" si="596"/>
        <v>0.68839634941329853</v>
      </c>
      <c r="K1580" s="2">
        <f t="shared" si="597"/>
        <v>0.28617992177314211</v>
      </c>
      <c r="L1580" s="2">
        <f t="shared" si="598"/>
        <v>0</v>
      </c>
      <c r="M1580" s="2">
        <f t="shared" si="599"/>
        <v>2.5423728813559365E-2</v>
      </c>
      <c r="N1580" s="116">
        <v>1056</v>
      </c>
      <c r="O1580" s="116">
        <v>439</v>
      </c>
      <c r="P1580" s="116"/>
      <c r="Q1580" s="116"/>
      <c r="R1580" s="116">
        <v>39</v>
      </c>
      <c r="S1580" s="116"/>
      <c r="T1580" s="59"/>
      <c r="U1580" s="59"/>
      <c r="V1580" s="59"/>
      <c r="W1580" s="59"/>
      <c r="X1580" s="59"/>
      <c r="Y1580" s="59"/>
      <c r="Z1580" s="59"/>
      <c r="AA1580" s="59"/>
      <c r="AB1580" s="59"/>
      <c r="AC1580" s="59"/>
      <c r="AD1580" s="59"/>
      <c r="AE1580" s="59"/>
      <c r="AG1580" s="7">
        <f>IF(Q1580&gt;0,RANK(Q1580,(N1580:P1580,Q1580:AE1580)),0)</f>
        <v>0</v>
      </c>
      <c r="AH1580" s="7">
        <f>IF(R1580&gt;0,RANK(R1580,(N1580:P1580,Q1580:AE1580)),0)</f>
        <v>3</v>
      </c>
      <c r="AI1580" s="7">
        <f>IF(T1580&gt;0,RANK(T1580,(N1580:P1580,Q1580:AE1580)),0)</f>
        <v>0</v>
      </c>
      <c r="AJ1580" s="7">
        <f>IF(S1580&gt;0,RANK(S1580,(N1580:P1580,Q1580:AE1580)),0)</f>
        <v>0</v>
      </c>
      <c r="AK1580" s="2">
        <f t="shared" si="600"/>
        <v>0</v>
      </c>
      <c r="AL1580" s="2">
        <f t="shared" si="601"/>
        <v>2.5423728813559324E-2</v>
      </c>
      <c r="AM1580" s="2">
        <f t="shared" si="602"/>
        <v>0</v>
      </c>
      <c r="AN1580" s="2">
        <f t="shared" si="603"/>
        <v>0</v>
      </c>
      <c r="AP1580" t="s">
        <v>1839</v>
      </c>
      <c r="AQ1580" t="s">
        <v>618</v>
      </c>
      <c r="AR1580">
        <v>1</v>
      </c>
      <c r="AT1580" s="95">
        <v>38</v>
      </c>
      <c r="AU1580" s="97">
        <v>41</v>
      </c>
      <c r="AV1580" s="101">
        <f t="shared" si="604"/>
        <v>38041</v>
      </c>
      <c r="AX1580" s="7" t="s">
        <v>1006</v>
      </c>
      <c r="BE1580" t="s">
        <v>1559</v>
      </c>
    </row>
    <row r="1581" spans="1:57" hidden="1" outlineLevel="1">
      <c r="A1581" t="s">
        <v>1161</v>
      </c>
      <c r="B1581" t="s">
        <v>618</v>
      </c>
      <c r="C1581" s="1">
        <f t="shared" si="595"/>
        <v>1294</v>
      </c>
      <c r="D1581" s="7">
        <f>IF(N1581&gt;0, RANK(N1581,(N1581:P1581,Q1581:AE1581)),0)</f>
        <v>1</v>
      </c>
      <c r="E1581" s="7">
        <f>IF(O1581&gt;0,RANK(O1581,(N1581:P1581,Q1581:AE1581)),0)</f>
        <v>2</v>
      </c>
      <c r="F1581" s="7">
        <f>IF(P1581&gt;0,RANK(P1581,(N1581:P1581,Q1581:AE1581)),0)</f>
        <v>0</v>
      </c>
      <c r="G1581" s="1">
        <f t="shared" si="593"/>
        <v>329</v>
      </c>
      <c r="H1581" s="2">
        <f t="shared" si="594"/>
        <v>0.25425038639876352</v>
      </c>
      <c r="I1581" s="2"/>
      <c r="J1581" s="2">
        <f t="shared" si="596"/>
        <v>0.60819165378670792</v>
      </c>
      <c r="K1581" s="2">
        <f t="shared" si="597"/>
        <v>0.35394126738794435</v>
      </c>
      <c r="L1581" s="2">
        <f t="shared" si="598"/>
        <v>0</v>
      </c>
      <c r="M1581" s="2">
        <f t="shared" si="599"/>
        <v>3.7867078825347733E-2</v>
      </c>
      <c r="N1581" s="116">
        <v>787</v>
      </c>
      <c r="O1581" s="116">
        <v>458</v>
      </c>
      <c r="P1581" s="116"/>
      <c r="Q1581" s="116"/>
      <c r="R1581" s="116">
        <v>49</v>
      </c>
      <c r="S1581" s="116"/>
      <c r="T1581" s="59"/>
      <c r="U1581" s="59"/>
      <c r="V1581" s="59"/>
      <c r="W1581" s="59"/>
      <c r="X1581" s="59"/>
      <c r="Y1581" s="59"/>
      <c r="Z1581" s="59"/>
      <c r="AA1581" s="59"/>
      <c r="AB1581" s="59"/>
      <c r="AC1581" s="59"/>
      <c r="AD1581" s="59"/>
      <c r="AE1581" s="59"/>
      <c r="AG1581" s="7">
        <f>IF(Q1581&gt;0,RANK(Q1581,(N1581:P1581,Q1581:AE1581)),0)</f>
        <v>0</v>
      </c>
      <c r="AH1581" s="7">
        <f>IF(R1581&gt;0,RANK(R1581,(N1581:P1581,Q1581:AE1581)),0)</f>
        <v>3</v>
      </c>
      <c r="AI1581" s="7">
        <f>IF(T1581&gt;0,RANK(T1581,(N1581:P1581,Q1581:AE1581)),0)</f>
        <v>0</v>
      </c>
      <c r="AJ1581" s="7">
        <f>IF(S1581&gt;0,RANK(S1581,(N1581:P1581,Q1581:AE1581)),0)</f>
        <v>0</v>
      </c>
      <c r="AK1581" s="2">
        <f t="shared" si="600"/>
        <v>0</v>
      </c>
      <c r="AL1581" s="2">
        <f t="shared" si="601"/>
        <v>3.7867078825347761E-2</v>
      </c>
      <c r="AM1581" s="2">
        <f t="shared" si="602"/>
        <v>0</v>
      </c>
      <c r="AN1581" s="2">
        <f t="shared" si="603"/>
        <v>0</v>
      </c>
      <c r="AP1581" t="s">
        <v>1161</v>
      </c>
      <c r="AQ1581" t="s">
        <v>618</v>
      </c>
      <c r="AR1581">
        <v>1</v>
      </c>
      <c r="AT1581" s="95">
        <v>38</v>
      </c>
      <c r="AU1581" s="97">
        <v>43</v>
      </c>
      <c r="AV1581" s="101">
        <f t="shared" si="604"/>
        <v>38043</v>
      </c>
      <c r="AX1581" s="7" t="s">
        <v>1006</v>
      </c>
      <c r="BE1581" t="s">
        <v>998</v>
      </c>
    </row>
    <row r="1582" spans="1:57" hidden="1" outlineLevel="1">
      <c r="A1582" t="s">
        <v>222</v>
      </c>
      <c r="B1582" t="s">
        <v>618</v>
      </c>
      <c r="C1582" s="1">
        <f t="shared" si="595"/>
        <v>2092</v>
      </c>
      <c r="D1582" s="7">
        <f>IF(N1582&gt;0, RANK(N1582,(N1582:P1582,Q1582:AE1582)),0)</f>
        <v>1</v>
      </c>
      <c r="E1582" s="7">
        <f>IF(O1582&gt;0,RANK(O1582,(N1582:P1582,Q1582:AE1582)),0)</f>
        <v>2</v>
      </c>
      <c r="F1582" s="7">
        <f>IF(P1582&gt;0,RANK(P1582,(N1582:P1582,Q1582:AE1582)),0)</f>
        <v>0</v>
      </c>
      <c r="G1582" s="1">
        <f t="shared" si="593"/>
        <v>544</v>
      </c>
      <c r="H1582" s="2">
        <f t="shared" si="594"/>
        <v>0.26003824091778205</v>
      </c>
      <c r="I1582" s="2"/>
      <c r="J1582" s="2">
        <f t="shared" si="596"/>
        <v>0.62332695984703634</v>
      </c>
      <c r="K1582" s="2">
        <f t="shared" si="597"/>
        <v>0.3632887189292543</v>
      </c>
      <c r="L1582" s="2">
        <f t="shared" si="598"/>
        <v>0</v>
      </c>
      <c r="M1582" s="2">
        <f t="shared" si="599"/>
        <v>1.3384321223709361E-2</v>
      </c>
      <c r="N1582" s="116">
        <v>1304</v>
      </c>
      <c r="O1582" s="116">
        <v>760</v>
      </c>
      <c r="P1582" s="116"/>
      <c r="Q1582" s="116"/>
      <c r="R1582" s="116">
        <v>28</v>
      </c>
      <c r="S1582" s="116"/>
      <c r="T1582" s="59"/>
      <c r="U1582" s="59"/>
      <c r="V1582" s="59"/>
      <c r="W1582" s="59"/>
      <c r="X1582" s="59"/>
      <c r="Y1582" s="59"/>
      <c r="Z1582" s="59"/>
      <c r="AA1582" s="59"/>
      <c r="AB1582" s="59"/>
      <c r="AC1582" s="59"/>
      <c r="AD1582" s="59"/>
      <c r="AE1582" s="59"/>
      <c r="AG1582" s="7">
        <f>IF(Q1582&gt;0,RANK(Q1582,(N1582:P1582,Q1582:AE1582)),0)</f>
        <v>0</v>
      </c>
      <c r="AH1582" s="7">
        <f>IF(R1582&gt;0,RANK(R1582,(N1582:P1582,Q1582:AE1582)),0)</f>
        <v>3</v>
      </c>
      <c r="AI1582" s="7">
        <f>IF(T1582&gt;0,RANK(T1582,(N1582:P1582,Q1582:AE1582)),0)</f>
        <v>0</v>
      </c>
      <c r="AJ1582" s="7">
        <f>IF(S1582&gt;0,RANK(S1582,(N1582:P1582,Q1582:AE1582)),0)</f>
        <v>0</v>
      </c>
      <c r="AK1582" s="2">
        <f t="shared" si="600"/>
        <v>0</v>
      </c>
      <c r="AL1582" s="2">
        <f t="shared" si="601"/>
        <v>1.338432122370937E-2</v>
      </c>
      <c r="AM1582" s="2">
        <f t="shared" si="602"/>
        <v>0</v>
      </c>
      <c r="AN1582" s="2">
        <f t="shared" si="603"/>
        <v>0</v>
      </c>
      <c r="AP1582" t="s">
        <v>222</v>
      </c>
      <c r="AQ1582" t="s">
        <v>618</v>
      </c>
      <c r="AR1582">
        <v>1</v>
      </c>
      <c r="AT1582" s="95">
        <v>38</v>
      </c>
      <c r="AU1582" s="97">
        <v>45</v>
      </c>
      <c r="AV1582" s="101">
        <f t="shared" si="604"/>
        <v>38045</v>
      </c>
      <c r="AX1582" s="7" t="s">
        <v>1006</v>
      </c>
      <c r="BE1582" t="s">
        <v>999</v>
      </c>
    </row>
    <row r="1583" spans="1:57" hidden="1" outlineLevel="1">
      <c r="A1583" t="s">
        <v>543</v>
      </c>
      <c r="B1583" t="s">
        <v>618</v>
      </c>
      <c r="C1583" s="1">
        <f t="shared" si="595"/>
        <v>1079</v>
      </c>
      <c r="D1583" s="7">
        <f>IF(N1583&gt;0, RANK(N1583,(N1583:P1583,Q1583:AE1583)),0)</f>
        <v>1</v>
      </c>
      <c r="E1583" s="7">
        <f>IF(O1583&gt;0,RANK(O1583,(N1583:P1583,Q1583:AE1583)),0)</f>
        <v>2</v>
      </c>
      <c r="F1583" s="7">
        <f>IF(P1583&gt;0,RANK(P1583,(N1583:P1583,Q1583:AE1583)),0)</f>
        <v>0</v>
      </c>
      <c r="G1583" s="1">
        <f t="shared" si="593"/>
        <v>259</v>
      </c>
      <c r="H1583" s="2">
        <f t="shared" si="594"/>
        <v>0.24003707136237257</v>
      </c>
      <c r="I1583" s="2"/>
      <c r="J1583" s="2">
        <f t="shared" si="596"/>
        <v>0.60982391102873035</v>
      </c>
      <c r="K1583" s="2">
        <f t="shared" si="597"/>
        <v>0.36978683966635773</v>
      </c>
      <c r="L1583" s="2">
        <f t="shared" si="598"/>
        <v>0</v>
      </c>
      <c r="M1583" s="2">
        <f t="shared" si="599"/>
        <v>2.0389249304911927E-2</v>
      </c>
      <c r="N1583" s="116">
        <v>658</v>
      </c>
      <c r="O1583" s="116">
        <v>399</v>
      </c>
      <c r="P1583" s="116"/>
      <c r="Q1583" s="116"/>
      <c r="R1583" s="116">
        <v>22</v>
      </c>
      <c r="S1583" s="116"/>
      <c r="T1583" s="59"/>
      <c r="U1583" s="59"/>
      <c r="V1583" s="59"/>
      <c r="W1583" s="59"/>
      <c r="X1583" s="59"/>
      <c r="Y1583" s="59"/>
      <c r="Z1583" s="59"/>
      <c r="AA1583" s="59"/>
      <c r="AB1583" s="59"/>
      <c r="AC1583" s="59"/>
      <c r="AD1583" s="59"/>
      <c r="AE1583" s="59"/>
      <c r="AG1583" s="7">
        <f>IF(Q1583&gt;0,RANK(Q1583,(N1583:P1583,Q1583:AE1583)),0)</f>
        <v>0</v>
      </c>
      <c r="AH1583" s="7">
        <f>IF(R1583&gt;0,RANK(R1583,(N1583:P1583,Q1583:AE1583)),0)</f>
        <v>3</v>
      </c>
      <c r="AI1583" s="7">
        <f>IF(T1583&gt;0,RANK(T1583,(N1583:P1583,Q1583:AE1583)),0)</f>
        <v>0</v>
      </c>
      <c r="AJ1583" s="7">
        <f>IF(S1583&gt;0,RANK(S1583,(N1583:P1583,Q1583:AE1583)),0)</f>
        <v>0</v>
      </c>
      <c r="AK1583" s="2">
        <f t="shared" si="600"/>
        <v>0</v>
      </c>
      <c r="AL1583" s="2">
        <f t="shared" si="601"/>
        <v>2.0389249304911955E-2</v>
      </c>
      <c r="AM1583" s="2">
        <f t="shared" si="602"/>
        <v>0</v>
      </c>
      <c r="AN1583" s="2">
        <f t="shared" si="603"/>
        <v>0</v>
      </c>
      <c r="AP1583" t="s">
        <v>543</v>
      </c>
      <c r="AQ1583" t="s">
        <v>618</v>
      </c>
      <c r="AR1583">
        <v>1</v>
      </c>
      <c r="AT1583" s="95">
        <v>38</v>
      </c>
      <c r="AU1583" s="97">
        <v>47</v>
      </c>
      <c r="AV1583" s="101">
        <f t="shared" si="604"/>
        <v>38047</v>
      </c>
      <c r="AX1583" s="7" t="s">
        <v>1006</v>
      </c>
      <c r="BE1583" t="s">
        <v>1094</v>
      </c>
    </row>
    <row r="1584" spans="1:57" hidden="1" outlineLevel="1">
      <c r="A1584" t="s">
        <v>1492</v>
      </c>
      <c r="B1584" t="s">
        <v>618</v>
      </c>
      <c r="C1584" s="1">
        <f t="shared" si="595"/>
        <v>2579</v>
      </c>
      <c r="D1584" s="7">
        <f>IF(N1584&gt;0, RANK(N1584,(N1584:P1584,Q1584:AE1584)),0)</f>
        <v>1</v>
      </c>
      <c r="E1584" s="7">
        <f>IF(O1584&gt;0,RANK(O1584,(N1584:P1584,Q1584:AE1584)),0)</f>
        <v>2</v>
      </c>
      <c r="F1584" s="7">
        <f>IF(P1584&gt;0,RANK(P1584,(N1584:P1584,Q1584:AE1584)),0)</f>
        <v>0</v>
      </c>
      <c r="G1584" s="1">
        <f t="shared" si="593"/>
        <v>838</v>
      </c>
      <c r="H1584" s="2">
        <f t="shared" si="594"/>
        <v>0.32493214424195427</v>
      </c>
      <c r="I1584" s="2"/>
      <c r="J1584" s="2">
        <f t="shared" si="596"/>
        <v>0.65335401318340447</v>
      </c>
      <c r="K1584" s="2">
        <f t="shared" si="597"/>
        <v>0.3284218689414502</v>
      </c>
      <c r="L1584" s="2">
        <f t="shared" si="598"/>
        <v>0</v>
      </c>
      <c r="M1584" s="2">
        <f t="shared" si="599"/>
        <v>1.8224117875145329E-2</v>
      </c>
      <c r="N1584" s="116">
        <v>1685</v>
      </c>
      <c r="O1584" s="116">
        <v>847</v>
      </c>
      <c r="P1584" s="116"/>
      <c r="Q1584" s="116"/>
      <c r="R1584" s="116">
        <v>47</v>
      </c>
      <c r="S1584" s="116"/>
      <c r="T1584" s="59"/>
      <c r="U1584" s="59"/>
      <c r="V1584" s="59"/>
      <c r="W1584" s="59"/>
      <c r="X1584" s="59"/>
      <c r="Y1584" s="59"/>
      <c r="Z1584" s="59"/>
      <c r="AA1584" s="59"/>
      <c r="AB1584" s="59"/>
      <c r="AC1584" s="59"/>
      <c r="AD1584" s="59"/>
      <c r="AE1584" s="59"/>
      <c r="AG1584" s="7">
        <f>IF(Q1584&gt;0,RANK(Q1584,(N1584:P1584,Q1584:AE1584)),0)</f>
        <v>0</v>
      </c>
      <c r="AH1584" s="7">
        <f>IF(R1584&gt;0,RANK(R1584,(N1584:P1584,Q1584:AE1584)),0)</f>
        <v>3</v>
      </c>
      <c r="AI1584" s="7">
        <f>IF(T1584&gt;0,RANK(T1584,(N1584:P1584,Q1584:AE1584)),0)</f>
        <v>0</v>
      </c>
      <c r="AJ1584" s="7">
        <f>IF(S1584&gt;0,RANK(S1584,(N1584:P1584,Q1584:AE1584)),0)</f>
        <v>0</v>
      </c>
      <c r="AK1584" s="2">
        <f t="shared" si="600"/>
        <v>0</v>
      </c>
      <c r="AL1584" s="2">
        <f t="shared" si="601"/>
        <v>1.8224117875145406E-2</v>
      </c>
      <c r="AM1584" s="2">
        <f t="shared" si="602"/>
        <v>0</v>
      </c>
      <c r="AN1584" s="2">
        <f t="shared" si="603"/>
        <v>0</v>
      </c>
      <c r="AP1584" t="s">
        <v>1492</v>
      </c>
      <c r="AQ1584" t="s">
        <v>618</v>
      </c>
      <c r="AR1584">
        <v>1</v>
      </c>
      <c r="AT1584" s="95">
        <v>38</v>
      </c>
      <c r="AU1584" s="97">
        <v>49</v>
      </c>
      <c r="AV1584" s="101">
        <f t="shared" si="604"/>
        <v>38049</v>
      </c>
      <c r="AX1584" s="7" t="s">
        <v>1006</v>
      </c>
      <c r="BE1584" t="s">
        <v>1094</v>
      </c>
    </row>
    <row r="1585" spans="1:57" hidden="1" outlineLevel="1">
      <c r="A1585" t="s">
        <v>1281</v>
      </c>
      <c r="B1585" t="s">
        <v>618</v>
      </c>
      <c r="C1585" s="1">
        <f t="shared" si="595"/>
        <v>1632</v>
      </c>
      <c r="D1585" s="7">
        <f>IF(N1585&gt;0, RANK(N1585,(N1585:P1585,Q1585:AE1585)),0)</f>
        <v>1</v>
      </c>
      <c r="E1585" s="7">
        <f>IF(O1585&gt;0,RANK(O1585,(N1585:P1585,Q1585:AE1585)),0)</f>
        <v>2</v>
      </c>
      <c r="F1585" s="7">
        <f>IF(P1585&gt;0,RANK(P1585,(N1585:P1585,Q1585:AE1585)),0)</f>
        <v>0</v>
      </c>
      <c r="G1585" s="1">
        <f t="shared" si="593"/>
        <v>278</v>
      </c>
      <c r="H1585" s="2">
        <f t="shared" si="594"/>
        <v>0.17034313725490197</v>
      </c>
      <c r="I1585" s="2"/>
      <c r="J1585" s="2">
        <f t="shared" si="596"/>
        <v>0.56924019607843135</v>
      </c>
      <c r="K1585" s="2">
        <f t="shared" si="597"/>
        <v>0.39889705882352944</v>
      </c>
      <c r="L1585" s="2">
        <f t="shared" si="598"/>
        <v>0</v>
      </c>
      <c r="M1585" s="2">
        <f t="shared" si="599"/>
        <v>3.1862745098039214E-2</v>
      </c>
      <c r="N1585" s="116">
        <v>929</v>
      </c>
      <c r="O1585" s="116">
        <v>651</v>
      </c>
      <c r="P1585" s="116"/>
      <c r="Q1585" s="116"/>
      <c r="R1585" s="116">
        <v>52</v>
      </c>
      <c r="S1585" s="116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G1585" s="7">
        <f>IF(Q1585&gt;0,RANK(Q1585,(N1585:P1585,Q1585:AE1585)),0)</f>
        <v>0</v>
      </c>
      <c r="AH1585" s="7">
        <f>IF(R1585&gt;0,RANK(R1585,(N1585:P1585,Q1585:AE1585)),0)</f>
        <v>3</v>
      </c>
      <c r="AI1585" s="7">
        <f>IF(T1585&gt;0,RANK(T1585,(N1585:P1585,Q1585:AE1585)),0)</f>
        <v>0</v>
      </c>
      <c r="AJ1585" s="7">
        <f>IF(S1585&gt;0,RANK(S1585,(N1585:P1585,Q1585:AE1585)),0)</f>
        <v>0</v>
      </c>
      <c r="AK1585" s="2">
        <f t="shared" si="600"/>
        <v>0</v>
      </c>
      <c r="AL1585" s="2">
        <f t="shared" si="601"/>
        <v>3.1862745098039214E-2</v>
      </c>
      <c r="AM1585" s="2">
        <f t="shared" si="602"/>
        <v>0</v>
      </c>
      <c r="AN1585" s="2">
        <f t="shared" si="603"/>
        <v>0</v>
      </c>
      <c r="AP1585" t="s">
        <v>1281</v>
      </c>
      <c r="AQ1585" t="s">
        <v>618</v>
      </c>
      <c r="AR1585">
        <v>1</v>
      </c>
      <c r="AT1585" s="95">
        <v>38</v>
      </c>
      <c r="AU1585" s="97">
        <v>51</v>
      </c>
      <c r="AV1585" s="101">
        <f t="shared" si="604"/>
        <v>38051</v>
      </c>
      <c r="AX1585" s="7" t="s">
        <v>1006</v>
      </c>
      <c r="BE1585" t="s">
        <v>1559</v>
      </c>
    </row>
    <row r="1586" spans="1:57" hidden="1" outlineLevel="1">
      <c r="A1586" t="s">
        <v>555</v>
      </c>
      <c r="B1586" t="s">
        <v>618</v>
      </c>
      <c r="C1586" s="1">
        <f t="shared" si="595"/>
        <v>2261</v>
      </c>
      <c r="D1586" s="7">
        <f>IF(N1586&gt;0, RANK(N1586,(N1586:P1586,Q1586:AE1586)),0)</f>
        <v>1</v>
      </c>
      <c r="E1586" s="7">
        <f>IF(O1586&gt;0,RANK(O1586,(N1586:P1586,Q1586:AE1586)),0)</f>
        <v>2</v>
      </c>
      <c r="F1586" s="7">
        <f>IF(P1586&gt;0,RANK(P1586,(N1586:P1586,Q1586:AE1586)),0)</f>
        <v>0</v>
      </c>
      <c r="G1586" s="1">
        <f t="shared" si="593"/>
        <v>507</v>
      </c>
      <c r="H1586" s="2">
        <f t="shared" si="594"/>
        <v>0.22423706324635118</v>
      </c>
      <c r="I1586" s="2"/>
      <c r="J1586" s="2">
        <f t="shared" si="596"/>
        <v>0.60194604157452458</v>
      </c>
      <c r="K1586" s="2">
        <f t="shared" si="597"/>
        <v>0.37770897832817335</v>
      </c>
      <c r="L1586" s="2">
        <f t="shared" si="598"/>
        <v>0</v>
      </c>
      <c r="M1586" s="2">
        <f t="shared" si="599"/>
        <v>2.0344980097302068E-2</v>
      </c>
      <c r="N1586" s="116">
        <v>1361</v>
      </c>
      <c r="O1586" s="116">
        <v>854</v>
      </c>
      <c r="P1586" s="116"/>
      <c r="Q1586" s="116"/>
      <c r="R1586" s="116">
        <v>46</v>
      </c>
      <c r="S1586" s="116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G1586" s="7">
        <f>IF(Q1586&gt;0,RANK(Q1586,(N1586:P1586,Q1586:AE1586)),0)</f>
        <v>0</v>
      </c>
      <c r="AH1586" s="7">
        <f>IF(R1586&gt;0,RANK(R1586,(N1586:P1586,Q1586:AE1586)),0)</f>
        <v>3</v>
      </c>
      <c r="AI1586" s="7">
        <f>IF(T1586&gt;0,RANK(T1586,(N1586:P1586,Q1586:AE1586)),0)</f>
        <v>0</v>
      </c>
      <c r="AJ1586" s="7">
        <f>IF(S1586&gt;0,RANK(S1586,(N1586:P1586,Q1586:AE1586)),0)</f>
        <v>0</v>
      </c>
      <c r="AK1586" s="2">
        <f t="shared" si="600"/>
        <v>0</v>
      </c>
      <c r="AL1586" s="2">
        <f t="shared" si="601"/>
        <v>2.0344980097302078E-2</v>
      </c>
      <c r="AM1586" s="2">
        <f t="shared" si="602"/>
        <v>0</v>
      </c>
      <c r="AN1586" s="2">
        <f t="shared" si="603"/>
        <v>0</v>
      </c>
      <c r="AP1586" t="s">
        <v>555</v>
      </c>
      <c r="AQ1586" t="s">
        <v>618</v>
      </c>
      <c r="AR1586">
        <v>1</v>
      </c>
      <c r="AT1586" s="95">
        <v>38</v>
      </c>
      <c r="AU1586" s="97">
        <v>53</v>
      </c>
      <c r="AV1586" s="101">
        <f t="shared" si="604"/>
        <v>38053</v>
      </c>
      <c r="AX1586" s="7" t="s">
        <v>1006</v>
      </c>
      <c r="BE1586" t="s">
        <v>1095</v>
      </c>
    </row>
    <row r="1587" spans="1:57" hidden="1" outlineLevel="1">
      <c r="A1587" t="s">
        <v>431</v>
      </c>
      <c r="B1587" t="s">
        <v>618</v>
      </c>
      <c r="C1587" s="1">
        <f t="shared" si="595"/>
        <v>3968</v>
      </c>
      <c r="D1587" s="7">
        <f>IF(N1587&gt;0, RANK(N1587,(N1587:P1587,Q1587:AE1587)),0)</f>
        <v>1</v>
      </c>
      <c r="E1587" s="7">
        <f>IF(O1587&gt;0,RANK(O1587,(N1587:P1587,Q1587:AE1587)),0)</f>
        <v>2</v>
      </c>
      <c r="F1587" s="7">
        <f>IF(P1587&gt;0,RANK(P1587,(N1587:P1587,Q1587:AE1587)),0)</f>
        <v>0</v>
      </c>
      <c r="G1587" s="1">
        <f t="shared" si="593"/>
        <v>1043</v>
      </c>
      <c r="H1587" s="2">
        <f t="shared" si="594"/>
        <v>0.26285282258064518</v>
      </c>
      <c r="I1587" s="2"/>
      <c r="J1587" s="2">
        <f t="shared" si="596"/>
        <v>0.62197580645161288</v>
      </c>
      <c r="K1587" s="2">
        <f t="shared" si="597"/>
        <v>0.35912298387096775</v>
      </c>
      <c r="L1587" s="2">
        <f t="shared" si="598"/>
        <v>0</v>
      </c>
      <c r="M1587" s="2">
        <f t="shared" si="599"/>
        <v>1.8901209677419373E-2</v>
      </c>
      <c r="N1587" s="116">
        <v>2468</v>
      </c>
      <c r="O1587" s="116">
        <v>1425</v>
      </c>
      <c r="P1587" s="116"/>
      <c r="Q1587" s="116"/>
      <c r="R1587" s="116">
        <v>75</v>
      </c>
      <c r="S1587" s="116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G1587" s="7">
        <f>IF(Q1587&gt;0,RANK(Q1587,(N1587:P1587,Q1587:AE1587)),0)</f>
        <v>0</v>
      </c>
      <c r="AH1587" s="7">
        <f>IF(R1587&gt;0,RANK(R1587,(N1587:P1587,Q1587:AE1587)),0)</f>
        <v>3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si="600"/>
        <v>0</v>
      </c>
      <c r="AL1587" s="2">
        <f t="shared" si="601"/>
        <v>1.8901209677419355E-2</v>
      </c>
      <c r="AM1587" s="2">
        <f t="shared" si="602"/>
        <v>0</v>
      </c>
      <c r="AN1587" s="2">
        <f t="shared" si="603"/>
        <v>0</v>
      </c>
      <c r="AP1587" t="s">
        <v>431</v>
      </c>
      <c r="AQ1587" t="s">
        <v>618</v>
      </c>
      <c r="AR1587">
        <v>1</v>
      </c>
      <c r="AT1587" s="95">
        <v>38</v>
      </c>
      <c r="AU1587" s="97">
        <v>55</v>
      </c>
      <c r="AV1587" s="101">
        <f t="shared" si="604"/>
        <v>38055</v>
      </c>
      <c r="AX1587" s="7" t="s">
        <v>1006</v>
      </c>
      <c r="BE1587" t="s">
        <v>1095</v>
      </c>
    </row>
    <row r="1588" spans="1:57" hidden="1" outlineLevel="1">
      <c r="A1588" t="s">
        <v>505</v>
      </c>
      <c r="B1588" t="s">
        <v>618</v>
      </c>
      <c r="C1588" s="1">
        <f t="shared" si="595"/>
        <v>3668</v>
      </c>
      <c r="D1588" s="7">
        <f>IF(N1588&gt;0, RANK(N1588,(N1588:P1588,Q1588:AE1588)),0)</f>
        <v>1</v>
      </c>
      <c r="E1588" s="7">
        <f>IF(O1588&gt;0,RANK(O1588,(N1588:P1588,Q1588:AE1588)),0)</f>
        <v>2</v>
      </c>
      <c r="F1588" s="7">
        <f>IF(P1588&gt;0,RANK(P1588,(N1588:P1588,Q1588:AE1588)),0)</f>
        <v>0</v>
      </c>
      <c r="G1588" s="1">
        <f t="shared" si="593"/>
        <v>896</v>
      </c>
      <c r="H1588" s="2">
        <f t="shared" si="594"/>
        <v>0.24427480916030533</v>
      </c>
      <c r="I1588" s="2"/>
      <c r="J1588" s="2">
        <f t="shared" si="596"/>
        <v>0.61259541984732824</v>
      </c>
      <c r="K1588" s="2">
        <f t="shared" si="597"/>
        <v>0.36832061068702288</v>
      </c>
      <c r="L1588" s="2">
        <f t="shared" si="598"/>
        <v>0</v>
      </c>
      <c r="M1588" s="2">
        <f t="shared" si="599"/>
        <v>1.9083969465648887E-2</v>
      </c>
      <c r="N1588" s="116">
        <v>2247</v>
      </c>
      <c r="O1588" s="116">
        <v>1351</v>
      </c>
      <c r="P1588" s="116"/>
      <c r="Q1588" s="116"/>
      <c r="R1588" s="116">
        <v>70</v>
      </c>
      <c r="S1588" s="116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G1588" s="7">
        <f>IF(Q1588&gt;0,RANK(Q1588,(N1588:P1588,Q1588:AE1588)),0)</f>
        <v>0</v>
      </c>
      <c r="AH1588" s="7">
        <f>IF(R1588&gt;0,RANK(R1588,(N1588:P1588,Q1588:AE1588)),0)</f>
        <v>3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600"/>
        <v>0</v>
      </c>
      <c r="AL1588" s="2">
        <f t="shared" si="601"/>
        <v>1.9083969465648856E-2</v>
      </c>
      <c r="AM1588" s="2">
        <f t="shared" si="602"/>
        <v>0</v>
      </c>
      <c r="AN1588" s="2">
        <f t="shared" si="603"/>
        <v>0</v>
      </c>
      <c r="AP1588" t="s">
        <v>505</v>
      </c>
      <c r="AQ1588" t="s">
        <v>618</v>
      </c>
      <c r="AR1588">
        <v>1</v>
      </c>
      <c r="AT1588" s="95">
        <v>38</v>
      </c>
      <c r="AU1588" s="97">
        <v>57</v>
      </c>
      <c r="AV1588" s="101">
        <f t="shared" si="604"/>
        <v>38057</v>
      </c>
      <c r="AX1588" s="7" t="s">
        <v>1006</v>
      </c>
      <c r="BE1588" t="s">
        <v>1094</v>
      </c>
    </row>
    <row r="1589" spans="1:57" hidden="1" outlineLevel="1">
      <c r="A1589" t="s">
        <v>357</v>
      </c>
      <c r="B1589" t="s">
        <v>618</v>
      </c>
      <c r="C1589" s="1">
        <f t="shared" si="595"/>
        <v>8419</v>
      </c>
      <c r="D1589" s="7">
        <f>IF(N1589&gt;0, RANK(N1589,(N1589:P1589,Q1589:AE1589)),0)</f>
        <v>1</v>
      </c>
      <c r="E1589" s="7">
        <f>IF(O1589&gt;0,RANK(O1589,(N1589:P1589,Q1589:AE1589)),0)</f>
        <v>2</v>
      </c>
      <c r="F1589" s="7">
        <f>IF(P1589&gt;0,RANK(P1589,(N1589:P1589,Q1589:AE1589)),0)</f>
        <v>0</v>
      </c>
      <c r="G1589" s="1">
        <f t="shared" si="593"/>
        <v>2084</v>
      </c>
      <c r="H1589" s="2">
        <f t="shared" si="594"/>
        <v>0.24753533673832998</v>
      </c>
      <c r="I1589" s="2"/>
      <c r="J1589" s="2">
        <f t="shared" si="596"/>
        <v>0.61325573108445186</v>
      </c>
      <c r="K1589" s="2">
        <f t="shared" si="597"/>
        <v>0.36572039434612186</v>
      </c>
      <c r="L1589" s="2">
        <f t="shared" si="598"/>
        <v>0</v>
      </c>
      <c r="M1589" s="2">
        <f t="shared" si="599"/>
        <v>2.1023874569426282E-2</v>
      </c>
      <c r="N1589" s="116">
        <v>5163</v>
      </c>
      <c r="O1589" s="116">
        <v>3079</v>
      </c>
      <c r="P1589" s="116"/>
      <c r="Q1589" s="116"/>
      <c r="R1589" s="116">
        <v>177</v>
      </c>
      <c r="S1589" s="116"/>
      <c r="T1589" s="59"/>
      <c r="U1589" s="59"/>
      <c r="V1589" s="59"/>
      <c r="W1589" s="59"/>
      <c r="X1589" s="59"/>
      <c r="Y1589" s="59"/>
      <c r="Z1589" s="59"/>
      <c r="AA1589" s="59"/>
      <c r="AB1589" s="59"/>
      <c r="AC1589" s="59"/>
      <c r="AD1589" s="59"/>
      <c r="AE1589" s="59"/>
      <c r="AG1589" s="7">
        <f>IF(Q1589&gt;0,RANK(Q1589,(N1589:P1589,Q1589:AE1589)),0)</f>
        <v>0</v>
      </c>
      <c r="AH1589" s="7">
        <f>IF(R1589&gt;0,RANK(R1589,(N1589:P1589,Q1589:AE1589)),0)</f>
        <v>3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600"/>
        <v>0</v>
      </c>
      <c r="AL1589" s="2">
        <f t="shared" si="601"/>
        <v>2.1023874569426299E-2</v>
      </c>
      <c r="AM1589" s="2">
        <f t="shared" si="602"/>
        <v>0</v>
      </c>
      <c r="AN1589" s="2">
        <f t="shared" si="603"/>
        <v>0</v>
      </c>
      <c r="AP1589" t="s">
        <v>357</v>
      </c>
      <c r="AQ1589" t="s">
        <v>618</v>
      </c>
      <c r="AR1589">
        <v>1</v>
      </c>
      <c r="AT1589" s="95">
        <v>38</v>
      </c>
      <c r="AU1589" s="97">
        <v>59</v>
      </c>
      <c r="AV1589" s="101">
        <f t="shared" si="604"/>
        <v>38059</v>
      </c>
      <c r="AX1589" s="7" t="s">
        <v>1006</v>
      </c>
      <c r="BE1589" t="s">
        <v>1094</v>
      </c>
    </row>
    <row r="1590" spans="1:57" hidden="1" outlineLevel="1">
      <c r="A1590" t="s">
        <v>801</v>
      </c>
      <c r="B1590" t="s">
        <v>618</v>
      </c>
      <c r="C1590" s="1">
        <f t="shared" si="595"/>
        <v>2388</v>
      </c>
      <c r="D1590" s="7">
        <f>IF(N1590&gt;0, RANK(N1590,(N1590:P1590,Q1590:AE1590)),0)</f>
        <v>1</v>
      </c>
      <c r="E1590" s="7">
        <f>IF(O1590&gt;0,RANK(O1590,(N1590:P1590,Q1590:AE1590)),0)</f>
        <v>2</v>
      </c>
      <c r="F1590" s="7">
        <f>IF(P1590&gt;0,RANK(P1590,(N1590:P1590,Q1590:AE1590)),0)</f>
        <v>0</v>
      </c>
      <c r="G1590" s="1">
        <f t="shared" si="593"/>
        <v>1018</v>
      </c>
      <c r="H1590" s="2">
        <f t="shared" si="594"/>
        <v>0.42629815745393634</v>
      </c>
      <c r="I1590" s="2"/>
      <c r="J1590" s="2">
        <f t="shared" si="596"/>
        <v>0.70268006700167507</v>
      </c>
      <c r="K1590" s="2">
        <f t="shared" si="597"/>
        <v>0.27638190954773867</v>
      </c>
      <c r="L1590" s="2">
        <f t="shared" si="598"/>
        <v>0</v>
      </c>
      <c r="M1590" s="2">
        <f t="shared" si="599"/>
        <v>2.0938023450586263E-2</v>
      </c>
      <c r="N1590" s="116">
        <v>1678</v>
      </c>
      <c r="O1590" s="116">
        <v>660</v>
      </c>
      <c r="P1590" s="116"/>
      <c r="Q1590" s="116"/>
      <c r="R1590" s="116">
        <v>50</v>
      </c>
      <c r="S1590" s="116"/>
      <c r="T1590" s="59"/>
      <c r="U1590" s="59"/>
      <c r="V1590" s="59"/>
      <c r="W1590" s="59"/>
      <c r="X1590" s="59"/>
      <c r="Y1590" s="59"/>
      <c r="Z1590" s="59"/>
      <c r="AA1590" s="59"/>
      <c r="AB1590" s="59"/>
      <c r="AC1590" s="59"/>
      <c r="AD1590" s="59"/>
      <c r="AE1590" s="59"/>
      <c r="AG1590" s="7">
        <f>IF(Q1590&gt;0,RANK(Q1590,(N1590:P1590,Q1590:AE1590)),0)</f>
        <v>0</v>
      </c>
      <c r="AH1590" s="7">
        <f>IF(R1590&gt;0,RANK(R1590,(N1590:P1590,Q1590:AE1590)),0)</f>
        <v>3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600"/>
        <v>0</v>
      </c>
      <c r="AL1590" s="2">
        <f t="shared" si="601"/>
        <v>2.0938023450586266E-2</v>
      </c>
      <c r="AM1590" s="2">
        <f t="shared" si="602"/>
        <v>0</v>
      </c>
      <c r="AN1590" s="2">
        <f t="shared" si="603"/>
        <v>0</v>
      </c>
      <c r="AP1590" t="s">
        <v>801</v>
      </c>
      <c r="AQ1590" t="s">
        <v>618</v>
      </c>
      <c r="AR1590">
        <v>1</v>
      </c>
      <c r="AT1590" s="95">
        <v>38</v>
      </c>
      <c r="AU1590" s="97">
        <v>61</v>
      </c>
      <c r="AV1590" s="101">
        <f t="shared" si="604"/>
        <v>38061</v>
      </c>
      <c r="AX1590" s="7" t="s">
        <v>1006</v>
      </c>
      <c r="BE1590" t="s">
        <v>999</v>
      </c>
    </row>
    <row r="1591" spans="1:57" hidden="1" outlineLevel="1">
      <c r="A1591" t="s">
        <v>841</v>
      </c>
      <c r="B1591" t="s">
        <v>618</v>
      </c>
      <c r="C1591" s="1">
        <f t="shared" si="595"/>
        <v>1708</v>
      </c>
      <c r="D1591" s="7">
        <f>IF(N1591&gt;0, RANK(N1591,(N1591:P1591,Q1591:AE1591)),0)</f>
        <v>1</v>
      </c>
      <c r="E1591" s="7">
        <f>IF(O1591&gt;0,RANK(O1591,(N1591:P1591,Q1591:AE1591)),0)</f>
        <v>2</v>
      </c>
      <c r="F1591" s="7">
        <f>IF(P1591&gt;0,RANK(P1591,(N1591:P1591,Q1591:AE1591)),0)</f>
        <v>0</v>
      </c>
      <c r="G1591" s="1">
        <f t="shared" si="593"/>
        <v>808</v>
      </c>
      <c r="H1591" s="2">
        <f t="shared" si="594"/>
        <v>0.47306791569086654</v>
      </c>
      <c r="I1591" s="2"/>
      <c r="J1591" s="2">
        <f t="shared" si="596"/>
        <v>0.73067915690866514</v>
      </c>
      <c r="K1591" s="2">
        <f t="shared" si="597"/>
        <v>0.2576112412177986</v>
      </c>
      <c r="L1591" s="2">
        <f t="shared" si="598"/>
        <v>0</v>
      </c>
      <c r="M1591" s="2">
        <f t="shared" si="599"/>
        <v>1.1709601873536257E-2</v>
      </c>
      <c r="N1591" s="116">
        <v>1248</v>
      </c>
      <c r="O1591" s="116">
        <v>440</v>
      </c>
      <c r="P1591" s="116"/>
      <c r="Q1591" s="116"/>
      <c r="R1591" s="116">
        <v>20</v>
      </c>
      <c r="S1591" s="116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G1591" s="7">
        <f>IF(Q1591&gt;0,RANK(Q1591,(N1591:P1591,Q1591:AE1591)),0)</f>
        <v>0</v>
      </c>
      <c r="AH1591" s="7">
        <f>IF(R1591&gt;0,RANK(R1591,(N1591:P1591,Q1591:AE1591)),0)</f>
        <v>3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600"/>
        <v>0</v>
      </c>
      <c r="AL1591" s="2">
        <f t="shared" si="601"/>
        <v>1.1709601873536301E-2</v>
      </c>
      <c r="AM1591" s="2">
        <f t="shared" si="602"/>
        <v>0</v>
      </c>
      <c r="AN1591" s="2">
        <f t="shared" si="603"/>
        <v>0</v>
      </c>
      <c r="AP1591" t="s">
        <v>841</v>
      </c>
      <c r="AQ1591" t="s">
        <v>618</v>
      </c>
      <c r="AR1591">
        <v>1</v>
      </c>
      <c r="AT1591" s="95">
        <v>38</v>
      </c>
      <c r="AU1591" s="97">
        <v>63</v>
      </c>
      <c r="AV1591" s="101">
        <f t="shared" si="604"/>
        <v>38063</v>
      </c>
      <c r="AX1591" s="7" t="s">
        <v>1006</v>
      </c>
      <c r="BE1591" t="s">
        <v>1095</v>
      </c>
    </row>
    <row r="1592" spans="1:57" hidden="1" outlineLevel="1">
      <c r="A1592" t="s">
        <v>1914</v>
      </c>
      <c r="B1592" t="s">
        <v>618</v>
      </c>
      <c r="C1592" s="1">
        <f t="shared" ref="C1592:C1613" si="605">SUM(N1592:AE1592)</f>
        <v>1028</v>
      </c>
      <c r="D1592" s="7">
        <f>IF(N1592&gt;0, RANK(N1592,(N1592:P1592,Q1592:AE1592)),0)</f>
        <v>1</v>
      </c>
      <c r="E1592" s="7">
        <f>IF(O1592&gt;0,RANK(O1592,(N1592:P1592,Q1592:AE1592)),0)</f>
        <v>2</v>
      </c>
      <c r="F1592" s="7">
        <f>IF(P1592&gt;0,RANK(P1592,(N1592:P1592,Q1592:AE1592)),0)</f>
        <v>0</v>
      </c>
      <c r="G1592" s="1">
        <f t="shared" si="593"/>
        <v>215</v>
      </c>
      <c r="H1592" s="2">
        <f t="shared" si="594"/>
        <v>0.20914396887159534</v>
      </c>
      <c r="I1592" s="2"/>
      <c r="J1592" s="2">
        <f t="shared" ref="J1592:J1613" si="606">IF($C1592=0,"-",N1592/$C1592)</f>
        <v>0.58949416342412453</v>
      </c>
      <c r="K1592" s="2">
        <f t="shared" ref="K1592:K1613" si="607">IF($C1592=0,"-",O1592/$C1592)</f>
        <v>0.38035019455252916</v>
      </c>
      <c r="L1592" s="2">
        <f t="shared" ref="L1592:L1613" si="608">IF($C1592=0,"-",P1592/$C1592)</f>
        <v>0</v>
      </c>
      <c r="M1592" s="2">
        <f t="shared" ref="M1592:M1613" si="609">IF(C1592=0,"-",(1-J1592-K1592-L1592))</f>
        <v>3.0155642023346307E-2</v>
      </c>
      <c r="N1592" s="116">
        <v>606</v>
      </c>
      <c r="O1592" s="116">
        <v>391</v>
      </c>
      <c r="P1592" s="116"/>
      <c r="Q1592" s="116"/>
      <c r="R1592" s="116">
        <v>31</v>
      </c>
      <c r="S1592" s="116"/>
      <c r="T1592" s="59"/>
      <c r="U1592" s="59"/>
      <c r="V1592" s="59"/>
      <c r="W1592" s="59"/>
      <c r="X1592" s="59"/>
      <c r="Y1592" s="59"/>
      <c r="Z1592" s="59"/>
      <c r="AA1592" s="59"/>
      <c r="AB1592" s="59"/>
      <c r="AC1592" s="59"/>
      <c r="AD1592" s="59"/>
      <c r="AE1592" s="59"/>
      <c r="AG1592" s="7">
        <f>IF(Q1592&gt;0,RANK(Q1592,(N1592:P1592,Q1592:AE1592)),0)</f>
        <v>0</v>
      </c>
      <c r="AH1592" s="7">
        <f>IF(R1592&gt;0,RANK(R1592,(N1592:P1592,Q1592:AE1592)),0)</f>
        <v>3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ref="AK1592:AK1613" si="610">IF($C1592=0,"-",Q1592/$C1592)</f>
        <v>0</v>
      </c>
      <c r="AL1592" s="2">
        <f t="shared" ref="AL1592:AL1613" si="611">IF($C1592=0,"-",R1592/$C1592)</f>
        <v>3.0155642023346304E-2</v>
      </c>
      <c r="AM1592" s="2">
        <f t="shared" ref="AM1592:AM1613" si="612">IF($C1592=0,"-",T1592/$C1592)</f>
        <v>0</v>
      </c>
      <c r="AN1592" s="2">
        <f t="shared" ref="AN1592:AN1613" si="613">IF($C1592=0,"-",S1592/$C1592)</f>
        <v>0</v>
      </c>
      <c r="AP1592" t="s">
        <v>1914</v>
      </c>
      <c r="AQ1592" t="s">
        <v>618</v>
      </c>
      <c r="AR1592">
        <v>1</v>
      </c>
      <c r="AT1592" s="95">
        <v>38</v>
      </c>
      <c r="AU1592" s="97">
        <v>65</v>
      </c>
      <c r="AV1592" s="101">
        <f t="shared" si="604"/>
        <v>38065</v>
      </c>
      <c r="AX1592" s="7" t="s">
        <v>1006</v>
      </c>
      <c r="BE1592" t="s">
        <v>1094</v>
      </c>
    </row>
    <row r="1593" spans="1:57" hidden="1" outlineLevel="1">
      <c r="A1593" t="s">
        <v>2061</v>
      </c>
      <c r="B1593" t="s">
        <v>618</v>
      </c>
      <c r="C1593" s="1">
        <f t="shared" si="605"/>
        <v>3118</v>
      </c>
      <c r="D1593" s="7">
        <f>IF(N1593&gt;0, RANK(N1593,(N1593:P1593,Q1593:AE1593)),0)</f>
        <v>1</v>
      </c>
      <c r="E1593" s="7">
        <f>IF(O1593&gt;0,RANK(O1593,(N1593:P1593,Q1593:AE1593)),0)</f>
        <v>2</v>
      </c>
      <c r="F1593" s="7">
        <f>IF(P1593&gt;0,RANK(P1593,(N1593:P1593,Q1593:AE1593)),0)</f>
        <v>0</v>
      </c>
      <c r="G1593" s="1">
        <f t="shared" si="593"/>
        <v>1053</v>
      </c>
      <c r="H1593" s="2">
        <f t="shared" si="594"/>
        <v>0.33771648492623474</v>
      </c>
      <c r="I1593" s="2"/>
      <c r="J1593" s="2">
        <f t="shared" si="606"/>
        <v>0.66356638871071194</v>
      </c>
      <c r="K1593" s="2">
        <f t="shared" si="607"/>
        <v>0.3258499037844772</v>
      </c>
      <c r="L1593" s="2">
        <f t="shared" si="608"/>
        <v>0</v>
      </c>
      <c r="M1593" s="2">
        <f t="shared" si="609"/>
        <v>1.0583707504810858E-2</v>
      </c>
      <c r="N1593" s="116">
        <v>2069</v>
      </c>
      <c r="O1593" s="116">
        <v>1016</v>
      </c>
      <c r="P1593" s="116"/>
      <c r="Q1593" s="116"/>
      <c r="R1593" s="116">
        <v>33</v>
      </c>
      <c r="S1593" s="116"/>
      <c r="T1593" s="59"/>
      <c r="U1593" s="59"/>
      <c r="V1593" s="59"/>
      <c r="W1593" s="59"/>
      <c r="X1593" s="59"/>
      <c r="Y1593" s="59"/>
      <c r="Z1593" s="59"/>
      <c r="AA1593" s="59"/>
      <c r="AB1593" s="59"/>
      <c r="AC1593" s="59"/>
      <c r="AD1593" s="59"/>
      <c r="AE1593" s="59"/>
      <c r="AG1593" s="7">
        <f>IF(Q1593&gt;0,RANK(Q1593,(N1593:P1593,Q1593:AE1593)),0)</f>
        <v>0</v>
      </c>
      <c r="AH1593" s="7">
        <f>IF(R1593&gt;0,RANK(R1593,(N1593:P1593,Q1593:AE1593)),0)</f>
        <v>3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610"/>
        <v>0</v>
      </c>
      <c r="AL1593" s="2">
        <f t="shared" si="611"/>
        <v>1.0583707504810776E-2</v>
      </c>
      <c r="AM1593" s="2">
        <f t="shared" si="612"/>
        <v>0</v>
      </c>
      <c r="AN1593" s="2">
        <f t="shared" si="613"/>
        <v>0</v>
      </c>
      <c r="AP1593" t="s">
        <v>2061</v>
      </c>
      <c r="AQ1593" t="s">
        <v>618</v>
      </c>
      <c r="AR1593">
        <v>1</v>
      </c>
      <c r="AT1593" s="95">
        <v>38</v>
      </c>
      <c r="AU1593" s="97">
        <v>67</v>
      </c>
      <c r="AV1593" s="101">
        <f t="shared" si="604"/>
        <v>38067</v>
      </c>
      <c r="AX1593" s="7" t="s">
        <v>1006</v>
      </c>
      <c r="BE1593" t="s">
        <v>1176</v>
      </c>
    </row>
    <row r="1594" spans="1:57" hidden="1" outlineLevel="1">
      <c r="A1594" t="s">
        <v>389</v>
      </c>
      <c r="B1594" t="s">
        <v>618</v>
      </c>
      <c r="C1594" s="1">
        <f t="shared" si="605"/>
        <v>2016</v>
      </c>
      <c r="D1594" s="7">
        <f>IF(N1594&gt;0, RANK(N1594,(N1594:P1594,Q1594:AE1594)),0)</f>
        <v>1</v>
      </c>
      <c r="E1594" s="7">
        <f>IF(O1594&gt;0,RANK(O1594,(N1594:P1594,Q1594:AE1594)),0)</f>
        <v>2</v>
      </c>
      <c r="F1594" s="7">
        <f>IF(P1594&gt;0,RANK(P1594,(N1594:P1594,Q1594:AE1594)),0)</f>
        <v>0</v>
      </c>
      <c r="G1594" s="1">
        <f t="shared" si="593"/>
        <v>531</v>
      </c>
      <c r="H1594" s="2">
        <f t="shared" si="594"/>
        <v>0.26339285714285715</v>
      </c>
      <c r="I1594" s="2"/>
      <c r="J1594" s="2">
        <f t="shared" si="606"/>
        <v>0.6205357142857143</v>
      </c>
      <c r="K1594" s="2">
        <f t="shared" si="607"/>
        <v>0.35714285714285715</v>
      </c>
      <c r="L1594" s="2">
        <f t="shared" si="608"/>
        <v>0</v>
      </c>
      <c r="M1594" s="2">
        <f t="shared" si="609"/>
        <v>2.2321428571428548E-2</v>
      </c>
      <c r="N1594" s="116">
        <v>1251</v>
      </c>
      <c r="O1594" s="116">
        <v>720</v>
      </c>
      <c r="P1594" s="116"/>
      <c r="Q1594" s="116"/>
      <c r="R1594" s="116">
        <v>45</v>
      </c>
      <c r="S1594" s="116"/>
      <c r="T1594" s="59"/>
      <c r="U1594" s="59"/>
      <c r="V1594" s="59"/>
      <c r="W1594" s="59"/>
      <c r="X1594" s="59"/>
      <c r="Y1594" s="59"/>
      <c r="Z1594" s="59"/>
      <c r="AA1594" s="59"/>
      <c r="AB1594" s="59"/>
      <c r="AC1594" s="59"/>
      <c r="AD1594" s="59"/>
      <c r="AE1594" s="59"/>
      <c r="AG1594" s="7">
        <f>IF(Q1594&gt;0,RANK(Q1594,(N1594:P1594,Q1594:AE1594)),0)</f>
        <v>0</v>
      </c>
      <c r="AH1594" s="7">
        <f>IF(R1594&gt;0,RANK(R1594,(N1594:P1594,Q1594:AE1594)),0)</f>
        <v>3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610"/>
        <v>0</v>
      </c>
      <c r="AL1594" s="2">
        <f t="shared" si="611"/>
        <v>2.2321428571428572E-2</v>
      </c>
      <c r="AM1594" s="2">
        <f t="shared" si="612"/>
        <v>0</v>
      </c>
      <c r="AN1594" s="2">
        <f t="shared" si="613"/>
        <v>0</v>
      </c>
      <c r="AP1594" t="s">
        <v>389</v>
      </c>
      <c r="AQ1594" t="s">
        <v>618</v>
      </c>
      <c r="AR1594">
        <v>1</v>
      </c>
      <c r="AT1594" s="95">
        <v>38</v>
      </c>
      <c r="AU1594" s="97">
        <v>69</v>
      </c>
      <c r="AV1594" s="101">
        <f t="shared" si="604"/>
        <v>38069</v>
      </c>
      <c r="AX1594" s="7" t="s">
        <v>1006</v>
      </c>
      <c r="BE1594" t="s">
        <v>1094</v>
      </c>
    </row>
    <row r="1595" spans="1:57" hidden="1" outlineLevel="1">
      <c r="A1595" t="s">
        <v>816</v>
      </c>
      <c r="B1595" t="s">
        <v>618</v>
      </c>
      <c r="C1595" s="1">
        <f t="shared" si="605"/>
        <v>3764</v>
      </c>
      <c r="D1595" s="7">
        <f>IF(N1595&gt;0, RANK(N1595,(N1595:P1595,Q1595:AE1595)),0)</f>
        <v>1</v>
      </c>
      <c r="E1595" s="7">
        <f>IF(O1595&gt;0,RANK(O1595,(N1595:P1595,Q1595:AE1595)),0)</f>
        <v>2</v>
      </c>
      <c r="F1595" s="7">
        <f>IF(P1595&gt;0,RANK(P1595,(N1595:P1595,Q1595:AE1595)),0)</f>
        <v>0</v>
      </c>
      <c r="G1595" s="1">
        <f t="shared" si="593"/>
        <v>1631</v>
      </c>
      <c r="H1595" s="2">
        <f t="shared" si="594"/>
        <v>0.43331562167906484</v>
      </c>
      <c r="I1595" s="2"/>
      <c r="J1595" s="2">
        <f t="shared" si="606"/>
        <v>0.70802337938363447</v>
      </c>
      <c r="K1595" s="2">
        <f t="shared" si="607"/>
        <v>0.27470775770456962</v>
      </c>
      <c r="L1595" s="2">
        <f t="shared" si="608"/>
        <v>0</v>
      </c>
      <c r="M1595" s="2">
        <f t="shared" si="609"/>
        <v>1.7268862911795912E-2</v>
      </c>
      <c r="N1595" s="116">
        <v>2665</v>
      </c>
      <c r="O1595" s="116">
        <v>1034</v>
      </c>
      <c r="P1595" s="116"/>
      <c r="Q1595" s="116"/>
      <c r="R1595" s="116">
        <v>65</v>
      </c>
      <c r="S1595" s="116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G1595" s="7">
        <f>IF(Q1595&gt;0,RANK(Q1595,(N1595:P1595,Q1595:AE1595)),0)</f>
        <v>0</v>
      </c>
      <c r="AH1595" s="7">
        <f>IF(R1595&gt;0,RANK(R1595,(N1595:P1595,Q1595:AE1595)),0)</f>
        <v>3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610"/>
        <v>0</v>
      </c>
      <c r="AL1595" s="2">
        <f t="shared" si="611"/>
        <v>1.7268862911795961E-2</v>
      </c>
      <c r="AM1595" s="2">
        <f t="shared" si="612"/>
        <v>0</v>
      </c>
      <c r="AN1595" s="2">
        <f t="shared" si="613"/>
        <v>0</v>
      </c>
      <c r="AP1595" t="s">
        <v>816</v>
      </c>
      <c r="AQ1595" t="s">
        <v>618</v>
      </c>
      <c r="AR1595">
        <v>1</v>
      </c>
      <c r="AT1595" s="95">
        <v>38</v>
      </c>
      <c r="AU1595" s="97">
        <v>71</v>
      </c>
      <c r="AV1595" s="101">
        <f t="shared" si="604"/>
        <v>38071</v>
      </c>
      <c r="AX1595" s="7" t="s">
        <v>1006</v>
      </c>
      <c r="BE1595" t="s">
        <v>1425</v>
      </c>
    </row>
    <row r="1596" spans="1:57" hidden="1" outlineLevel="1">
      <c r="A1596" t="s">
        <v>1495</v>
      </c>
      <c r="B1596" t="s">
        <v>618</v>
      </c>
      <c r="C1596" s="1">
        <f t="shared" si="605"/>
        <v>2172</v>
      </c>
      <c r="D1596" s="7">
        <f>IF(N1596&gt;0, RANK(N1596,(N1596:P1596,Q1596:AE1596)),0)</f>
        <v>1</v>
      </c>
      <c r="E1596" s="7">
        <f>IF(O1596&gt;0,RANK(O1596,(N1596:P1596,Q1596:AE1596)),0)</f>
        <v>2</v>
      </c>
      <c r="F1596" s="7">
        <f>IF(P1596&gt;0,RANK(P1596,(N1596:P1596,Q1596:AE1596)),0)</f>
        <v>0</v>
      </c>
      <c r="G1596" s="1">
        <f t="shared" si="593"/>
        <v>1007</v>
      </c>
      <c r="H1596" s="2">
        <f t="shared" si="594"/>
        <v>0.46362799263351751</v>
      </c>
      <c r="I1596" s="2"/>
      <c r="J1596" s="2">
        <f t="shared" si="606"/>
        <v>0.72651933701657456</v>
      </c>
      <c r="K1596" s="2">
        <f t="shared" si="607"/>
        <v>0.26289134438305711</v>
      </c>
      <c r="L1596" s="2">
        <f t="shared" si="608"/>
        <v>0</v>
      </c>
      <c r="M1596" s="2">
        <f t="shared" si="609"/>
        <v>1.0589318600368325E-2</v>
      </c>
      <c r="N1596" s="116">
        <v>1578</v>
      </c>
      <c r="O1596" s="116">
        <v>571</v>
      </c>
      <c r="P1596" s="116"/>
      <c r="Q1596" s="116"/>
      <c r="R1596" s="116">
        <v>23</v>
      </c>
      <c r="S1596" s="116"/>
      <c r="T1596" s="59"/>
      <c r="U1596" s="59"/>
      <c r="V1596" s="59"/>
      <c r="W1596" s="59"/>
      <c r="X1596" s="59"/>
      <c r="Y1596" s="59"/>
      <c r="Z1596" s="59"/>
      <c r="AA1596" s="59"/>
      <c r="AB1596" s="59"/>
      <c r="AC1596" s="59"/>
      <c r="AD1596" s="59"/>
      <c r="AE1596" s="59"/>
      <c r="AG1596" s="7">
        <f>IF(Q1596&gt;0,RANK(Q1596,(N1596:P1596,Q1596:AE1596)),0)</f>
        <v>0</v>
      </c>
      <c r="AH1596" s="7">
        <f>IF(R1596&gt;0,RANK(R1596,(N1596:P1596,Q1596:AE1596)),0)</f>
        <v>3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610"/>
        <v>0</v>
      </c>
      <c r="AL1596" s="2">
        <f t="shared" si="611"/>
        <v>1.0589318600368325E-2</v>
      </c>
      <c r="AM1596" s="2">
        <f t="shared" si="612"/>
        <v>0</v>
      </c>
      <c r="AN1596" s="2">
        <f t="shared" si="613"/>
        <v>0</v>
      </c>
      <c r="AP1596" t="s">
        <v>1495</v>
      </c>
      <c r="AQ1596" t="s">
        <v>618</v>
      </c>
      <c r="AR1596">
        <v>1</v>
      </c>
      <c r="AT1596" s="95">
        <v>38</v>
      </c>
      <c r="AU1596" s="97">
        <v>73</v>
      </c>
      <c r="AV1596" s="101">
        <f t="shared" si="604"/>
        <v>38073</v>
      </c>
      <c r="AX1596" s="7" t="s">
        <v>1006</v>
      </c>
      <c r="BE1596" t="s">
        <v>999</v>
      </c>
    </row>
    <row r="1597" spans="1:57" hidden="1" outlineLevel="1">
      <c r="A1597" t="s">
        <v>1879</v>
      </c>
      <c r="B1597" t="s">
        <v>618</v>
      </c>
      <c r="C1597" s="1">
        <f t="shared" si="605"/>
        <v>1234</v>
      </c>
      <c r="D1597" s="7">
        <f>IF(N1597&gt;0, RANK(N1597,(N1597:P1597,Q1597:AE1597)),0)</f>
        <v>1</v>
      </c>
      <c r="E1597" s="7">
        <f>IF(O1597&gt;0,RANK(O1597,(N1597:P1597,Q1597:AE1597)),0)</f>
        <v>2</v>
      </c>
      <c r="F1597" s="7">
        <f>IF(P1597&gt;0,RANK(P1597,(N1597:P1597,Q1597:AE1597)),0)</f>
        <v>0</v>
      </c>
      <c r="G1597" s="1">
        <f t="shared" si="593"/>
        <v>473</v>
      </c>
      <c r="H1597" s="2">
        <f t="shared" si="594"/>
        <v>0.38330632090761751</v>
      </c>
      <c r="I1597" s="2"/>
      <c r="J1597" s="2">
        <f t="shared" si="606"/>
        <v>0.68071312803889794</v>
      </c>
      <c r="K1597" s="2">
        <f t="shared" si="607"/>
        <v>0.29740680713128037</v>
      </c>
      <c r="L1597" s="2">
        <f t="shared" si="608"/>
        <v>0</v>
      </c>
      <c r="M1597" s="2">
        <f t="shared" si="609"/>
        <v>2.1880064829821688E-2</v>
      </c>
      <c r="N1597" s="116">
        <v>840</v>
      </c>
      <c r="O1597" s="116">
        <v>367</v>
      </c>
      <c r="P1597" s="116"/>
      <c r="Q1597" s="116"/>
      <c r="R1597" s="116">
        <v>27</v>
      </c>
      <c r="S1597" s="116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G1597" s="7">
        <f>IF(Q1597&gt;0,RANK(Q1597,(N1597:P1597,Q1597:AE1597)),0)</f>
        <v>0</v>
      </c>
      <c r="AH1597" s="7">
        <f>IF(R1597&gt;0,RANK(R1597,(N1597:P1597,Q1597:AE1597)),0)</f>
        <v>3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610"/>
        <v>0</v>
      </c>
      <c r="AL1597" s="2">
        <f t="shared" si="611"/>
        <v>2.1880064829821719E-2</v>
      </c>
      <c r="AM1597" s="2">
        <f t="shared" si="612"/>
        <v>0</v>
      </c>
      <c r="AN1597" s="2">
        <f t="shared" si="613"/>
        <v>0</v>
      </c>
      <c r="AP1597" t="s">
        <v>1879</v>
      </c>
      <c r="AQ1597" t="s">
        <v>618</v>
      </c>
      <c r="AR1597">
        <v>1</v>
      </c>
      <c r="AT1597" s="95">
        <v>38</v>
      </c>
      <c r="AU1597" s="97">
        <v>75</v>
      </c>
      <c r="AV1597" s="101">
        <f t="shared" si="604"/>
        <v>38075</v>
      </c>
      <c r="AX1597" s="7" t="s">
        <v>1006</v>
      </c>
      <c r="BE1597" t="s">
        <v>1095</v>
      </c>
    </row>
    <row r="1598" spans="1:57" hidden="1" outlineLevel="1">
      <c r="A1598" t="s">
        <v>628</v>
      </c>
      <c r="B1598" t="s">
        <v>618</v>
      </c>
      <c r="C1598" s="1">
        <f t="shared" si="605"/>
        <v>5451</v>
      </c>
      <c r="D1598" s="7">
        <f>IF(N1598&gt;0, RANK(N1598,(N1598:P1598,Q1598:AE1598)),0)</f>
        <v>1</v>
      </c>
      <c r="E1598" s="7">
        <f>IF(O1598&gt;0,RANK(O1598,(N1598:P1598,Q1598:AE1598)),0)</f>
        <v>2</v>
      </c>
      <c r="F1598" s="7">
        <f>IF(P1598&gt;0,RANK(P1598,(N1598:P1598,Q1598:AE1598)),0)</f>
        <v>0</v>
      </c>
      <c r="G1598" s="1">
        <f t="shared" si="593"/>
        <v>1483</v>
      </c>
      <c r="H1598" s="2">
        <f t="shared" si="594"/>
        <v>0.27206017244542285</v>
      </c>
      <c r="I1598" s="2"/>
      <c r="J1598" s="2">
        <f t="shared" si="606"/>
        <v>0.62905888827738032</v>
      </c>
      <c r="K1598" s="2">
        <f t="shared" si="607"/>
        <v>0.35699871583195741</v>
      </c>
      <c r="L1598" s="2">
        <f t="shared" si="608"/>
        <v>0</v>
      </c>
      <c r="M1598" s="2">
        <f t="shared" si="609"/>
        <v>1.3942395890662262E-2</v>
      </c>
      <c r="N1598" s="116">
        <v>3429</v>
      </c>
      <c r="O1598" s="116">
        <v>1946</v>
      </c>
      <c r="P1598" s="116"/>
      <c r="Q1598" s="116"/>
      <c r="R1598" s="116">
        <v>76</v>
      </c>
      <c r="S1598" s="116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G1598" s="7">
        <f>IF(Q1598&gt;0,RANK(Q1598,(N1598:P1598,Q1598:AE1598)),0)</f>
        <v>0</v>
      </c>
      <c r="AH1598" s="7">
        <f>IF(R1598&gt;0,RANK(R1598,(N1598:P1598,Q1598:AE1598)),0)</f>
        <v>3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610"/>
        <v>0</v>
      </c>
      <c r="AL1598" s="2">
        <f t="shared" si="611"/>
        <v>1.3942395890662264E-2</v>
      </c>
      <c r="AM1598" s="2">
        <f t="shared" si="612"/>
        <v>0</v>
      </c>
      <c r="AN1598" s="2">
        <f t="shared" si="613"/>
        <v>0</v>
      </c>
      <c r="AP1598" t="s">
        <v>628</v>
      </c>
      <c r="AQ1598" t="s">
        <v>618</v>
      </c>
      <c r="AR1598">
        <v>1</v>
      </c>
      <c r="AT1598" s="95">
        <v>38</v>
      </c>
      <c r="AU1598" s="97">
        <v>77</v>
      </c>
      <c r="AV1598" s="101">
        <f t="shared" si="604"/>
        <v>38077</v>
      </c>
      <c r="AX1598" s="7" t="s">
        <v>1006</v>
      </c>
      <c r="BE1598" t="s">
        <v>1094</v>
      </c>
    </row>
    <row r="1599" spans="1:57" hidden="1" outlineLevel="1">
      <c r="A1599" t="s">
        <v>1843</v>
      </c>
      <c r="B1599" t="s">
        <v>618</v>
      </c>
      <c r="C1599" s="1">
        <f t="shared" si="605"/>
        <v>4276</v>
      </c>
      <c r="D1599" s="7">
        <f>IF(N1599&gt;0, RANK(N1599,(N1599:P1599,Q1599:AE1599)),0)</f>
        <v>1</v>
      </c>
      <c r="E1599" s="7">
        <f>IF(O1599&gt;0,RANK(O1599,(N1599:P1599,Q1599:AE1599)),0)</f>
        <v>2</v>
      </c>
      <c r="F1599" s="7">
        <f>IF(P1599&gt;0,RANK(P1599,(N1599:P1599,Q1599:AE1599)),0)</f>
        <v>0</v>
      </c>
      <c r="G1599" s="1">
        <f t="shared" si="593"/>
        <v>2911</v>
      </c>
      <c r="H1599" s="2">
        <f t="shared" si="594"/>
        <v>0.68077642656688497</v>
      </c>
      <c r="I1599" s="2"/>
      <c r="J1599" s="2">
        <f t="shared" si="606"/>
        <v>0.83021515434985971</v>
      </c>
      <c r="K1599" s="2">
        <f t="shared" si="607"/>
        <v>0.14943872778297473</v>
      </c>
      <c r="L1599" s="2">
        <f t="shared" si="608"/>
        <v>0</v>
      </c>
      <c r="M1599" s="2">
        <f t="shared" si="609"/>
        <v>2.0346117867165558E-2</v>
      </c>
      <c r="N1599" s="116">
        <v>3550</v>
      </c>
      <c r="O1599" s="116">
        <v>639</v>
      </c>
      <c r="P1599" s="116"/>
      <c r="Q1599" s="116"/>
      <c r="R1599" s="116">
        <v>87</v>
      </c>
      <c r="S1599" s="116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G1599" s="7">
        <f>IF(Q1599&gt;0,RANK(Q1599,(N1599:P1599,Q1599:AE1599)),0)</f>
        <v>0</v>
      </c>
      <c r="AH1599" s="7">
        <f>IF(R1599&gt;0,RANK(R1599,(N1599:P1599,Q1599:AE1599)),0)</f>
        <v>3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610"/>
        <v>0</v>
      </c>
      <c r="AL1599" s="2">
        <f t="shared" si="611"/>
        <v>2.0346117867165576E-2</v>
      </c>
      <c r="AM1599" s="2">
        <f t="shared" si="612"/>
        <v>0</v>
      </c>
      <c r="AN1599" s="2">
        <f t="shared" si="613"/>
        <v>0</v>
      </c>
      <c r="AP1599" t="s">
        <v>1843</v>
      </c>
      <c r="AQ1599" t="s">
        <v>618</v>
      </c>
      <c r="AR1599">
        <v>1</v>
      </c>
      <c r="AT1599" s="95">
        <v>38</v>
      </c>
      <c r="AU1599" s="97">
        <v>79</v>
      </c>
      <c r="AV1599" s="101">
        <f t="shared" si="604"/>
        <v>38079</v>
      </c>
      <c r="AX1599" s="7" t="s">
        <v>1006</v>
      </c>
      <c r="BE1599" t="s">
        <v>1095</v>
      </c>
    </row>
    <row r="1600" spans="1:57" hidden="1" outlineLevel="1">
      <c r="A1600" t="s">
        <v>1623</v>
      </c>
      <c r="B1600" t="s">
        <v>618</v>
      </c>
      <c r="C1600" s="1">
        <f t="shared" si="605"/>
        <v>1731</v>
      </c>
      <c r="D1600" s="7">
        <f>IF(N1600&gt;0, RANK(N1600,(N1600:P1600,Q1600:AE1600)),0)</f>
        <v>1</v>
      </c>
      <c r="E1600" s="7">
        <f>IF(O1600&gt;0,RANK(O1600,(N1600:P1600,Q1600:AE1600)),0)</f>
        <v>2</v>
      </c>
      <c r="F1600" s="7">
        <f>IF(P1600&gt;0,RANK(P1600,(N1600:P1600,Q1600:AE1600)),0)</f>
        <v>0</v>
      </c>
      <c r="G1600" s="1">
        <f t="shared" si="593"/>
        <v>724</v>
      </c>
      <c r="H1600" s="2">
        <f t="shared" si="594"/>
        <v>0.41825534373194684</v>
      </c>
      <c r="I1600" s="2"/>
      <c r="J1600" s="2">
        <f t="shared" si="606"/>
        <v>0.70421721548238014</v>
      </c>
      <c r="K1600" s="2">
        <f t="shared" si="607"/>
        <v>0.28596187175043325</v>
      </c>
      <c r="L1600" s="2">
        <f t="shared" si="608"/>
        <v>0</v>
      </c>
      <c r="M1600" s="2">
        <f t="shared" si="609"/>
        <v>9.820912767186607E-3</v>
      </c>
      <c r="N1600" s="116">
        <v>1219</v>
      </c>
      <c r="O1600" s="116">
        <v>495</v>
      </c>
      <c r="P1600" s="116"/>
      <c r="Q1600" s="116"/>
      <c r="R1600" s="116">
        <v>17</v>
      </c>
      <c r="S1600" s="116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G1600" s="7">
        <f>IF(Q1600&gt;0,RANK(Q1600,(N1600:P1600,Q1600:AE1600)),0)</f>
        <v>0</v>
      </c>
      <c r="AH1600" s="7">
        <f>IF(R1600&gt;0,RANK(R1600,(N1600:P1600,Q1600:AE1600)),0)</f>
        <v>3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610"/>
        <v>0</v>
      </c>
      <c r="AL1600" s="2">
        <f t="shared" si="611"/>
        <v>9.8209127671865966E-3</v>
      </c>
      <c r="AM1600" s="2">
        <f t="shared" si="612"/>
        <v>0</v>
      </c>
      <c r="AN1600" s="2">
        <f t="shared" si="613"/>
        <v>0</v>
      </c>
      <c r="AP1600" t="s">
        <v>1623</v>
      </c>
      <c r="AQ1600" t="s">
        <v>618</v>
      </c>
      <c r="AR1600">
        <v>1</v>
      </c>
      <c r="AT1600" s="95">
        <v>38</v>
      </c>
      <c r="AU1600" s="97">
        <v>81</v>
      </c>
      <c r="AV1600" s="101">
        <f t="shared" si="604"/>
        <v>38081</v>
      </c>
      <c r="AX1600" s="7" t="s">
        <v>1006</v>
      </c>
      <c r="BE1600" t="s">
        <v>1094</v>
      </c>
    </row>
    <row r="1601" spans="1:57" hidden="1" outlineLevel="1">
      <c r="A1601" t="s">
        <v>1383</v>
      </c>
      <c r="B1601" t="s">
        <v>618</v>
      </c>
      <c r="C1601" s="1">
        <f t="shared" si="605"/>
        <v>872</v>
      </c>
      <c r="D1601" s="7">
        <f>IF(N1601&gt;0, RANK(N1601,(N1601:P1601,Q1601:AE1601)),0)</f>
        <v>1</v>
      </c>
      <c r="E1601" s="7">
        <f>IF(O1601&gt;0,RANK(O1601,(N1601:P1601,Q1601:AE1601)),0)</f>
        <v>1</v>
      </c>
      <c r="F1601" s="7">
        <f>IF(P1601&gt;0,RANK(P1601,(N1601:P1601,Q1601:AE1601)),0)</f>
        <v>0</v>
      </c>
      <c r="G1601" s="1">
        <f t="shared" si="593"/>
        <v>0</v>
      </c>
      <c r="H1601" s="2">
        <f t="shared" si="594"/>
        <v>0</v>
      </c>
      <c r="I1601" s="2"/>
      <c r="J1601" s="2">
        <f t="shared" si="606"/>
        <v>0.48509174311926606</v>
      </c>
      <c r="K1601" s="2">
        <f t="shared" si="607"/>
        <v>0.48509174311926606</v>
      </c>
      <c r="L1601" s="2">
        <f t="shared" si="608"/>
        <v>0</v>
      </c>
      <c r="M1601" s="2">
        <f t="shared" si="609"/>
        <v>2.9816513761467878E-2</v>
      </c>
      <c r="N1601" s="116">
        <v>423</v>
      </c>
      <c r="O1601" s="116">
        <v>423</v>
      </c>
      <c r="P1601" s="116"/>
      <c r="Q1601" s="116"/>
      <c r="R1601" s="116">
        <v>26</v>
      </c>
      <c r="S1601" s="116"/>
      <c r="T1601" s="59"/>
      <c r="U1601" s="59"/>
      <c r="V1601" s="59"/>
      <c r="W1601" s="59"/>
      <c r="X1601" s="59"/>
      <c r="Y1601" s="59"/>
      <c r="Z1601" s="59"/>
      <c r="AA1601" s="59"/>
      <c r="AB1601" s="59"/>
      <c r="AC1601" s="59"/>
      <c r="AD1601" s="59"/>
      <c r="AE1601" s="59"/>
      <c r="AG1601" s="7">
        <f>IF(Q1601&gt;0,RANK(Q1601,(N1601:P1601,Q1601:AE1601)),0)</f>
        <v>0</v>
      </c>
      <c r="AH1601" s="7">
        <f>IF(R1601&gt;0,RANK(R1601,(N1601:P1601,Q1601:AE1601)),0)</f>
        <v>3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610"/>
        <v>0</v>
      </c>
      <c r="AL1601" s="2">
        <f t="shared" si="611"/>
        <v>2.9816513761467892E-2</v>
      </c>
      <c r="AM1601" s="2">
        <f t="shared" si="612"/>
        <v>0</v>
      </c>
      <c r="AN1601" s="2">
        <f t="shared" si="613"/>
        <v>0</v>
      </c>
      <c r="AP1601" t="s">
        <v>1383</v>
      </c>
      <c r="AQ1601" t="s">
        <v>618</v>
      </c>
      <c r="AR1601">
        <v>1</v>
      </c>
      <c r="AT1601" s="95">
        <v>38</v>
      </c>
      <c r="AU1601" s="97">
        <v>83</v>
      </c>
      <c r="AV1601" s="101">
        <f t="shared" si="604"/>
        <v>38083</v>
      </c>
      <c r="AX1601" s="7" t="s">
        <v>1006</v>
      </c>
      <c r="BE1601" t="s">
        <v>1094</v>
      </c>
    </row>
    <row r="1602" spans="1:57" hidden="1" outlineLevel="1">
      <c r="A1602" t="s">
        <v>301</v>
      </c>
      <c r="B1602" t="s">
        <v>618</v>
      </c>
      <c r="C1602" s="1">
        <f t="shared" si="605"/>
        <v>818</v>
      </c>
      <c r="D1602" s="7">
        <f>IF(N1602&gt;0, RANK(N1602,(N1602:P1602,Q1602:AE1602)),0)</f>
        <v>1</v>
      </c>
      <c r="E1602" s="7">
        <f>IF(O1602&gt;0,RANK(O1602,(N1602:P1602,Q1602:AE1602)),0)</f>
        <v>2</v>
      </c>
      <c r="F1602" s="7">
        <f>IF(P1602&gt;0,RANK(P1602,(N1602:P1602,Q1602:AE1602)),0)</f>
        <v>0</v>
      </c>
      <c r="G1602" s="1">
        <f t="shared" si="593"/>
        <v>538</v>
      </c>
      <c r="H1602" s="2">
        <f t="shared" si="594"/>
        <v>0.65770171149144252</v>
      </c>
      <c r="I1602" s="2"/>
      <c r="J1602" s="2">
        <f t="shared" si="606"/>
        <v>0.82029339853300731</v>
      </c>
      <c r="K1602" s="2">
        <f t="shared" si="607"/>
        <v>0.16259168704156479</v>
      </c>
      <c r="L1602" s="2">
        <f t="shared" si="608"/>
        <v>0</v>
      </c>
      <c r="M1602" s="2">
        <f t="shared" si="609"/>
        <v>1.7114914425427896E-2</v>
      </c>
      <c r="N1602" s="116">
        <v>671</v>
      </c>
      <c r="O1602" s="116">
        <v>133</v>
      </c>
      <c r="P1602" s="116"/>
      <c r="Q1602" s="116"/>
      <c r="R1602" s="116">
        <v>14</v>
      </c>
      <c r="S1602" s="116"/>
      <c r="T1602" s="59"/>
      <c r="U1602" s="59"/>
      <c r="V1602" s="59"/>
      <c r="W1602" s="59"/>
      <c r="X1602" s="59"/>
      <c r="Y1602" s="59"/>
      <c r="Z1602" s="59"/>
      <c r="AA1602" s="59"/>
      <c r="AB1602" s="59"/>
      <c r="AC1602" s="59"/>
      <c r="AD1602" s="59"/>
      <c r="AE1602" s="59"/>
      <c r="AG1602" s="7">
        <f>IF(Q1602&gt;0,RANK(Q1602,(N1602:P1602,Q1602:AE1602)),0)</f>
        <v>0</v>
      </c>
      <c r="AH1602" s="7">
        <f>IF(R1602&gt;0,RANK(R1602,(N1602:P1602,Q1602:AE1602)),0)</f>
        <v>3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610"/>
        <v>0</v>
      </c>
      <c r="AL1602" s="2">
        <f t="shared" si="611"/>
        <v>1.7114914425427872E-2</v>
      </c>
      <c r="AM1602" s="2">
        <f t="shared" si="612"/>
        <v>0</v>
      </c>
      <c r="AN1602" s="2">
        <f t="shared" si="613"/>
        <v>0</v>
      </c>
      <c r="AP1602" t="s">
        <v>301</v>
      </c>
      <c r="AQ1602" t="s">
        <v>618</v>
      </c>
      <c r="AR1602">
        <v>1</v>
      </c>
      <c r="AT1602" s="95">
        <v>38</v>
      </c>
      <c r="AU1602" s="97">
        <v>85</v>
      </c>
      <c r="AV1602" s="101">
        <f t="shared" si="604"/>
        <v>38085</v>
      </c>
      <c r="AX1602" s="7" t="s">
        <v>1006</v>
      </c>
      <c r="BE1602" t="s">
        <v>998</v>
      </c>
    </row>
    <row r="1603" spans="1:57" hidden="1" outlineLevel="1">
      <c r="A1603" t="s">
        <v>1624</v>
      </c>
      <c r="B1603" t="s">
        <v>618</v>
      </c>
      <c r="C1603" s="1">
        <f t="shared" si="605"/>
        <v>492</v>
      </c>
      <c r="D1603" s="7">
        <f>IF(N1603&gt;0, RANK(N1603,(N1603:P1603,Q1603:AE1603)),0)</f>
        <v>1</v>
      </c>
      <c r="E1603" s="7">
        <f>IF(O1603&gt;0,RANK(O1603,(N1603:P1603,Q1603:AE1603)),0)</f>
        <v>2</v>
      </c>
      <c r="F1603" s="7">
        <f>IF(P1603&gt;0,RANK(P1603,(N1603:P1603,Q1603:AE1603)),0)</f>
        <v>0</v>
      </c>
      <c r="G1603" s="1">
        <f t="shared" si="593"/>
        <v>123</v>
      </c>
      <c r="H1603" s="2">
        <f t="shared" si="594"/>
        <v>0.25</v>
      </c>
      <c r="I1603" s="2"/>
      <c r="J1603" s="2">
        <f t="shared" si="606"/>
        <v>0.61382113821138207</v>
      </c>
      <c r="K1603" s="2">
        <f t="shared" si="607"/>
        <v>0.36382113821138212</v>
      </c>
      <c r="L1603" s="2">
        <f t="shared" si="608"/>
        <v>0</v>
      </c>
      <c r="M1603" s="2">
        <f t="shared" si="609"/>
        <v>2.2357723577235811E-2</v>
      </c>
      <c r="N1603" s="116">
        <v>302</v>
      </c>
      <c r="O1603" s="116">
        <v>179</v>
      </c>
      <c r="P1603" s="116"/>
      <c r="Q1603" s="116"/>
      <c r="R1603" s="116">
        <v>11</v>
      </c>
      <c r="S1603" s="116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G1603" s="7">
        <f>IF(Q1603&gt;0,RANK(Q1603,(N1603:P1603,Q1603:AE1603)),0)</f>
        <v>0</v>
      </c>
      <c r="AH1603" s="7">
        <f>IF(R1603&gt;0,RANK(R1603,(N1603:P1603,Q1603:AE1603)),0)</f>
        <v>3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si="610"/>
        <v>0</v>
      </c>
      <c r="AL1603" s="2">
        <f t="shared" si="611"/>
        <v>2.2357723577235773E-2</v>
      </c>
      <c r="AM1603" s="2">
        <f t="shared" si="612"/>
        <v>0</v>
      </c>
      <c r="AN1603" s="2">
        <f t="shared" si="613"/>
        <v>0</v>
      </c>
      <c r="AP1603" t="s">
        <v>1624</v>
      </c>
      <c r="AQ1603" t="s">
        <v>618</v>
      </c>
      <c r="AR1603">
        <v>1</v>
      </c>
      <c r="AT1603" s="95">
        <v>38</v>
      </c>
      <c r="AU1603" s="97">
        <v>87</v>
      </c>
      <c r="AV1603" s="101">
        <f t="shared" si="604"/>
        <v>38087</v>
      </c>
      <c r="AX1603" s="7" t="s">
        <v>1006</v>
      </c>
      <c r="BE1603" t="s">
        <v>998</v>
      </c>
    </row>
    <row r="1604" spans="1:57" hidden="1" outlineLevel="1">
      <c r="A1604" t="s">
        <v>733</v>
      </c>
      <c r="B1604" t="s">
        <v>618</v>
      </c>
      <c r="C1604" s="1">
        <f t="shared" si="605"/>
        <v>7097</v>
      </c>
      <c r="D1604" s="7">
        <f>IF(N1604&gt;0, RANK(N1604,(N1604:P1604,Q1604:AE1604)),0)</f>
        <v>1</v>
      </c>
      <c r="E1604" s="7">
        <f>IF(O1604&gt;0,RANK(O1604,(N1604:P1604,Q1604:AE1604)),0)</f>
        <v>2</v>
      </c>
      <c r="F1604" s="7">
        <f>IF(P1604&gt;0,RANK(P1604,(N1604:P1604,Q1604:AE1604)),0)</f>
        <v>0</v>
      </c>
      <c r="G1604" s="1">
        <f t="shared" si="593"/>
        <v>2337</v>
      </c>
      <c r="H1604" s="2">
        <f t="shared" si="594"/>
        <v>0.32929406791602084</v>
      </c>
      <c r="I1604" s="2"/>
      <c r="J1604" s="2">
        <f t="shared" si="606"/>
        <v>0.65717908975623507</v>
      </c>
      <c r="K1604" s="2">
        <f t="shared" si="607"/>
        <v>0.32788502184021417</v>
      </c>
      <c r="L1604" s="2">
        <f t="shared" si="608"/>
        <v>0</v>
      </c>
      <c r="M1604" s="2">
        <f t="shared" si="609"/>
        <v>1.4935888403550757E-2</v>
      </c>
      <c r="N1604" s="116">
        <v>4664</v>
      </c>
      <c r="O1604" s="116">
        <v>2327</v>
      </c>
      <c r="P1604" s="116"/>
      <c r="Q1604" s="116"/>
      <c r="R1604" s="116">
        <v>106</v>
      </c>
      <c r="S1604" s="116"/>
      <c r="T1604" s="59"/>
      <c r="U1604" s="59"/>
      <c r="V1604" s="59"/>
      <c r="W1604" s="59"/>
      <c r="X1604" s="59"/>
      <c r="Y1604" s="59"/>
      <c r="Z1604" s="59"/>
      <c r="AA1604" s="59"/>
      <c r="AB1604" s="59"/>
      <c r="AC1604" s="59"/>
      <c r="AD1604" s="59"/>
      <c r="AE1604" s="59"/>
      <c r="AG1604" s="7">
        <f>IF(Q1604&gt;0,RANK(Q1604,(N1604:P1604,Q1604:AE1604)),0)</f>
        <v>0</v>
      </c>
      <c r="AH1604" s="7">
        <f>IF(R1604&gt;0,RANK(R1604,(N1604:P1604,Q1604:AE1604)),0)</f>
        <v>3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10"/>
        <v>0</v>
      </c>
      <c r="AL1604" s="2">
        <f t="shared" si="611"/>
        <v>1.4935888403550797E-2</v>
      </c>
      <c r="AM1604" s="2">
        <f t="shared" si="612"/>
        <v>0</v>
      </c>
      <c r="AN1604" s="2">
        <f t="shared" si="613"/>
        <v>0</v>
      </c>
      <c r="AP1604" t="s">
        <v>733</v>
      </c>
      <c r="AQ1604" t="s">
        <v>618</v>
      </c>
      <c r="AR1604">
        <v>1</v>
      </c>
      <c r="AT1604" s="95">
        <v>38</v>
      </c>
      <c r="AU1604" s="97">
        <v>89</v>
      </c>
      <c r="AV1604" s="101">
        <f t="shared" si="604"/>
        <v>38089</v>
      </c>
      <c r="AX1604" s="7" t="s">
        <v>1006</v>
      </c>
      <c r="BE1604" t="s">
        <v>1094</v>
      </c>
    </row>
    <row r="1605" spans="1:57" hidden="1" outlineLevel="1">
      <c r="A1605" t="s">
        <v>829</v>
      </c>
      <c r="B1605" t="s">
        <v>618</v>
      </c>
      <c r="C1605" s="1">
        <f t="shared" si="605"/>
        <v>1076</v>
      </c>
      <c r="D1605" s="7">
        <f>IF(N1605&gt;0, RANK(N1605,(N1605:P1605,Q1605:AE1605)),0)</f>
        <v>1</v>
      </c>
      <c r="E1605" s="7">
        <f>IF(O1605&gt;0,RANK(O1605,(N1605:P1605,Q1605:AE1605)),0)</f>
        <v>2</v>
      </c>
      <c r="F1605" s="7">
        <f>IF(P1605&gt;0,RANK(P1605,(N1605:P1605,Q1605:AE1605)),0)</f>
        <v>0</v>
      </c>
      <c r="G1605" s="1">
        <f t="shared" si="593"/>
        <v>484</v>
      </c>
      <c r="H1605" s="2">
        <f t="shared" si="594"/>
        <v>0.44981412639405205</v>
      </c>
      <c r="I1605" s="2"/>
      <c r="J1605" s="2">
        <f t="shared" si="606"/>
        <v>0.71747211895910779</v>
      </c>
      <c r="K1605" s="2">
        <f t="shared" si="607"/>
        <v>0.26765799256505574</v>
      </c>
      <c r="L1605" s="2">
        <f t="shared" si="608"/>
        <v>0</v>
      </c>
      <c r="M1605" s="2">
        <f t="shared" si="609"/>
        <v>1.4869888475836479E-2</v>
      </c>
      <c r="N1605" s="116">
        <v>772</v>
      </c>
      <c r="O1605" s="116">
        <v>288</v>
      </c>
      <c r="P1605" s="116"/>
      <c r="Q1605" s="116"/>
      <c r="R1605" s="116">
        <v>16</v>
      </c>
      <c r="S1605" s="116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G1605" s="7">
        <f>IF(Q1605&gt;0,RANK(Q1605,(N1605:P1605,Q1605:AE1605)),0)</f>
        <v>0</v>
      </c>
      <c r="AH1605" s="7">
        <f>IF(R1605&gt;0,RANK(R1605,(N1605:P1605,Q1605:AE1605)),0)</f>
        <v>3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10"/>
        <v>0</v>
      </c>
      <c r="AL1605" s="2">
        <f t="shared" si="611"/>
        <v>1.4869888475836431E-2</v>
      </c>
      <c r="AM1605" s="2">
        <f t="shared" si="612"/>
        <v>0</v>
      </c>
      <c r="AN1605" s="2">
        <f t="shared" si="613"/>
        <v>0</v>
      </c>
      <c r="AP1605" t="s">
        <v>829</v>
      </c>
      <c r="AQ1605" t="s">
        <v>618</v>
      </c>
      <c r="AR1605">
        <v>1</v>
      </c>
      <c r="AT1605" s="95">
        <v>38</v>
      </c>
      <c r="AU1605" s="97">
        <v>91</v>
      </c>
      <c r="AV1605" s="101">
        <f t="shared" si="604"/>
        <v>38091</v>
      </c>
      <c r="AX1605" s="7" t="s">
        <v>1006</v>
      </c>
      <c r="BE1605" t="s">
        <v>1094</v>
      </c>
    </row>
    <row r="1606" spans="1:57" hidden="1" outlineLevel="1">
      <c r="A1606" t="s">
        <v>1496</v>
      </c>
      <c r="B1606" t="s">
        <v>618</v>
      </c>
      <c r="C1606" s="1">
        <f t="shared" si="605"/>
        <v>6991</v>
      </c>
      <c r="D1606" s="7">
        <f>IF(N1606&gt;0, RANK(N1606,(N1606:P1606,Q1606:AE1606)),0)</f>
        <v>1</v>
      </c>
      <c r="E1606" s="7">
        <f>IF(O1606&gt;0,RANK(O1606,(N1606:P1606,Q1606:AE1606)),0)</f>
        <v>2</v>
      </c>
      <c r="F1606" s="7">
        <f>IF(P1606&gt;0,RANK(P1606,(N1606:P1606,Q1606:AE1606)),0)</f>
        <v>0</v>
      </c>
      <c r="G1606" s="1">
        <f t="shared" si="593"/>
        <v>2324</v>
      </c>
      <c r="H1606" s="2">
        <f t="shared" si="594"/>
        <v>0.33242740666571308</v>
      </c>
      <c r="I1606" s="2"/>
      <c r="J1606" s="2">
        <f t="shared" si="606"/>
        <v>0.65570018595336865</v>
      </c>
      <c r="K1606" s="2">
        <f t="shared" si="607"/>
        <v>0.32327277928765558</v>
      </c>
      <c r="L1606" s="2">
        <f t="shared" si="608"/>
        <v>0</v>
      </c>
      <c r="M1606" s="2">
        <f t="shared" si="609"/>
        <v>2.1027034758975771E-2</v>
      </c>
      <c r="N1606" s="116">
        <v>4584</v>
      </c>
      <c r="O1606" s="116">
        <v>2260</v>
      </c>
      <c r="P1606" s="116"/>
      <c r="Q1606" s="116"/>
      <c r="R1606" s="116">
        <v>147</v>
      </c>
      <c r="S1606" s="116"/>
      <c r="T1606" s="59"/>
      <c r="U1606" s="59"/>
      <c r="V1606" s="59"/>
      <c r="W1606" s="59"/>
      <c r="X1606" s="59"/>
      <c r="Y1606" s="59"/>
      <c r="Z1606" s="59"/>
      <c r="AA1606" s="59"/>
      <c r="AB1606" s="59"/>
      <c r="AC1606" s="59"/>
      <c r="AD1606" s="59"/>
      <c r="AE1606" s="59"/>
      <c r="AG1606" s="7">
        <f>IF(Q1606&gt;0,RANK(Q1606,(N1606:P1606,Q1606:AE1606)),0)</f>
        <v>0</v>
      </c>
      <c r="AH1606" s="7">
        <f>IF(R1606&gt;0,RANK(R1606,(N1606:P1606,Q1606:AE1606)),0)</f>
        <v>3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10"/>
        <v>0</v>
      </c>
      <c r="AL1606" s="2">
        <f t="shared" si="611"/>
        <v>2.1027034758975827E-2</v>
      </c>
      <c r="AM1606" s="2">
        <f t="shared" si="612"/>
        <v>0</v>
      </c>
      <c r="AN1606" s="2">
        <f t="shared" si="613"/>
        <v>0</v>
      </c>
      <c r="AP1606" t="s">
        <v>1496</v>
      </c>
      <c r="AQ1606" t="s">
        <v>618</v>
      </c>
      <c r="AR1606">
        <v>1</v>
      </c>
      <c r="AT1606" s="95">
        <v>38</v>
      </c>
      <c r="AU1606" s="97">
        <v>93</v>
      </c>
      <c r="AV1606" s="101">
        <f t="shared" si="604"/>
        <v>38093</v>
      </c>
      <c r="AX1606" s="7" t="s">
        <v>1006</v>
      </c>
      <c r="BE1606" t="s">
        <v>1095</v>
      </c>
    </row>
    <row r="1607" spans="1:57" hidden="1" outlineLevel="1">
      <c r="A1607" t="s">
        <v>484</v>
      </c>
      <c r="B1607" t="s">
        <v>618</v>
      </c>
      <c r="C1607" s="1">
        <f t="shared" si="605"/>
        <v>1227</v>
      </c>
      <c r="D1607" s="7">
        <f>IF(N1607&gt;0, RANK(N1607,(N1607:P1607,Q1607:AE1607)),0)</f>
        <v>1</v>
      </c>
      <c r="E1607" s="7">
        <f>IF(O1607&gt;0,RANK(O1607,(N1607:P1607,Q1607:AE1607)),0)</f>
        <v>2</v>
      </c>
      <c r="F1607" s="7">
        <f>IF(P1607&gt;0,RANK(P1607,(N1607:P1607,Q1607:AE1607)),0)</f>
        <v>0</v>
      </c>
      <c r="G1607" s="1">
        <f t="shared" ref="G1607:G1670" si="614">IF(C1607&gt;0,MAX(N1607:P1607)-LARGE(N1607:P1607,2),0)</f>
        <v>651</v>
      </c>
      <c r="H1607" s="2">
        <f t="shared" ref="H1607:H1670" si="615">IF(C1607&gt;0,G1607/C1607,0)</f>
        <v>0.53056234718826401</v>
      </c>
      <c r="I1607" s="2"/>
      <c r="J1607" s="2">
        <f t="shared" si="606"/>
        <v>0.76039119804400979</v>
      </c>
      <c r="K1607" s="2">
        <f t="shared" si="607"/>
        <v>0.22982885085574573</v>
      </c>
      <c r="L1607" s="2">
        <f t="shared" si="608"/>
        <v>0</v>
      </c>
      <c r="M1607" s="2">
        <f t="shared" si="609"/>
        <v>9.7799511002444883E-3</v>
      </c>
      <c r="N1607" s="116">
        <v>933</v>
      </c>
      <c r="O1607" s="116">
        <v>282</v>
      </c>
      <c r="P1607" s="116"/>
      <c r="Q1607" s="116"/>
      <c r="R1607" s="116">
        <v>12</v>
      </c>
      <c r="S1607" s="116"/>
      <c r="T1607" s="59"/>
      <c r="U1607" s="59"/>
      <c r="V1607" s="59"/>
      <c r="W1607" s="59"/>
      <c r="X1607" s="59"/>
      <c r="Y1607" s="59"/>
      <c r="Z1607" s="59"/>
      <c r="AA1607" s="59"/>
      <c r="AB1607" s="59"/>
      <c r="AC1607" s="59"/>
      <c r="AD1607" s="59"/>
      <c r="AE1607" s="59"/>
      <c r="AG1607" s="7">
        <f>IF(Q1607&gt;0,RANK(Q1607,(N1607:P1607,Q1607:AE1607)),0)</f>
        <v>0</v>
      </c>
      <c r="AH1607" s="7">
        <f>IF(R1607&gt;0,RANK(R1607,(N1607:P1607,Q1607:AE1607)),0)</f>
        <v>3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10"/>
        <v>0</v>
      </c>
      <c r="AL1607" s="2">
        <f t="shared" si="611"/>
        <v>9.7799511002444987E-3</v>
      </c>
      <c r="AM1607" s="2">
        <f t="shared" si="612"/>
        <v>0</v>
      </c>
      <c r="AN1607" s="2">
        <f t="shared" si="613"/>
        <v>0</v>
      </c>
      <c r="AP1607" t="s">
        <v>484</v>
      </c>
      <c r="AQ1607" t="s">
        <v>618</v>
      </c>
      <c r="AR1607">
        <v>1</v>
      </c>
      <c r="AT1607" s="95">
        <v>38</v>
      </c>
      <c r="AU1607" s="97">
        <v>95</v>
      </c>
      <c r="AV1607" s="101">
        <f t="shared" si="604"/>
        <v>38095</v>
      </c>
      <c r="AX1607" s="7" t="s">
        <v>1006</v>
      </c>
      <c r="BE1607" t="s">
        <v>1094</v>
      </c>
    </row>
    <row r="1608" spans="1:57" hidden="1" outlineLevel="1">
      <c r="A1608" t="s">
        <v>1242</v>
      </c>
      <c r="B1608" t="s">
        <v>618</v>
      </c>
      <c r="C1608" s="1">
        <f t="shared" si="605"/>
        <v>3287</v>
      </c>
      <c r="D1608" s="7">
        <f>IF(N1608&gt;0, RANK(N1608,(N1608:P1608,Q1608:AE1608)),0)</f>
        <v>1</v>
      </c>
      <c r="E1608" s="7">
        <f>IF(O1608&gt;0,RANK(O1608,(N1608:P1608,Q1608:AE1608)),0)</f>
        <v>2</v>
      </c>
      <c r="F1608" s="7">
        <f>IF(P1608&gt;0,RANK(P1608,(N1608:P1608,Q1608:AE1608)),0)</f>
        <v>0</v>
      </c>
      <c r="G1608" s="1">
        <f t="shared" si="614"/>
        <v>1080</v>
      </c>
      <c r="H1608" s="2">
        <f t="shared" si="615"/>
        <v>0.32856708244599941</v>
      </c>
      <c r="I1608" s="2"/>
      <c r="J1608" s="2">
        <f t="shared" si="606"/>
        <v>0.6534834195314877</v>
      </c>
      <c r="K1608" s="2">
        <f t="shared" si="607"/>
        <v>0.32491633708548828</v>
      </c>
      <c r="L1608" s="2">
        <f t="shared" si="608"/>
        <v>0</v>
      </c>
      <c r="M1608" s="2">
        <f t="shared" si="609"/>
        <v>2.160024338302402E-2</v>
      </c>
      <c r="N1608" s="116">
        <v>2148</v>
      </c>
      <c r="O1608" s="116">
        <v>1068</v>
      </c>
      <c r="P1608" s="116"/>
      <c r="Q1608" s="116"/>
      <c r="R1608" s="116">
        <v>71</v>
      </c>
      <c r="S1608" s="116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G1608" s="7">
        <f>IF(Q1608&gt;0,RANK(Q1608,(N1608:P1608,Q1608:AE1608)),0)</f>
        <v>0</v>
      </c>
      <c r="AH1608" s="7">
        <f>IF(R1608&gt;0,RANK(R1608,(N1608:P1608,Q1608:AE1608)),0)</f>
        <v>3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10"/>
        <v>0</v>
      </c>
      <c r="AL1608" s="2">
        <f t="shared" si="611"/>
        <v>2.1600243383024034E-2</v>
      </c>
      <c r="AM1608" s="2">
        <f t="shared" si="612"/>
        <v>0</v>
      </c>
      <c r="AN1608" s="2">
        <f t="shared" si="613"/>
        <v>0</v>
      </c>
      <c r="AP1608" t="s">
        <v>1242</v>
      </c>
      <c r="AQ1608" t="s">
        <v>618</v>
      </c>
      <c r="AR1608">
        <v>1</v>
      </c>
      <c r="AT1608" s="95">
        <v>38</v>
      </c>
      <c r="AU1608" s="97">
        <v>97</v>
      </c>
      <c r="AV1608" s="101">
        <f t="shared" si="604"/>
        <v>38097</v>
      </c>
      <c r="AX1608" s="7" t="s">
        <v>1006</v>
      </c>
      <c r="BE1608" t="s">
        <v>1094</v>
      </c>
    </row>
    <row r="1609" spans="1:57" hidden="1" outlineLevel="1">
      <c r="A1609" t="s">
        <v>950</v>
      </c>
      <c r="B1609" t="s">
        <v>618</v>
      </c>
      <c r="C1609" s="1">
        <f t="shared" si="605"/>
        <v>4043</v>
      </c>
      <c r="D1609" s="7">
        <f>IF(N1609&gt;0, RANK(N1609,(N1609:P1609,Q1609:AE1609)),0)</f>
        <v>1</v>
      </c>
      <c r="E1609" s="7">
        <f>IF(O1609&gt;0,RANK(O1609,(N1609:P1609,Q1609:AE1609)),0)</f>
        <v>2</v>
      </c>
      <c r="F1609" s="7">
        <f>IF(P1609&gt;0,RANK(P1609,(N1609:P1609,Q1609:AE1609)),0)</f>
        <v>0</v>
      </c>
      <c r="G1609" s="1">
        <f t="shared" si="614"/>
        <v>1233</v>
      </c>
      <c r="H1609" s="2">
        <f t="shared" si="615"/>
        <v>0.30497155577541429</v>
      </c>
      <c r="I1609" s="2"/>
      <c r="J1609" s="2">
        <f t="shared" si="606"/>
        <v>0.64531288647044271</v>
      </c>
      <c r="K1609" s="2">
        <f t="shared" si="607"/>
        <v>0.34034133069502842</v>
      </c>
      <c r="L1609" s="2">
        <f t="shared" si="608"/>
        <v>0</v>
      </c>
      <c r="M1609" s="2">
        <f t="shared" si="609"/>
        <v>1.4345782834528864E-2</v>
      </c>
      <c r="N1609" s="116">
        <v>2609</v>
      </c>
      <c r="O1609" s="116">
        <v>1376</v>
      </c>
      <c r="P1609" s="116"/>
      <c r="Q1609" s="116"/>
      <c r="R1609" s="116">
        <v>58</v>
      </c>
      <c r="S1609" s="116"/>
      <c r="T1609" s="59"/>
      <c r="U1609" s="59"/>
      <c r="V1609" s="59"/>
      <c r="W1609" s="59"/>
      <c r="X1609" s="59"/>
      <c r="Y1609" s="59"/>
      <c r="Z1609" s="59"/>
      <c r="AA1609" s="59"/>
      <c r="AB1609" s="59"/>
      <c r="AC1609" s="59"/>
      <c r="AD1609" s="59"/>
      <c r="AE1609" s="59"/>
      <c r="AG1609" s="7">
        <f>IF(Q1609&gt;0,RANK(Q1609,(N1609:P1609,Q1609:AE1609)),0)</f>
        <v>0</v>
      </c>
      <c r="AH1609" s="7">
        <f>IF(R1609&gt;0,RANK(R1609,(N1609:P1609,Q1609:AE1609)),0)</f>
        <v>3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10"/>
        <v>0</v>
      </c>
      <c r="AL1609" s="2">
        <f t="shared" si="611"/>
        <v>1.4345782834528815E-2</v>
      </c>
      <c r="AM1609" s="2">
        <f t="shared" si="612"/>
        <v>0</v>
      </c>
      <c r="AN1609" s="2">
        <f t="shared" si="613"/>
        <v>0</v>
      </c>
      <c r="AP1609" t="s">
        <v>950</v>
      </c>
      <c r="AQ1609" t="s">
        <v>618</v>
      </c>
      <c r="AR1609">
        <v>1</v>
      </c>
      <c r="AT1609" s="95">
        <v>38</v>
      </c>
      <c r="AU1609" s="97">
        <v>99</v>
      </c>
      <c r="AV1609" s="101">
        <f t="shared" si="604"/>
        <v>38099</v>
      </c>
      <c r="AX1609" s="7" t="s">
        <v>1006</v>
      </c>
      <c r="BE1609" t="s">
        <v>1425</v>
      </c>
    </row>
    <row r="1610" spans="1:57" hidden="1" outlineLevel="1">
      <c r="A1610" t="s">
        <v>2116</v>
      </c>
      <c r="B1610" t="s">
        <v>618</v>
      </c>
      <c r="C1610" s="1">
        <f t="shared" si="605"/>
        <v>15905</v>
      </c>
      <c r="D1610" s="7">
        <f>IF(N1610&gt;0, RANK(N1610,(N1610:P1610,Q1610:AE1610)),0)</f>
        <v>1</v>
      </c>
      <c r="E1610" s="7">
        <f>IF(O1610&gt;0,RANK(O1610,(N1610:P1610,Q1610:AE1610)),0)</f>
        <v>2</v>
      </c>
      <c r="F1610" s="7">
        <f>IF(P1610&gt;0,RANK(P1610,(N1610:P1610,Q1610:AE1610)),0)</f>
        <v>0</v>
      </c>
      <c r="G1610" s="1">
        <f t="shared" si="614"/>
        <v>3614</v>
      </c>
      <c r="H1610" s="2">
        <f t="shared" si="615"/>
        <v>0.22722414335114743</v>
      </c>
      <c r="I1610" s="2"/>
      <c r="J1610" s="2">
        <f t="shared" si="606"/>
        <v>0.60741905061301482</v>
      </c>
      <c r="K1610" s="2">
        <f t="shared" si="607"/>
        <v>0.38019490726186733</v>
      </c>
      <c r="L1610" s="2">
        <f t="shared" si="608"/>
        <v>0</v>
      </c>
      <c r="M1610" s="2">
        <f t="shared" si="609"/>
        <v>1.2386042125117847E-2</v>
      </c>
      <c r="N1610" s="116">
        <v>9661</v>
      </c>
      <c r="O1610" s="116">
        <v>6047</v>
      </c>
      <c r="P1610" s="116"/>
      <c r="Q1610" s="116"/>
      <c r="R1610" s="116">
        <v>197</v>
      </c>
      <c r="S1610" s="116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G1610" s="7">
        <f>IF(Q1610&gt;0,RANK(Q1610,(N1610:P1610,Q1610:AE1610)),0)</f>
        <v>0</v>
      </c>
      <c r="AH1610" s="7">
        <f>IF(R1610&gt;0,RANK(R1610,(N1610:P1610,Q1610:AE1610)),0)</f>
        <v>3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10"/>
        <v>0</v>
      </c>
      <c r="AL1610" s="2">
        <f t="shared" si="611"/>
        <v>1.2386042125117888E-2</v>
      </c>
      <c r="AM1610" s="2">
        <f t="shared" si="612"/>
        <v>0</v>
      </c>
      <c r="AN1610" s="2">
        <f t="shared" si="613"/>
        <v>0</v>
      </c>
      <c r="AP1610" t="s">
        <v>2116</v>
      </c>
      <c r="AQ1610" t="s">
        <v>618</v>
      </c>
      <c r="AR1610">
        <v>1</v>
      </c>
      <c r="AT1610" s="95">
        <v>38</v>
      </c>
      <c r="AU1610" s="97">
        <v>101</v>
      </c>
      <c r="AV1610" s="101">
        <f t="shared" si="604"/>
        <v>38101</v>
      </c>
      <c r="AX1610" s="7" t="s">
        <v>1006</v>
      </c>
      <c r="BE1610" t="s">
        <v>1094</v>
      </c>
    </row>
    <row r="1611" spans="1:57" hidden="1" outlineLevel="1">
      <c r="A1611" t="s">
        <v>1851</v>
      </c>
      <c r="B1611" t="s">
        <v>618</v>
      </c>
      <c r="C1611" s="1">
        <f t="shared" si="605"/>
        <v>2027</v>
      </c>
      <c r="D1611" s="7">
        <f>IF(N1611&gt;0, RANK(N1611,(N1611:P1611,Q1611:AE1611)),0)</f>
        <v>1</v>
      </c>
      <c r="E1611" s="7">
        <f>IF(O1611&gt;0,RANK(O1611,(N1611:P1611,Q1611:AE1611)),0)</f>
        <v>2</v>
      </c>
      <c r="F1611" s="7">
        <f>IF(P1611&gt;0,RANK(P1611,(N1611:P1611,Q1611:AE1611)),0)</f>
        <v>0</v>
      </c>
      <c r="G1611" s="1">
        <f t="shared" si="614"/>
        <v>349</v>
      </c>
      <c r="H1611" s="2">
        <f t="shared" si="615"/>
        <v>0.17217562900838679</v>
      </c>
      <c r="I1611" s="2"/>
      <c r="J1611" s="2">
        <f t="shared" si="606"/>
        <v>0.57819437592501233</v>
      </c>
      <c r="K1611" s="2">
        <f t="shared" si="607"/>
        <v>0.40601874691662554</v>
      </c>
      <c r="L1611" s="2">
        <f t="shared" si="608"/>
        <v>0</v>
      </c>
      <c r="M1611" s="2">
        <f t="shared" si="609"/>
        <v>1.5786877158362134E-2</v>
      </c>
      <c r="N1611" s="116">
        <v>1172</v>
      </c>
      <c r="O1611" s="116">
        <v>823</v>
      </c>
      <c r="P1611" s="116"/>
      <c r="Q1611" s="116"/>
      <c r="R1611" s="116">
        <v>32</v>
      </c>
      <c r="S1611" s="116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G1611" s="7">
        <f>IF(Q1611&gt;0,RANK(Q1611,(N1611:P1611,Q1611:AE1611)),0)</f>
        <v>0</v>
      </c>
      <c r="AH1611" s="7">
        <f>IF(R1611&gt;0,RANK(R1611,(N1611:P1611,Q1611:AE1611)),0)</f>
        <v>3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10"/>
        <v>0</v>
      </c>
      <c r="AL1611" s="2">
        <f t="shared" si="611"/>
        <v>1.5786877158362113E-2</v>
      </c>
      <c r="AM1611" s="2">
        <f t="shared" si="612"/>
        <v>0</v>
      </c>
      <c r="AN1611" s="2">
        <f t="shared" si="613"/>
        <v>0</v>
      </c>
      <c r="AP1611" t="s">
        <v>1851</v>
      </c>
      <c r="AQ1611" t="s">
        <v>618</v>
      </c>
      <c r="AR1611">
        <v>1</v>
      </c>
      <c r="AT1611" s="95">
        <v>38</v>
      </c>
      <c r="AU1611" s="97">
        <v>103</v>
      </c>
      <c r="AV1611" s="101">
        <f t="shared" si="604"/>
        <v>38103</v>
      </c>
      <c r="AX1611" s="7" t="s">
        <v>1006</v>
      </c>
      <c r="BE1611" t="s">
        <v>1095</v>
      </c>
    </row>
    <row r="1612" spans="1:57" hidden="1" outlineLevel="1">
      <c r="A1612" t="s">
        <v>1376</v>
      </c>
      <c r="B1612" t="s">
        <v>618</v>
      </c>
      <c r="C1612" s="1">
        <f t="shared" si="605"/>
        <v>6872</v>
      </c>
      <c r="D1612" s="7">
        <f>IF(N1612&gt;0, RANK(N1612,(N1612:P1612,Q1612:AE1612)),0)</f>
        <v>1</v>
      </c>
      <c r="E1612" s="7">
        <f>IF(O1612&gt;0,RANK(O1612,(N1612:P1612,Q1612:AE1612)),0)</f>
        <v>2</v>
      </c>
      <c r="F1612" s="7">
        <f>IF(P1612&gt;0,RANK(P1612,(N1612:P1612,Q1612:AE1612)),0)</f>
        <v>0</v>
      </c>
      <c r="G1612" s="1">
        <f t="shared" si="614"/>
        <v>1827</v>
      </c>
      <c r="H1612" s="2">
        <f t="shared" si="615"/>
        <v>0.26586146682188594</v>
      </c>
      <c r="I1612" s="2"/>
      <c r="J1612" s="2">
        <f t="shared" si="606"/>
        <v>0.6257275902211874</v>
      </c>
      <c r="K1612" s="2">
        <f t="shared" si="607"/>
        <v>0.35986612339930152</v>
      </c>
      <c r="L1612" s="2">
        <f t="shared" si="608"/>
        <v>0</v>
      </c>
      <c r="M1612" s="2">
        <f t="shared" si="609"/>
        <v>1.440628637951108E-2</v>
      </c>
      <c r="N1612" s="116">
        <v>4300</v>
      </c>
      <c r="O1612" s="116">
        <v>2473</v>
      </c>
      <c r="P1612" s="116"/>
      <c r="Q1612" s="116"/>
      <c r="R1612" s="116">
        <v>99</v>
      </c>
      <c r="S1612" s="116"/>
      <c r="T1612" s="59"/>
      <c r="U1612" s="59"/>
      <c r="V1612" s="59"/>
      <c r="W1612" s="59"/>
      <c r="X1612" s="59"/>
      <c r="Y1612" s="59"/>
      <c r="Z1612" s="59"/>
      <c r="AA1612" s="59"/>
      <c r="AB1612" s="59"/>
      <c r="AC1612" s="59"/>
      <c r="AD1612" s="59"/>
      <c r="AE1612" s="59"/>
      <c r="AG1612" s="7">
        <f>IF(Q1612&gt;0,RANK(Q1612,(N1612:P1612,Q1612:AE1612)),0)</f>
        <v>0</v>
      </c>
      <c r="AH1612" s="7">
        <f>IF(R1612&gt;0,RANK(R1612,(N1612:P1612,Q1612:AE1612)),0)</f>
        <v>3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610"/>
        <v>0</v>
      </c>
      <c r="AL1612" s="2">
        <f t="shared" si="611"/>
        <v>1.4406286379511059E-2</v>
      </c>
      <c r="AM1612" s="2">
        <f t="shared" si="612"/>
        <v>0</v>
      </c>
      <c r="AN1612" s="2">
        <f t="shared" si="613"/>
        <v>0</v>
      </c>
      <c r="AP1612" t="s">
        <v>1376</v>
      </c>
      <c r="AQ1612" t="s">
        <v>618</v>
      </c>
      <c r="AR1612">
        <v>1</v>
      </c>
      <c r="AT1612" s="95">
        <v>38</v>
      </c>
      <c r="AU1612" s="97">
        <v>105</v>
      </c>
      <c r="AV1612" s="101">
        <f t="shared" si="604"/>
        <v>38105</v>
      </c>
      <c r="AX1612" s="7" t="s">
        <v>1006</v>
      </c>
      <c r="BE1612" t="s">
        <v>1094</v>
      </c>
    </row>
    <row r="1613" spans="1:57" collapsed="1">
      <c r="A1613" t="s">
        <v>1694</v>
      </c>
      <c r="B1613" t="s">
        <v>323</v>
      </c>
      <c r="C1613" s="1">
        <f t="shared" si="605"/>
        <v>213358</v>
      </c>
      <c r="D1613" s="7">
        <f>IF(N1613&gt;0, RANK(N1613,(N1613:P1613,Q1613:AE1613)),0)</f>
        <v>1</v>
      </c>
      <c r="E1613" s="7">
        <f>IF(O1613&gt;0,RANK(O1613,(N1613:P1613,Q1613:AE1613)),0)</f>
        <v>2</v>
      </c>
      <c r="F1613" s="7">
        <f>IF(P1613&gt;0,RANK(P1613,(N1613:P1613,Q1613:AE1613)),0)</f>
        <v>0</v>
      </c>
      <c r="G1613" s="1">
        <f t="shared" si="614"/>
        <v>59734</v>
      </c>
      <c r="H1613" s="2">
        <f t="shared" si="615"/>
        <v>0.27997075338164024</v>
      </c>
      <c r="I1613" s="2"/>
      <c r="J1613" s="2">
        <f t="shared" si="606"/>
        <v>0.63155353912203904</v>
      </c>
      <c r="K1613" s="2">
        <f t="shared" si="607"/>
        <v>0.35158278574039875</v>
      </c>
      <c r="L1613" s="2">
        <f t="shared" si="608"/>
        <v>0</v>
      </c>
      <c r="M1613" s="2">
        <f t="shared" si="609"/>
        <v>1.6863675137562206E-2</v>
      </c>
      <c r="N1613" s="59">
        <f>SUM(N1560:N1612)</f>
        <v>134747</v>
      </c>
      <c r="O1613" s="59">
        <f>SUM(O1560:O1612)</f>
        <v>75013</v>
      </c>
      <c r="P1613" s="59"/>
      <c r="Q1613" s="59"/>
      <c r="R1613" s="59">
        <f>SUM(R1560:R1612)</f>
        <v>3598</v>
      </c>
      <c r="S1613" s="59"/>
      <c r="T1613" s="59"/>
      <c r="U1613" s="59"/>
      <c r="V1613" s="59"/>
      <c r="W1613" s="59"/>
      <c r="X1613" s="59"/>
      <c r="Y1613" s="59"/>
      <c r="Z1613" s="59"/>
      <c r="AA1613" s="59"/>
      <c r="AB1613" s="59"/>
      <c r="AC1613" s="59"/>
      <c r="AD1613" s="59"/>
      <c r="AE1613" s="59"/>
      <c r="AG1613" s="7">
        <f>IF(Q1613&gt;0,RANK(Q1613,(N1613:P1613,Q1613:AE1613)),0)</f>
        <v>0</v>
      </c>
      <c r="AH1613" s="7">
        <f>IF(R1613&gt;0,RANK(R1613,(N1613:P1613,Q1613:AE1613)),0)</f>
        <v>3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10"/>
        <v>0</v>
      </c>
      <c r="AL1613" s="2">
        <f t="shared" si="611"/>
        <v>1.686367513756222E-2</v>
      </c>
      <c r="AM1613" s="2">
        <f t="shared" si="612"/>
        <v>0</v>
      </c>
      <c r="AN1613" s="2">
        <f t="shared" si="613"/>
        <v>0</v>
      </c>
      <c r="AP1613" t="s">
        <v>1694</v>
      </c>
      <c r="AQ1613" t="s">
        <v>323</v>
      </c>
      <c r="AT1613" s="95">
        <v>38</v>
      </c>
      <c r="AU1613" s="97"/>
      <c r="AV1613" s="95">
        <v>38</v>
      </c>
      <c r="AX1613" s="7" t="s">
        <v>593</v>
      </c>
    </row>
    <row r="1614" spans="1:57">
      <c r="C1614" s="1"/>
      <c r="E1614" s="7"/>
      <c r="F1614" s="7"/>
      <c r="I1614" s="2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  <c r="AA1614" s="59"/>
      <c r="AB1614" s="59"/>
      <c r="AC1614" s="59"/>
      <c r="AD1614" s="59"/>
      <c r="AE1614" s="59"/>
      <c r="AG1614" s="7"/>
      <c r="AH1614" s="7"/>
      <c r="AI1614" s="7"/>
      <c r="AJ1614" s="7"/>
      <c r="AT1614" s="95"/>
      <c r="AU1614" s="97"/>
      <c r="AV1614" s="101"/>
    </row>
    <row r="1615" spans="1:57" hidden="1" outlineLevel="1">
      <c r="A1615" t="s">
        <v>1278</v>
      </c>
      <c r="B1615" t="s">
        <v>302</v>
      </c>
      <c r="C1615" s="1">
        <f t="shared" ref="C1615:C1646" si="616">SUM(N1615:AE1615)</f>
        <v>7728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614"/>
        <v>1778</v>
      </c>
      <c r="H1615" s="2">
        <f t="shared" si="615"/>
        <v>0.23007246376811594</v>
      </c>
      <c r="I1615" s="2"/>
      <c r="J1615" s="2">
        <f t="shared" ref="J1615:J1646" si="617">IF($C1615=0,"-",N1615/$C1615)</f>
        <v>0.38496376811594202</v>
      </c>
      <c r="K1615" s="2">
        <f t="shared" ref="K1615:K1646" si="618">IF($C1615=0,"-",O1615/$C1615)</f>
        <v>0.61503623188405798</v>
      </c>
      <c r="L1615" s="2">
        <f t="shared" ref="L1615:L1646" si="619">IF($C1615=0,"-",P1615/$C1615)</f>
        <v>0</v>
      </c>
      <c r="M1615" s="2">
        <f t="shared" ref="M1615:M1646" si="620">IF(C1615=0,"-",(1-J1615-K1615-L1615))</f>
        <v>0</v>
      </c>
      <c r="N1615" s="59">
        <v>2975</v>
      </c>
      <c r="O1615" s="59">
        <v>4753</v>
      </c>
      <c r="P1615" s="59"/>
      <c r="Q1615" s="59"/>
      <c r="R1615" s="59"/>
      <c r="S1615" s="59"/>
      <c r="T1615" s="59"/>
      <c r="U1615" s="59"/>
      <c r="V1615" s="59"/>
      <c r="W1615" s="59"/>
      <c r="X1615" s="59">
        <v>0</v>
      </c>
      <c r="Y1615" s="59"/>
      <c r="Z1615" s="59"/>
      <c r="AA1615" s="59"/>
      <c r="AB1615" s="59"/>
      <c r="AC1615" s="59"/>
      <c r="AD1615" s="59"/>
      <c r="AE1615" s="59"/>
      <c r="AG1615" s="7">
        <f>IF(Q1615&gt;0,RANK(Q1615,(N1615:P1615,Q1615:AE1615)),0)</f>
        <v>0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ref="AK1615:AK1646" si="621">IF($C1615=0,"-",Q1615/$C1615)</f>
        <v>0</v>
      </c>
      <c r="AL1615" s="2">
        <f t="shared" ref="AL1615:AL1646" si="622">IF($C1615=0,"-",R1615/$C1615)</f>
        <v>0</v>
      </c>
      <c r="AM1615" s="2">
        <f t="shared" ref="AM1615:AM1646" si="623">IF($C1615=0,"-",T1615/$C1615)</f>
        <v>0</v>
      </c>
      <c r="AN1615" s="2">
        <f t="shared" ref="AN1615:AN1646" si="624">IF($C1615=0,"-",S1615/$C1615)</f>
        <v>0</v>
      </c>
      <c r="AP1615" t="s">
        <v>1278</v>
      </c>
      <c r="AQ1615" t="s">
        <v>302</v>
      </c>
      <c r="AR1615">
        <v>2</v>
      </c>
      <c r="AT1615" s="95">
        <v>39</v>
      </c>
      <c r="AU1615" s="97">
        <v>1</v>
      </c>
      <c r="AV1615" s="101">
        <f t="shared" si="604"/>
        <v>39001</v>
      </c>
      <c r="AX1615" s="7" t="s">
        <v>1006</v>
      </c>
    </row>
    <row r="1616" spans="1:57" hidden="1" outlineLevel="1">
      <c r="A1616" t="s">
        <v>250</v>
      </c>
      <c r="B1616" t="s">
        <v>302</v>
      </c>
      <c r="C1616" s="1">
        <f t="shared" si="616"/>
        <v>31061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0</v>
      </c>
      <c r="G1616" s="1">
        <f t="shared" si="614"/>
        <v>8903</v>
      </c>
      <c r="H1616" s="2">
        <f t="shared" si="615"/>
        <v>0.28662953543028236</v>
      </c>
      <c r="I1616" s="2"/>
      <c r="J1616" s="2">
        <f t="shared" si="617"/>
        <v>0.35665303757123079</v>
      </c>
      <c r="K1616" s="2">
        <f t="shared" si="618"/>
        <v>0.64328257300151315</v>
      </c>
      <c r="L1616" s="2">
        <f t="shared" si="619"/>
        <v>0</v>
      </c>
      <c r="M1616" s="2">
        <f t="shared" si="620"/>
        <v>6.4389427256061893E-5</v>
      </c>
      <c r="N1616" s="59">
        <v>11078</v>
      </c>
      <c r="O1616" s="59">
        <v>19981</v>
      </c>
      <c r="P1616" s="59"/>
      <c r="Q1616" s="59"/>
      <c r="R1616" s="59"/>
      <c r="S1616" s="59"/>
      <c r="T1616" s="59"/>
      <c r="U1616" s="59"/>
      <c r="V1616" s="59"/>
      <c r="W1616" s="59"/>
      <c r="X1616" s="59">
        <v>2</v>
      </c>
      <c r="Y1616" s="59"/>
      <c r="Z1616" s="59"/>
      <c r="AA1616" s="59"/>
      <c r="AB1616" s="59"/>
      <c r="AC1616" s="59"/>
      <c r="AD1616" s="59"/>
      <c r="AE1616" s="59"/>
      <c r="AG1616" s="7">
        <f>IF(Q1616&gt;0,RANK(Q1616,(N1616:P1616,Q1616:AE1616)),0)</f>
        <v>0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21"/>
        <v>0</v>
      </c>
      <c r="AL1616" s="2">
        <f t="shared" si="622"/>
        <v>0</v>
      </c>
      <c r="AM1616" s="2">
        <f t="shared" si="623"/>
        <v>0</v>
      </c>
      <c r="AN1616" s="2">
        <f t="shared" si="624"/>
        <v>0</v>
      </c>
      <c r="AP1616" t="s">
        <v>250</v>
      </c>
      <c r="AQ1616" t="s">
        <v>302</v>
      </c>
      <c r="AR1616">
        <v>4</v>
      </c>
      <c r="AT1616" s="95">
        <v>39</v>
      </c>
      <c r="AU1616" s="97">
        <v>3</v>
      </c>
      <c r="AV1616" s="101">
        <f t="shared" si="604"/>
        <v>39003</v>
      </c>
      <c r="AX1616" s="7" t="s">
        <v>1006</v>
      </c>
    </row>
    <row r="1617" spans="1:50" hidden="1" outlineLevel="1">
      <c r="A1617" t="s">
        <v>142</v>
      </c>
      <c r="B1617" t="s">
        <v>302</v>
      </c>
      <c r="C1617" s="1">
        <f t="shared" si="616"/>
        <v>16212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0</v>
      </c>
      <c r="G1617" s="1">
        <f t="shared" si="614"/>
        <v>5888</v>
      </c>
      <c r="H1617" s="2">
        <f t="shared" si="615"/>
        <v>0.36318776215149273</v>
      </c>
      <c r="I1617" s="2"/>
      <c r="J1617" s="2">
        <f t="shared" si="617"/>
        <v>0.31840611892425363</v>
      </c>
      <c r="K1617" s="2">
        <f t="shared" si="618"/>
        <v>0.68159388107574637</v>
      </c>
      <c r="L1617" s="2">
        <f t="shared" si="619"/>
        <v>0</v>
      </c>
      <c r="M1617" s="2">
        <f t="shared" si="620"/>
        <v>0</v>
      </c>
      <c r="N1617" s="59">
        <v>5162</v>
      </c>
      <c r="O1617" s="59">
        <v>11050</v>
      </c>
      <c r="P1617" s="59"/>
      <c r="Q1617" s="59"/>
      <c r="R1617" s="59"/>
      <c r="S1617" s="59"/>
      <c r="T1617" s="59"/>
      <c r="U1617" s="59"/>
      <c r="V1617" s="59"/>
      <c r="W1617" s="59"/>
      <c r="X1617" s="59">
        <v>0</v>
      </c>
      <c r="Y1617" s="59"/>
      <c r="Z1617" s="59"/>
      <c r="AA1617" s="59"/>
      <c r="AB1617" s="59"/>
      <c r="AC1617" s="59"/>
      <c r="AD1617" s="59"/>
      <c r="AE1617" s="59"/>
      <c r="AG1617" s="7">
        <f>IF(Q1617&gt;0,RANK(Q1617,(N1617:P1617,Q1617:AE1617)),0)</f>
        <v>0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21"/>
        <v>0</v>
      </c>
      <c r="AL1617" s="2">
        <f t="shared" si="622"/>
        <v>0</v>
      </c>
      <c r="AM1617" s="2">
        <f t="shared" si="623"/>
        <v>0</v>
      </c>
      <c r="AN1617" s="2">
        <f t="shared" si="624"/>
        <v>0</v>
      </c>
      <c r="AP1617" t="s">
        <v>142</v>
      </c>
      <c r="AQ1617" t="s">
        <v>302</v>
      </c>
      <c r="AR1617">
        <v>0</v>
      </c>
      <c r="AT1617" s="95">
        <v>39</v>
      </c>
      <c r="AU1617" s="97">
        <v>5</v>
      </c>
      <c r="AV1617" s="101">
        <f t="shared" si="604"/>
        <v>39005</v>
      </c>
      <c r="AX1617" s="7" t="s">
        <v>1006</v>
      </c>
    </row>
    <row r="1618" spans="1:50" hidden="1" outlineLevel="1">
      <c r="A1618" t="s">
        <v>290</v>
      </c>
      <c r="B1618" t="s">
        <v>302</v>
      </c>
      <c r="C1618" s="1">
        <f t="shared" si="616"/>
        <v>29775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0</v>
      </c>
      <c r="G1618" s="1">
        <f t="shared" si="614"/>
        <v>2809</v>
      </c>
      <c r="H1618" s="2">
        <f t="shared" si="615"/>
        <v>9.4340890008396308E-2</v>
      </c>
      <c r="I1618" s="2"/>
      <c r="J1618" s="2">
        <f t="shared" si="617"/>
        <v>0.45282955499580185</v>
      </c>
      <c r="K1618" s="2">
        <f t="shared" si="618"/>
        <v>0.5471704450041982</v>
      </c>
      <c r="L1618" s="2">
        <f t="shared" si="619"/>
        <v>0</v>
      </c>
      <c r="M1618" s="2">
        <f t="shared" si="620"/>
        <v>-1.1102230246251565E-16</v>
      </c>
      <c r="N1618" s="59">
        <v>13483</v>
      </c>
      <c r="O1618" s="59">
        <v>16292</v>
      </c>
      <c r="P1618" s="59"/>
      <c r="Q1618" s="59"/>
      <c r="R1618" s="59"/>
      <c r="S1618" s="59"/>
      <c r="T1618" s="59"/>
      <c r="U1618" s="59"/>
      <c r="V1618" s="59"/>
      <c r="W1618" s="59"/>
      <c r="X1618" s="59">
        <v>0</v>
      </c>
      <c r="Y1618" s="59"/>
      <c r="Z1618" s="59"/>
      <c r="AA1618" s="59"/>
      <c r="AB1618" s="59"/>
      <c r="AC1618" s="59"/>
      <c r="AD1618" s="59"/>
      <c r="AE1618" s="59"/>
      <c r="AG1618" s="7">
        <f>IF(Q1618&gt;0,RANK(Q1618,(N1618:P1618,Q1618:AE1618)),0)</f>
        <v>0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621"/>
        <v>0</v>
      </c>
      <c r="AL1618" s="2">
        <f t="shared" si="622"/>
        <v>0</v>
      </c>
      <c r="AM1618" s="2">
        <f t="shared" si="623"/>
        <v>0</v>
      </c>
      <c r="AN1618" s="2">
        <f t="shared" si="624"/>
        <v>0</v>
      </c>
      <c r="AP1618" t="s">
        <v>290</v>
      </c>
      <c r="AQ1618" t="s">
        <v>302</v>
      </c>
      <c r="AR1618">
        <v>14</v>
      </c>
      <c r="AT1618" s="95">
        <v>39</v>
      </c>
      <c r="AU1618" s="97">
        <v>7</v>
      </c>
      <c r="AV1618" s="101">
        <f t="shared" si="604"/>
        <v>39007</v>
      </c>
      <c r="AX1618" s="7" t="s">
        <v>1006</v>
      </c>
    </row>
    <row r="1619" spans="1:50" hidden="1" outlineLevel="1">
      <c r="A1619" t="s">
        <v>1594</v>
      </c>
      <c r="B1619" t="s">
        <v>302</v>
      </c>
      <c r="C1619" s="1">
        <f t="shared" si="616"/>
        <v>16490</v>
      </c>
      <c r="D1619" s="7">
        <f>IF(N1619&gt;0, RANK(N1619,(N1619:P1619,Q1619:AE1619)),0)</f>
        <v>1</v>
      </c>
      <c r="E1619" s="7">
        <f>IF(O1619&gt;0,RANK(O1619,(N1619:P1619,Q1619:AE1619)),0)</f>
        <v>2</v>
      </c>
      <c r="F1619" s="7">
        <f>IF(P1619&gt;0,RANK(P1619,(N1619:P1619,Q1619:AE1619)),0)</f>
        <v>0</v>
      </c>
      <c r="G1619" s="1">
        <f t="shared" si="614"/>
        <v>1071</v>
      </c>
      <c r="H1619" s="2">
        <f t="shared" si="615"/>
        <v>6.4948453608247428E-2</v>
      </c>
      <c r="I1619" s="2"/>
      <c r="J1619" s="2">
        <f t="shared" si="617"/>
        <v>0.53244390539721043</v>
      </c>
      <c r="K1619" s="2">
        <f t="shared" si="618"/>
        <v>0.46749545178896301</v>
      </c>
      <c r="L1619" s="2">
        <f t="shared" si="619"/>
        <v>0</v>
      </c>
      <c r="M1619" s="2">
        <f t="shared" si="620"/>
        <v>6.0642813826561337E-5</v>
      </c>
      <c r="N1619" s="59">
        <v>8780</v>
      </c>
      <c r="O1619" s="59">
        <v>7709</v>
      </c>
      <c r="P1619" s="59"/>
      <c r="Q1619" s="59"/>
      <c r="R1619" s="59"/>
      <c r="S1619" s="59"/>
      <c r="T1619" s="59"/>
      <c r="U1619" s="59"/>
      <c r="V1619" s="59"/>
      <c r="W1619" s="59"/>
      <c r="X1619" s="59">
        <v>1</v>
      </c>
      <c r="Y1619" s="59"/>
      <c r="Z1619" s="59"/>
      <c r="AA1619" s="59"/>
      <c r="AB1619" s="59"/>
      <c r="AC1619" s="59"/>
      <c r="AD1619" s="59"/>
      <c r="AE1619" s="59"/>
      <c r="AG1619" s="7">
        <f>IF(Q1619&gt;0,RANK(Q1619,(N1619:P1619,Q1619:AE1619)),0)</f>
        <v>0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621"/>
        <v>0</v>
      </c>
      <c r="AL1619" s="2">
        <f t="shared" si="622"/>
        <v>0</v>
      </c>
      <c r="AM1619" s="2">
        <f t="shared" si="623"/>
        <v>0</v>
      </c>
      <c r="AN1619" s="2">
        <f t="shared" si="624"/>
        <v>0</v>
      </c>
      <c r="AP1619" t="s">
        <v>1594</v>
      </c>
      <c r="AQ1619" t="s">
        <v>302</v>
      </c>
      <c r="AR1619">
        <v>0</v>
      </c>
      <c r="AT1619" s="95">
        <v>39</v>
      </c>
      <c r="AU1619" s="97">
        <v>9</v>
      </c>
      <c r="AV1619" s="101">
        <f t="shared" si="604"/>
        <v>39009</v>
      </c>
      <c r="AX1619" s="7" t="s">
        <v>1006</v>
      </c>
    </row>
    <row r="1620" spans="1:50" hidden="1" outlineLevel="1">
      <c r="A1620" t="s">
        <v>10</v>
      </c>
      <c r="B1620" t="s">
        <v>302</v>
      </c>
      <c r="C1620" s="1">
        <f t="shared" si="616"/>
        <v>14712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0</v>
      </c>
      <c r="G1620" s="1">
        <f t="shared" si="614"/>
        <v>4378</v>
      </c>
      <c r="H1620" s="2">
        <f t="shared" si="615"/>
        <v>0.29758020663404022</v>
      </c>
      <c r="I1620" s="2"/>
      <c r="J1620" s="2">
        <f t="shared" si="617"/>
        <v>0.35120989668297986</v>
      </c>
      <c r="K1620" s="2">
        <f t="shared" si="618"/>
        <v>0.64879010331702014</v>
      </c>
      <c r="L1620" s="2">
        <f t="shared" si="619"/>
        <v>0</v>
      </c>
      <c r="M1620" s="2">
        <f t="shared" si="620"/>
        <v>0</v>
      </c>
      <c r="N1620" s="59">
        <v>5167</v>
      </c>
      <c r="O1620" s="59">
        <v>9545</v>
      </c>
      <c r="P1620" s="59"/>
      <c r="Q1620" s="59"/>
      <c r="R1620" s="59"/>
      <c r="S1620" s="59"/>
      <c r="T1620" s="59"/>
      <c r="U1620" s="59"/>
      <c r="V1620" s="59"/>
      <c r="W1620" s="59"/>
      <c r="X1620" s="59">
        <v>0</v>
      </c>
      <c r="Y1620" s="59"/>
      <c r="Z1620" s="59"/>
      <c r="AA1620" s="59"/>
      <c r="AB1620" s="59"/>
      <c r="AC1620" s="59"/>
      <c r="AD1620" s="59"/>
      <c r="AE1620" s="59"/>
      <c r="AG1620" s="7">
        <f>IF(Q1620&gt;0,RANK(Q1620,(N1620:P1620,Q1620:AE1620)),0)</f>
        <v>0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21"/>
        <v>0</v>
      </c>
      <c r="AL1620" s="2">
        <f t="shared" si="622"/>
        <v>0</v>
      </c>
      <c r="AM1620" s="2">
        <f t="shared" si="623"/>
        <v>0</v>
      </c>
      <c r="AN1620" s="2">
        <f t="shared" si="624"/>
        <v>0</v>
      </c>
      <c r="AP1620" t="s">
        <v>10</v>
      </c>
      <c r="AQ1620" t="s">
        <v>302</v>
      </c>
      <c r="AR1620">
        <v>4</v>
      </c>
      <c r="AT1620" s="95">
        <v>39</v>
      </c>
      <c r="AU1620" s="97">
        <v>11</v>
      </c>
      <c r="AV1620" s="101">
        <f t="shared" si="604"/>
        <v>39011</v>
      </c>
      <c r="AX1620" s="7" t="s">
        <v>1006</v>
      </c>
    </row>
    <row r="1621" spans="1:50" hidden="1" outlineLevel="1">
      <c r="A1621" t="s">
        <v>487</v>
      </c>
      <c r="B1621" t="s">
        <v>302</v>
      </c>
      <c r="C1621" s="1">
        <f t="shared" si="616"/>
        <v>25130</v>
      </c>
      <c r="D1621" s="7">
        <f>IF(N1621&gt;0, RANK(N1621,(N1621:P1621,Q1621:AE1621)),0)</f>
        <v>1</v>
      </c>
      <c r="E1621" s="7">
        <f>IF(O1621&gt;0,RANK(O1621,(N1621:P1621,Q1621:AE1621)),0)</f>
        <v>2</v>
      </c>
      <c r="F1621" s="7">
        <f>IF(P1621&gt;0,RANK(P1621,(N1621:P1621,Q1621:AE1621)),0)</f>
        <v>0</v>
      </c>
      <c r="G1621" s="1">
        <f t="shared" si="614"/>
        <v>2504</v>
      </c>
      <c r="H1621" s="2">
        <f t="shared" si="615"/>
        <v>9.9641862315957022E-2</v>
      </c>
      <c r="I1621" s="2"/>
      <c r="J1621" s="2">
        <f t="shared" si="617"/>
        <v>0.54982093115797848</v>
      </c>
      <c r="K1621" s="2">
        <f t="shared" si="618"/>
        <v>0.45017906884202147</v>
      </c>
      <c r="L1621" s="2">
        <f t="shared" si="619"/>
        <v>0</v>
      </c>
      <c r="M1621" s="2">
        <f t="shared" si="620"/>
        <v>5.5511151231257827E-17</v>
      </c>
      <c r="N1621" s="59">
        <v>13817</v>
      </c>
      <c r="O1621" s="59">
        <v>11313</v>
      </c>
      <c r="P1621" s="59"/>
      <c r="Q1621" s="59"/>
      <c r="R1621" s="59"/>
      <c r="S1621" s="59"/>
      <c r="T1621" s="59"/>
      <c r="U1621" s="59"/>
      <c r="V1621" s="59"/>
      <c r="W1621" s="59"/>
      <c r="X1621" s="59">
        <v>0</v>
      </c>
      <c r="Y1621" s="59"/>
      <c r="Z1621" s="59"/>
      <c r="AA1621" s="59"/>
      <c r="AB1621" s="59"/>
      <c r="AC1621" s="59"/>
      <c r="AD1621" s="59"/>
      <c r="AE1621" s="59"/>
      <c r="AG1621" s="7">
        <f>IF(Q1621&gt;0,RANK(Q1621,(N1621:P1621,Q1621:AE1621)),0)</f>
        <v>0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21"/>
        <v>0</v>
      </c>
      <c r="AL1621" s="2">
        <f t="shared" si="622"/>
        <v>0</v>
      </c>
      <c r="AM1621" s="2">
        <f t="shared" si="623"/>
        <v>0</v>
      </c>
      <c r="AN1621" s="2">
        <f t="shared" si="624"/>
        <v>0</v>
      </c>
      <c r="AP1621" t="s">
        <v>487</v>
      </c>
      <c r="AQ1621" t="s">
        <v>302</v>
      </c>
      <c r="AR1621">
        <v>0</v>
      </c>
      <c r="AT1621" s="95">
        <v>39</v>
      </c>
      <c r="AU1621" s="97">
        <v>13</v>
      </c>
      <c r="AV1621" s="101">
        <f t="shared" si="604"/>
        <v>39013</v>
      </c>
      <c r="AX1621" s="7" t="s">
        <v>1006</v>
      </c>
    </row>
    <row r="1622" spans="1:50" hidden="1" outlineLevel="1">
      <c r="A1622" t="s">
        <v>1489</v>
      </c>
      <c r="B1622" t="s">
        <v>302</v>
      </c>
      <c r="C1622" s="1">
        <f t="shared" si="616"/>
        <v>11216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0</v>
      </c>
      <c r="G1622" s="1">
        <f t="shared" si="614"/>
        <v>2686</v>
      </c>
      <c r="H1622" s="2">
        <f t="shared" si="615"/>
        <v>0.2394793152639087</v>
      </c>
      <c r="I1622" s="2"/>
      <c r="J1622" s="2">
        <f t="shared" si="617"/>
        <v>0.38026034236804562</v>
      </c>
      <c r="K1622" s="2">
        <f t="shared" si="618"/>
        <v>0.61973965763195438</v>
      </c>
      <c r="L1622" s="2">
        <f t="shared" si="619"/>
        <v>0</v>
      </c>
      <c r="M1622" s="2">
        <f t="shared" si="620"/>
        <v>0</v>
      </c>
      <c r="N1622" s="59">
        <v>4265</v>
      </c>
      <c r="O1622" s="59">
        <v>6951</v>
      </c>
      <c r="P1622" s="59"/>
      <c r="Q1622" s="59"/>
      <c r="R1622" s="59"/>
      <c r="S1622" s="59"/>
      <c r="T1622" s="59"/>
      <c r="U1622" s="59"/>
      <c r="V1622" s="59"/>
      <c r="W1622" s="59"/>
      <c r="X1622" s="59">
        <v>0</v>
      </c>
      <c r="Y1622" s="59"/>
      <c r="Z1622" s="59"/>
      <c r="AA1622" s="59"/>
      <c r="AB1622" s="59"/>
      <c r="AC1622" s="59"/>
      <c r="AD1622" s="59"/>
      <c r="AE1622" s="59"/>
      <c r="AG1622" s="7">
        <f>IF(Q1622&gt;0,RANK(Q1622,(N1622:P1622,Q1622:AE1622)),0)</f>
        <v>0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21"/>
        <v>0</v>
      </c>
      <c r="AL1622" s="2">
        <f t="shared" si="622"/>
        <v>0</v>
      </c>
      <c r="AM1622" s="2">
        <f t="shared" si="623"/>
        <v>0</v>
      </c>
      <c r="AN1622" s="2">
        <f t="shared" si="624"/>
        <v>0</v>
      </c>
      <c r="AP1622" t="s">
        <v>1489</v>
      </c>
      <c r="AQ1622" t="s">
        <v>302</v>
      </c>
      <c r="AR1622">
        <v>2</v>
      </c>
      <c r="AT1622" s="95">
        <v>39</v>
      </c>
      <c r="AU1622" s="97">
        <v>15</v>
      </c>
      <c r="AV1622" s="101">
        <f t="shared" si="604"/>
        <v>39015</v>
      </c>
      <c r="AX1622" s="7" t="s">
        <v>1006</v>
      </c>
    </row>
    <row r="1623" spans="1:50" hidden="1" outlineLevel="1">
      <c r="A1623" t="s">
        <v>1486</v>
      </c>
      <c r="B1623" t="s">
        <v>302</v>
      </c>
      <c r="C1623" s="1">
        <f t="shared" si="616"/>
        <v>89902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614"/>
        <v>28748</v>
      </c>
      <c r="H1623" s="2">
        <f t="shared" si="615"/>
        <v>0.31977041667593603</v>
      </c>
      <c r="I1623" s="2"/>
      <c r="J1623" s="2">
        <f t="shared" si="617"/>
        <v>0.34011479166203201</v>
      </c>
      <c r="K1623" s="2">
        <f t="shared" si="618"/>
        <v>0.65988520833796804</v>
      </c>
      <c r="L1623" s="2">
        <f t="shared" si="619"/>
        <v>0</v>
      </c>
      <c r="M1623" s="2">
        <f t="shared" si="620"/>
        <v>0</v>
      </c>
      <c r="N1623" s="59">
        <v>30577</v>
      </c>
      <c r="O1623" s="59">
        <v>59325</v>
      </c>
      <c r="P1623" s="59"/>
      <c r="Q1623" s="59"/>
      <c r="R1623" s="59"/>
      <c r="S1623" s="59"/>
      <c r="T1623" s="59"/>
      <c r="U1623" s="59"/>
      <c r="V1623" s="59"/>
      <c r="W1623" s="59"/>
      <c r="X1623" s="59">
        <v>0</v>
      </c>
      <c r="Y1623" s="59"/>
      <c r="Z1623" s="59"/>
      <c r="AA1623" s="59"/>
      <c r="AB1623" s="59"/>
      <c r="AC1623" s="59"/>
      <c r="AD1623" s="59"/>
      <c r="AE1623" s="59"/>
      <c r="AG1623" s="7">
        <f>IF(Q1623&gt;0,RANK(Q1623,(N1623:P1623,Q1623:AE1623)),0)</f>
        <v>0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21"/>
        <v>0</v>
      </c>
      <c r="AL1623" s="2">
        <f t="shared" si="622"/>
        <v>0</v>
      </c>
      <c r="AM1623" s="2">
        <f t="shared" si="623"/>
        <v>0</v>
      </c>
      <c r="AN1623" s="2">
        <f t="shared" si="624"/>
        <v>0</v>
      </c>
      <c r="AP1623" t="s">
        <v>1486</v>
      </c>
      <c r="AQ1623" t="s">
        <v>302</v>
      </c>
      <c r="AR1623">
        <v>0</v>
      </c>
      <c r="AT1623" s="95">
        <v>39</v>
      </c>
      <c r="AU1623" s="97">
        <v>17</v>
      </c>
      <c r="AV1623" s="101">
        <f t="shared" si="604"/>
        <v>39017</v>
      </c>
      <c r="AX1623" s="7" t="s">
        <v>1006</v>
      </c>
    </row>
    <row r="1624" spans="1:50" hidden="1" outlineLevel="1">
      <c r="A1624" t="s">
        <v>1265</v>
      </c>
      <c r="B1624" t="s">
        <v>302</v>
      </c>
      <c r="C1624" s="1">
        <f t="shared" si="616"/>
        <v>9239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614"/>
        <v>1451</v>
      </c>
      <c r="H1624" s="2">
        <f t="shared" si="615"/>
        <v>0.1570516289641736</v>
      </c>
      <c r="I1624" s="2"/>
      <c r="J1624" s="2">
        <f t="shared" si="617"/>
        <v>0.42147418551791321</v>
      </c>
      <c r="K1624" s="2">
        <f t="shared" si="618"/>
        <v>0.57852581448208684</v>
      </c>
      <c r="L1624" s="2">
        <f t="shared" si="619"/>
        <v>0</v>
      </c>
      <c r="M1624" s="2">
        <f t="shared" si="620"/>
        <v>0</v>
      </c>
      <c r="N1624" s="59">
        <v>3894</v>
      </c>
      <c r="O1624" s="59">
        <v>5345</v>
      </c>
      <c r="P1624" s="59"/>
      <c r="Q1624" s="59"/>
      <c r="R1624" s="59"/>
      <c r="S1624" s="59"/>
      <c r="T1624" s="59"/>
      <c r="U1624" s="59"/>
      <c r="V1624" s="59"/>
      <c r="W1624" s="59"/>
      <c r="X1624" s="59">
        <v>0</v>
      </c>
      <c r="Y1624" s="59"/>
      <c r="Z1624" s="59"/>
      <c r="AA1624" s="59"/>
      <c r="AB1624" s="59"/>
      <c r="AC1624" s="59"/>
      <c r="AD1624" s="59"/>
      <c r="AE1624" s="59"/>
      <c r="AG1624" s="7">
        <f>IF(Q1624&gt;0,RANK(Q1624,(N1624:P1624,Q1624:AE1624)),0)</f>
        <v>0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21"/>
        <v>0</v>
      </c>
      <c r="AL1624" s="2">
        <f t="shared" si="622"/>
        <v>0</v>
      </c>
      <c r="AM1624" s="2">
        <f t="shared" si="623"/>
        <v>0</v>
      </c>
      <c r="AN1624" s="2">
        <f t="shared" si="624"/>
        <v>0</v>
      </c>
      <c r="AP1624" t="s">
        <v>1265</v>
      </c>
      <c r="AQ1624" t="s">
        <v>302</v>
      </c>
      <c r="AR1624">
        <v>18</v>
      </c>
      <c r="AT1624" s="95">
        <v>39</v>
      </c>
      <c r="AU1624" s="97">
        <v>19</v>
      </c>
      <c r="AV1624" s="101">
        <f t="shared" si="604"/>
        <v>39019</v>
      </c>
      <c r="AX1624" s="7" t="s">
        <v>1006</v>
      </c>
    </row>
    <row r="1625" spans="1:50" hidden="1" outlineLevel="1">
      <c r="A1625" t="s">
        <v>1595</v>
      </c>
      <c r="B1625" t="s">
        <v>302</v>
      </c>
      <c r="C1625" s="1">
        <f t="shared" si="616"/>
        <v>11462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0</v>
      </c>
      <c r="G1625" s="1">
        <f t="shared" si="614"/>
        <v>2980</v>
      </c>
      <c r="H1625" s="2">
        <f t="shared" si="615"/>
        <v>0.25998953062292796</v>
      </c>
      <c r="I1625" s="2"/>
      <c r="J1625" s="2">
        <f t="shared" si="617"/>
        <v>0.37000523468853602</v>
      </c>
      <c r="K1625" s="2">
        <f t="shared" si="618"/>
        <v>0.62999476531146392</v>
      </c>
      <c r="L1625" s="2">
        <f t="shared" si="619"/>
        <v>0</v>
      </c>
      <c r="M1625" s="2">
        <f t="shared" si="620"/>
        <v>0</v>
      </c>
      <c r="N1625" s="59">
        <v>4241</v>
      </c>
      <c r="O1625" s="59">
        <v>7221</v>
      </c>
      <c r="P1625" s="59"/>
      <c r="Q1625" s="59"/>
      <c r="R1625" s="59"/>
      <c r="S1625" s="59"/>
      <c r="T1625" s="59"/>
      <c r="U1625" s="59"/>
      <c r="V1625" s="59"/>
      <c r="W1625" s="59"/>
      <c r="X1625" s="59">
        <v>0</v>
      </c>
      <c r="Y1625" s="59"/>
      <c r="Z1625" s="59"/>
      <c r="AA1625" s="59"/>
      <c r="AB1625" s="59"/>
      <c r="AC1625" s="59"/>
      <c r="AD1625" s="59"/>
      <c r="AE1625" s="59"/>
      <c r="AG1625" s="7">
        <f>IF(Q1625&gt;0,RANK(Q1625,(N1625:P1625,Q1625:AE1625)),0)</f>
        <v>0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21"/>
        <v>0</v>
      </c>
      <c r="AL1625" s="2">
        <f t="shared" si="622"/>
        <v>0</v>
      </c>
      <c r="AM1625" s="2">
        <f t="shared" si="623"/>
        <v>0</v>
      </c>
      <c r="AN1625" s="2">
        <f t="shared" si="624"/>
        <v>0</v>
      </c>
      <c r="AP1625" t="s">
        <v>1595</v>
      </c>
      <c r="AQ1625" t="s">
        <v>302</v>
      </c>
      <c r="AR1625">
        <v>4</v>
      </c>
      <c r="AT1625" s="95">
        <v>39</v>
      </c>
      <c r="AU1625" s="97">
        <v>21</v>
      </c>
      <c r="AV1625" s="101">
        <f t="shared" si="604"/>
        <v>39021</v>
      </c>
      <c r="AX1625" s="7" t="s">
        <v>1006</v>
      </c>
    </row>
    <row r="1626" spans="1:50" hidden="1" outlineLevel="1">
      <c r="A1626" t="s">
        <v>1842</v>
      </c>
      <c r="B1626" t="s">
        <v>302</v>
      </c>
      <c r="C1626" s="1">
        <f t="shared" si="616"/>
        <v>42274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0</v>
      </c>
      <c r="G1626" s="1">
        <f t="shared" si="614"/>
        <v>4168</v>
      </c>
      <c r="H1626" s="2">
        <f t="shared" si="615"/>
        <v>9.8594881014335056E-2</v>
      </c>
      <c r="I1626" s="2"/>
      <c r="J1626" s="2">
        <f t="shared" si="617"/>
        <v>0.4507025594928325</v>
      </c>
      <c r="K1626" s="2">
        <f t="shared" si="618"/>
        <v>0.54929744050716756</v>
      </c>
      <c r="L1626" s="2">
        <f t="shared" si="619"/>
        <v>0</v>
      </c>
      <c r="M1626" s="2">
        <f t="shared" si="620"/>
        <v>0</v>
      </c>
      <c r="N1626" s="59">
        <v>19053</v>
      </c>
      <c r="O1626" s="59">
        <v>23221</v>
      </c>
      <c r="P1626" s="59"/>
      <c r="Q1626" s="59"/>
      <c r="R1626" s="59"/>
      <c r="S1626" s="59"/>
      <c r="T1626" s="59"/>
      <c r="U1626" s="59"/>
      <c r="V1626" s="59"/>
      <c r="W1626" s="59"/>
      <c r="X1626" s="59">
        <v>0</v>
      </c>
      <c r="Y1626" s="59"/>
      <c r="Z1626" s="59"/>
      <c r="AA1626" s="59"/>
      <c r="AB1626" s="59"/>
      <c r="AC1626" s="59"/>
      <c r="AD1626" s="59"/>
      <c r="AE1626" s="59"/>
      <c r="AG1626" s="7">
        <f>IF(Q1626&gt;0,RANK(Q1626,(N1626:P1626,Q1626:AE1626)),0)</f>
        <v>0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21"/>
        <v>0</v>
      </c>
      <c r="AL1626" s="2">
        <f t="shared" si="622"/>
        <v>0</v>
      </c>
      <c r="AM1626" s="2">
        <f t="shared" si="623"/>
        <v>0</v>
      </c>
      <c r="AN1626" s="2">
        <f t="shared" si="624"/>
        <v>0</v>
      </c>
      <c r="AP1626" t="s">
        <v>1842</v>
      </c>
      <c r="AQ1626" t="s">
        <v>302</v>
      </c>
      <c r="AR1626">
        <v>7</v>
      </c>
      <c r="AT1626" s="95">
        <v>39</v>
      </c>
      <c r="AU1626" s="97">
        <v>23</v>
      </c>
      <c r="AV1626" s="101">
        <f t="shared" si="604"/>
        <v>39023</v>
      </c>
      <c r="AX1626" s="7" t="s">
        <v>1006</v>
      </c>
    </row>
    <row r="1627" spans="1:50" hidden="1" outlineLevel="1">
      <c r="A1627" t="s">
        <v>1990</v>
      </c>
      <c r="B1627" t="s">
        <v>302</v>
      </c>
      <c r="C1627" s="1">
        <f t="shared" si="616"/>
        <v>45241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0</v>
      </c>
      <c r="G1627" s="1">
        <f t="shared" si="614"/>
        <v>17904</v>
      </c>
      <c r="H1627" s="2">
        <f t="shared" si="615"/>
        <v>0.39574722044163479</v>
      </c>
      <c r="I1627" s="2"/>
      <c r="J1627" s="2">
        <f t="shared" si="617"/>
        <v>0.30211533785725336</v>
      </c>
      <c r="K1627" s="2">
        <f t="shared" si="618"/>
        <v>0.69786255829888821</v>
      </c>
      <c r="L1627" s="2">
        <f t="shared" si="619"/>
        <v>0</v>
      </c>
      <c r="M1627" s="2">
        <f t="shared" si="620"/>
        <v>2.2103843858367611E-5</v>
      </c>
      <c r="N1627" s="59">
        <v>13668</v>
      </c>
      <c r="O1627" s="59">
        <v>31572</v>
      </c>
      <c r="P1627" s="59"/>
      <c r="Q1627" s="59"/>
      <c r="R1627" s="59"/>
      <c r="S1627" s="59"/>
      <c r="T1627" s="59"/>
      <c r="U1627" s="59"/>
      <c r="V1627" s="59"/>
      <c r="W1627" s="59"/>
      <c r="X1627" s="59">
        <v>1</v>
      </c>
      <c r="Y1627" s="59"/>
      <c r="Z1627" s="59"/>
      <c r="AA1627" s="59"/>
      <c r="AB1627" s="59"/>
      <c r="AC1627" s="59"/>
      <c r="AD1627" s="59"/>
      <c r="AE1627" s="59"/>
      <c r="AG1627" s="7">
        <f>IF(Q1627&gt;0,RANK(Q1627,(N1627:P1627,Q1627:AE1627)),0)</f>
        <v>0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21"/>
        <v>0</v>
      </c>
      <c r="AL1627" s="2">
        <f t="shared" si="622"/>
        <v>0</v>
      </c>
      <c r="AM1627" s="2">
        <f t="shared" si="623"/>
        <v>0</v>
      </c>
      <c r="AN1627" s="2">
        <f t="shared" si="624"/>
        <v>0</v>
      </c>
      <c r="AP1627" t="s">
        <v>1990</v>
      </c>
      <c r="AQ1627" t="s">
        <v>302</v>
      </c>
      <c r="AR1627">
        <v>2</v>
      </c>
      <c r="AT1627" s="95">
        <v>39</v>
      </c>
      <c r="AU1627" s="97">
        <v>25</v>
      </c>
      <c r="AV1627" s="101">
        <f t="shared" si="604"/>
        <v>39025</v>
      </c>
      <c r="AX1627" s="7" t="s">
        <v>1006</v>
      </c>
    </row>
    <row r="1628" spans="1:50" hidden="1" outlineLevel="1">
      <c r="A1628" t="s">
        <v>1688</v>
      </c>
      <c r="B1628" t="s">
        <v>302</v>
      </c>
      <c r="C1628" s="1">
        <f t="shared" si="616"/>
        <v>10420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0</v>
      </c>
      <c r="G1628" s="1">
        <f t="shared" si="614"/>
        <v>3661</v>
      </c>
      <c r="H1628" s="2">
        <f t="shared" si="615"/>
        <v>0.3513435700575816</v>
      </c>
      <c r="I1628" s="2"/>
      <c r="J1628" s="2">
        <f t="shared" si="617"/>
        <v>0.3242802303262956</v>
      </c>
      <c r="K1628" s="2">
        <f t="shared" si="618"/>
        <v>0.67562380038387715</v>
      </c>
      <c r="L1628" s="2">
        <f t="shared" si="619"/>
        <v>0</v>
      </c>
      <c r="M1628" s="2">
        <f t="shared" si="620"/>
        <v>9.596928982724684E-5</v>
      </c>
      <c r="N1628" s="59">
        <v>3379</v>
      </c>
      <c r="O1628" s="59">
        <v>7040</v>
      </c>
      <c r="P1628" s="59"/>
      <c r="Q1628" s="59"/>
      <c r="R1628" s="59"/>
      <c r="S1628" s="59"/>
      <c r="T1628" s="59"/>
      <c r="U1628" s="59"/>
      <c r="V1628" s="59"/>
      <c r="W1628" s="59"/>
      <c r="X1628" s="59">
        <v>1</v>
      </c>
      <c r="Y1628" s="59"/>
      <c r="Z1628" s="59"/>
      <c r="AA1628" s="59"/>
      <c r="AB1628" s="59"/>
      <c r="AC1628" s="59"/>
      <c r="AD1628" s="59"/>
      <c r="AE1628" s="59"/>
      <c r="AG1628" s="7">
        <f>IF(Q1628&gt;0,RANK(Q1628,(N1628:P1628,Q1628:AE1628)),0)</f>
        <v>0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21"/>
        <v>0</v>
      </c>
      <c r="AL1628" s="2">
        <f t="shared" si="622"/>
        <v>0</v>
      </c>
      <c r="AM1628" s="2">
        <f t="shared" si="623"/>
        <v>0</v>
      </c>
      <c r="AN1628" s="2">
        <f t="shared" si="624"/>
        <v>0</v>
      </c>
      <c r="AP1628" t="s">
        <v>1688</v>
      </c>
      <c r="AQ1628" t="s">
        <v>302</v>
      </c>
      <c r="AR1628">
        <v>3</v>
      </c>
      <c r="AT1628" s="95">
        <v>39</v>
      </c>
      <c r="AU1628" s="97">
        <v>27</v>
      </c>
      <c r="AV1628" s="101">
        <f t="shared" si="604"/>
        <v>39027</v>
      </c>
      <c r="AX1628" s="7" t="s">
        <v>1006</v>
      </c>
    </row>
    <row r="1629" spans="1:50" hidden="1" outlineLevel="1">
      <c r="A1629" t="s">
        <v>1826</v>
      </c>
      <c r="B1629" t="s">
        <v>302</v>
      </c>
      <c r="C1629" s="1">
        <f t="shared" si="616"/>
        <v>33038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0</v>
      </c>
      <c r="G1629" s="1">
        <f t="shared" si="614"/>
        <v>537</v>
      </c>
      <c r="H1629" s="2">
        <f t="shared" si="615"/>
        <v>1.6254010533325262E-2</v>
      </c>
      <c r="I1629" s="2"/>
      <c r="J1629" s="2">
        <f t="shared" si="617"/>
        <v>0.4918578606453175</v>
      </c>
      <c r="K1629" s="2">
        <f t="shared" si="618"/>
        <v>0.50811187117864276</v>
      </c>
      <c r="L1629" s="2">
        <f t="shared" si="619"/>
        <v>0</v>
      </c>
      <c r="M1629" s="2">
        <f t="shared" si="620"/>
        <v>3.0268176039793815E-5</v>
      </c>
      <c r="N1629" s="59">
        <v>16250</v>
      </c>
      <c r="O1629" s="59">
        <v>16787</v>
      </c>
      <c r="P1629" s="59"/>
      <c r="Q1629" s="59"/>
      <c r="R1629" s="59"/>
      <c r="S1629" s="59"/>
      <c r="T1629" s="59"/>
      <c r="U1629" s="59"/>
      <c r="V1629" s="59"/>
      <c r="W1629" s="59"/>
      <c r="X1629" s="59">
        <v>1</v>
      </c>
      <c r="Y1629" s="59"/>
      <c r="Z1629" s="59"/>
      <c r="AA1629" s="59"/>
      <c r="AB1629" s="59"/>
      <c r="AC1629" s="59"/>
      <c r="AD1629" s="59"/>
      <c r="AE1629" s="59"/>
      <c r="AG1629" s="7">
        <f>IF(Q1629&gt;0,RANK(Q1629,(N1629:P1629,Q1629:AE1629)),0)</f>
        <v>0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21"/>
        <v>0</v>
      </c>
      <c r="AL1629" s="2">
        <f t="shared" si="622"/>
        <v>0</v>
      </c>
      <c r="AM1629" s="2">
        <f t="shared" si="623"/>
        <v>0</v>
      </c>
      <c r="AN1629" s="2">
        <f t="shared" si="624"/>
        <v>0</v>
      </c>
      <c r="AP1629" t="s">
        <v>1826</v>
      </c>
      <c r="AQ1629" t="s">
        <v>302</v>
      </c>
      <c r="AR1629">
        <v>6</v>
      </c>
      <c r="AT1629" s="95">
        <v>39</v>
      </c>
      <c r="AU1629" s="97">
        <v>29</v>
      </c>
      <c r="AV1629" s="101">
        <f t="shared" si="604"/>
        <v>39029</v>
      </c>
      <c r="AX1629" s="7" t="s">
        <v>1006</v>
      </c>
    </row>
    <row r="1630" spans="1:50" hidden="1" outlineLevel="1">
      <c r="A1630" t="s">
        <v>1693</v>
      </c>
      <c r="B1630" t="s">
        <v>302</v>
      </c>
      <c r="C1630" s="1">
        <f t="shared" si="616"/>
        <v>10704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0</v>
      </c>
      <c r="G1630" s="1">
        <f t="shared" si="614"/>
        <v>2094</v>
      </c>
      <c r="H1630" s="2">
        <f t="shared" si="615"/>
        <v>0.19562780269058297</v>
      </c>
      <c r="I1630" s="2"/>
      <c r="J1630" s="2">
        <f t="shared" si="617"/>
        <v>0.4021860986547085</v>
      </c>
      <c r="K1630" s="2">
        <f t="shared" si="618"/>
        <v>0.59781390134529144</v>
      </c>
      <c r="L1630" s="2">
        <f t="shared" si="619"/>
        <v>0</v>
      </c>
      <c r="M1630" s="2">
        <f t="shared" si="620"/>
        <v>0</v>
      </c>
      <c r="N1630" s="59">
        <v>4305</v>
      </c>
      <c r="O1630" s="59">
        <v>6399</v>
      </c>
      <c r="P1630" s="59"/>
      <c r="Q1630" s="59"/>
      <c r="R1630" s="59"/>
      <c r="S1630" s="59"/>
      <c r="T1630" s="59"/>
      <c r="U1630" s="59"/>
      <c r="V1630" s="59"/>
      <c r="W1630" s="59"/>
      <c r="X1630" s="59">
        <v>0</v>
      </c>
      <c r="Y1630" s="59"/>
      <c r="Z1630" s="59"/>
      <c r="AA1630" s="59"/>
      <c r="AB1630" s="59"/>
      <c r="AC1630" s="59"/>
      <c r="AD1630" s="59"/>
      <c r="AE1630" s="59"/>
      <c r="AG1630" s="7">
        <f>IF(Q1630&gt;0,RANK(Q1630,(N1630:P1630,Q1630:AE1630)),0)</f>
        <v>0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21"/>
        <v>0</v>
      </c>
      <c r="AL1630" s="2">
        <f t="shared" si="622"/>
        <v>0</v>
      </c>
      <c r="AM1630" s="2">
        <f t="shared" si="623"/>
        <v>0</v>
      </c>
      <c r="AN1630" s="2">
        <f t="shared" si="624"/>
        <v>0</v>
      </c>
      <c r="AP1630" t="s">
        <v>1693</v>
      </c>
      <c r="AQ1630" t="s">
        <v>302</v>
      </c>
      <c r="AR1630">
        <v>18</v>
      </c>
      <c r="AT1630" s="95">
        <v>39</v>
      </c>
      <c r="AU1630" s="97">
        <v>31</v>
      </c>
      <c r="AV1630" s="101">
        <f t="shared" si="604"/>
        <v>39031</v>
      </c>
      <c r="AX1630" s="7" t="s">
        <v>1006</v>
      </c>
    </row>
    <row r="1631" spans="1:50" hidden="1" outlineLevel="1">
      <c r="A1631" t="s">
        <v>1925</v>
      </c>
      <c r="B1631" t="s">
        <v>302</v>
      </c>
      <c r="C1631" s="1">
        <f t="shared" si="616"/>
        <v>14410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614"/>
        <v>3156</v>
      </c>
      <c r="H1631" s="2">
        <f t="shared" si="615"/>
        <v>0.21901457321304649</v>
      </c>
      <c r="I1631" s="2"/>
      <c r="J1631" s="2">
        <f t="shared" si="617"/>
        <v>0.39049271339347674</v>
      </c>
      <c r="K1631" s="2">
        <f t="shared" si="618"/>
        <v>0.6095072866065232</v>
      </c>
      <c r="L1631" s="2">
        <f t="shared" si="619"/>
        <v>0</v>
      </c>
      <c r="M1631" s="2">
        <f t="shared" si="620"/>
        <v>0</v>
      </c>
      <c r="N1631" s="59">
        <v>5627</v>
      </c>
      <c r="O1631" s="59">
        <v>8783</v>
      </c>
      <c r="P1631" s="59"/>
      <c r="Q1631" s="59"/>
      <c r="R1631" s="59"/>
      <c r="S1631" s="59"/>
      <c r="T1631" s="59"/>
      <c r="U1631" s="59"/>
      <c r="V1631" s="59"/>
      <c r="W1631" s="59"/>
      <c r="X1631" s="59">
        <v>0</v>
      </c>
      <c r="Y1631" s="59"/>
      <c r="Z1631" s="59"/>
      <c r="AA1631" s="59"/>
      <c r="AB1631" s="59"/>
      <c r="AC1631" s="59"/>
      <c r="AD1631" s="59"/>
      <c r="AE1631" s="59"/>
      <c r="AG1631" s="7">
        <f>IF(Q1631&gt;0,RANK(Q1631,(N1631:P1631,Q1631:AE1631)),0)</f>
        <v>0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21"/>
        <v>0</v>
      </c>
      <c r="AL1631" s="2">
        <f t="shared" si="622"/>
        <v>0</v>
      </c>
      <c r="AM1631" s="2">
        <f t="shared" si="623"/>
        <v>0</v>
      </c>
      <c r="AN1631" s="2">
        <f t="shared" si="624"/>
        <v>0</v>
      </c>
      <c r="AP1631" t="s">
        <v>1925</v>
      </c>
      <c r="AQ1631" t="s">
        <v>302</v>
      </c>
      <c r="AR1631">
        <v>5</v>
      </c>
      <c r="AT1631" s="95">
        <v>39</v>
      </c>
      <c r="AU1631" s="97">
        <v>33</v>
      </c>
      <c r="AV1631" s="101">
        <f t="shared" si="604"/>
        <v>39033</v>
      </c>
      <c r="AX1631" s="7" t="s">
        <v>1006</v>
      </c>
    </row>
    <row r="1632" spans="1:50" hidden="1" outlineLevel="1">
      <c r="A1632" t="s">
        <v>806</v>
      </c>
      <c r="B1632" t="s">
        <v>302</v>
      </c>
      <c r="C1632" s="1">
        <f t="shared" si="616"/>
        <v>412857</v>
      </c>
      <c r="D1632" s="7">
        <f>IF(N1632&gt;0, RANK(N1632,(N1632:P1632,Q1632:AE1632)),0)</f>
        <v>1</v>
      </c>
      <c r="E1632" s="7">
        <f>IF(O1632&gt;0,RANK(O1632,(N1632:P1632,Q1632:AE1632)),0)</f>
        <v>2</v>
      </c>
      <c r="F1632" s="7">
        <f>IF(P1632&gt;0,RANK(P1632,(N1632:P1632,Q1632:AE1632)),0)</f>
        <v>0</v>
      </c>
      <c r="G1632" s="1">
        <f t="shared" si="614"/>
        <v>27167</v>
      </c>
      <c r="H1632" s="2">
        <f t="shared" si="615"/>
        <v>6.5802444914340799E-2</v>
      </c>
      <c r="I1632" s="2"/>
      <c r="J1632" s="2">
        <f t="shared" si="617"/>
        <v>0.53289880031100356</v>
      </c>
      <c r="K1632" s="2">
        <f t="shared" si="618"/>
        <v>0.46709635539666278</v>
      </c>
      <c r="L1632" s="2">
        <f t="shared" si="619"/>
        <v>0</v>
      </c>
      <c r="M1632" s="2">
        <f t="shared" si="620"/>
        <v>4.8442923336611265E-6</v>
      </c>
      <c r="N1632" s="59">
        <v>220011</v>
      </c>
      <c r="O1632" s="59">
        <v>192844</v>
      </c>
      <c r="P1632" s="59"/>
      <c r="Q1632" s="59"/>
      <c r="R1632" s="59"/>
      <c r="S1632" s="59"/>
      <c r="T1632" s="59"/>
      <c r="U1632" s="59"/>
      <c r="V1632" s="59"/>
      <c r="W1632" s="59"/>
      <c r="X1632" s="59">
        <v>2</v>
      </c>
      <c r="Y1632" s="59"/>
      <c r="Z1632" s="59"/>
      <c r="AA1632" s="59"/>
      <c r="AB1632" s="59"/>
      <c r="AC1632" s="59"/>
      <c r="AD1632" s="59"/>
      <c r="AE1632" s="59"/>
      <c r="AG1632" s="7">
        <f>IF(Q1632&gt;0,RANK(Q1632,(N1632:P1632,Q1632:AE1632)),0)</f>
        <v>0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21"/>
        <v>0</v>
      </c>
      <c r="AL1632" s="2">
        <f t="shared" si="622"/>
        <v>0</v>
      </c>
      <c r="AM1632" s="2">
        <f t="shared" si="623"/>
        <v>0</v>
      </c>
      <c r="AN1632" s="2">
        <f t="shared" si="624"/>
        <v>0</v>
      </c>
      <c r="AP1632" t="s">
        <v>806</v>
      </c>
      <c r="AQ1632" t="s">
        <v>302</v>
      </c>
      <c r="AR1632">
        <v>0</v>
      </c>
      <c r="AT1632" s="95">
        <v>39</v>
      </c>
      <c r="AU1632" s="97">
        <v>35</v>
      </c>
      <c r="AV1632" s="101">
        <f t="shared" si="604"/>
        <v>39035</v>
      </c>
      <c r="AX1632" s="7" t="s">
        <v>1006</v>
      </c>
    </row>
    <row r="1633" spans="1:50" hidden="1" outlineLevel="1">
      <c r="A1633" t="s">
        <v>424</v>
      </c>
      <c r="B1633" t="s">
        <v>302</v>
      </c>
      <c r="C1633" s="1">
        <f t="shared" si="616"/>
        <v>19053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614"/>
        <v>5837</v>
      </c>
      <c r="H1633" s="2">
        <f t="shared" si="615"/>
        <v>0.30635595444286989</v>
      </c>
      <c r="I1633" s="2"/>
      <c r="J1633" s="2">
        <f t="shared" si="617"/>
        <v>0.3467695376056264</v>
      </c>
      <c r="K1633" s="2">
        <f t="shared" si="618"/>
        <v>0.65312549204849635</v>
      </c>
      <c r="L1633" s="2">
        <f t="shared" si="619"/>
        <v>0</v>
      </c>
      <c r="M1633" s="2">
        <f t="shared" si="620"/>
        <v>1.049703458773088E-4</v>
      </c>
      <c r="N1633" s="59">
        <v>6607</v>
      </c>
      <c r="O1633" s="59">
        <v>12444</v>
      </c>
      <c r="P1633" s="59"/>
      <c r="Q1633" s="59"/>
      <c r="R1633" s="59"/>
      <c r="S1633" s="59"/>
      <c r="T1633" s="59"/>
      <c r="U1633" s="59"/>
      <c r="V1633" s="59"/>
      <c r="W1633" s="59"/>
      <c r="X1633" s="59">
        <v>2</v>
      </c>
      <c r="Y1633" s="59"/>
      <c r="Z1633" s="59"/>
      <c r="AA1633" s="59"/>
      <c r="AB1633" s="59"/>
      <c r="AC1633" s="59"/>
      <c r="AD1633" s="59"/>
      <c r="AE1633" s="59"/>
      <c r="AG1633" s="7">
        <f>IF(Q1633&gt;0,RANK(Q1633,(N1633:P1633,Q1633:AE1633)),0)</f>
        <v>0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21"/>
        <v>0</v>
      </c>
      <c r="AL1633" s="2">
        <f t="shared" si="622"/>
        <v>0</v>
      </c>
      <c r="AM1633" s="2">
        <f t="shared" si="623"/>
        <v>0</v>
      </c>
      <c r="AN1633" s="2">
        <f t="shared" si="624"/>
        <v>0</v>
      </c>
      <c r="AP1633" t="s">
        <v>424</v>
      </c>
      <c r="AQ1633" t="s">
        <v>302</v>
      </c>
      <c r="AR1633">
        <v>8</v>
      </c>
      <c r="AT1633" s="95">
        <v>39</v>
      </c>
      <c r="AU1633" s="97">
        <v>37</v>
      </c>
      <c r="AV1633" s="101">
        <f t="shared" si="604"/>
        <v>39037</v>
      </c>
      <c r="AX1633" s="7" t="s">
        <v>1006</v>
      </c>
    </row>
    <row r="1634" spans="1:50" hidden="1" outlineLevel="1">
      <c r="A1634" t="s">
        <v>546</v>
      </c>
      <c r="B1634" t="s">
        <v>302</v>
      </c>
      <c r="C1634" s="1">
        <f t="shared" si="616"/>
        <v>11574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0</v>
      </c>
      <c r="G1634" s="1">
        <f t="shared" si="614"/>
        <v>2416</v>
      </c>
      <c r="H1634" s="2">
        <f t="shared" si="615"/>
        <v>0.20874373595991014</v>
      </c>
      <c r="I1634" s="2"/>
      <c r="J1634" s="2">
        <f t="shared" si="617"/>
        <v>0.39562813202004493</v>
      </c>
      <c r="K1634" s="2">
        <f t="shared" si="618"/>
        <v>0.60437186797995512</v>
      </c>
      <c r="L1634" s="2">
        <f t="shared" si="619"/>
        <v>0</v>
      </c>
      <c r="M1634" s="2">
        <f t="shared" si="620"/>
        <v>-1.1102230246251565E-16</v>
      </c>
      <c r="N1634" s="59">
        <v>4579</v>
      </c>
      <c r="O1634" s="59">
        <v>6995</v>
      </c>
      <c r="P1634" s="59"/>
      <c r="Q1634" s="59"/>
      <c r="R1634" s="59"/>
      <c r="S1634" s="59"/>
      <c r="T1634" s="59"/>
      <c r="U1634" s="59"/>
      <c r="V1634" s="59"/>
      <c r="W1634" s="59"/>
      <c r="X1634" s="59">
        <v>0</v>
      </c>
      <c r="Y1634" s="59"/>
      <c r="Z1634" s="59"/>
      <c r="AA1634" s="59"/>
      <c r="AB1634" s="59"/>
      <c r="AC1634" s="59"/>
      <c r="AD1634" s="59"/>
      <c r="AE1634" s="59"/>
      <c r="AG1634" s="7">
        <f>IF(Q1634&gt;0,RANK(Q1634,(N1634:P1634,Q1634:AE1634)),0)</f>
        <v>0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21"/>
        <v>0</v>
      </c>
      <c r="AL1634" s="2">
        <f t="shared" si="622"/>
        <v>0</v>
      </c>
      <c r="AM1634" s="2">
        <f t="shared" si="623"/>
        <v>0</v>
      </c>
      <c r="AN1634" s="2">
        <f t="shared" si="624"/>
        <v>0</v>
      </c>
      <c r="AP1634" t="s">
        <v>546</v>
      </c>
      <c r="AQ1634" t="s">
        <v>302</v>
      </c>
      <c r="AR1634">
        <v>5</v>
      </c>
      <c r="AT1634" s="95">
        <v>39</v>
      </c>
      <c r="AU1634" s="97">
        <v>39</v>
      </c>
      <c r="AV1634" s="101">
        <f t="shared" si="604"/>
        <v>39039</v>
      </c>
      <c r="AX1634" s="7" t="s">
        <v>1006</v>
      </c>
    </row>
    <row r="1635" spans="1:50" hidden="1" outlineLevel="1">
      <c r="A1635" t="s">
        <v>1873</v>
      </c>
      <c r="B1635" t="s">
        <v>302</v>
      </c>
      <c r="C1635" s="1">
        <f t="shared" si="616"/>
        <v>34901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614"/>
        <v>14415</v>
      </c>
      <c r="H1635" s="2">
        <f t="shared" si="615"/>
        <v>0.41302541474456317</v>
      </c>
      <c r="I1635" s="2"/>
      <c r="J1635" s="2">
        <f t="shared" si="617"/>
        <v>0.29342998767943612</v>
      </c>
      <c r="K1635" s="2">
        <f t="shared" si="618"/>
        <v>0.70645540242399929</v>
      </c>
      <c r="L1635" s="2">
        <f t="shared" si="619"/>
        <v>0</v>
      </c>
      <c r="M1635" s="2">
        <f t="shared" si="620"/>
        <v>1.1460989656453258E-4</v>
      </c>
      <c r="N1635" s="59">
        <v>10241</v>
      </c>
      <c r="O1635" s="59">
        <v>24656</v>
      </c>
      <c r="P1635" s="59"/>
      <c r="Q1635" s="59"/>
      <c r="R1635" s="59"/>
      <c r="S1635" s="59"/>
      <c r="T1635" s="59"/>
      <c r="U1635" s="59"/>
      <c r="V1635" s="59"/>
      <c r="W1635" s="59"/>
      <c r="X1635" s="59">
        <v>4</v>
      </c>
      <c r="Y1635" s="59"/>
      <c r="Z1635" s="59"/>
      <c r="AA1635" s="59"/>
      <c r="AB1635" s="59"/>
      <c r="AC1635" s="59"/>
      <c r="AD1635" s="59"/>
      <c r="AE1635" s="59"/>
      <c r="AG1635" s="7">
        <f>IF(Q1635&gt;0,RANK(Q1635,(N1635:P1635,Q1635:AE1635)),0)</f>
        <v>0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si="621"/>
        <v>0</v>
      </c>
      <c r="AL1635" s="2">
        <f t="shared" si="622"/>
        <v>0</v>
      </c>
      <c r="AM1635" s="2">
        <f t="shared" si="623"/>
        <v>0</v>
      </c>
      <c r="AN1635" s="2">
        <f t="shared" si="624"/>
        <v>0</v>
      </c>
      <c r="AP1635" t="s">
        <v>1873</v>
      </c>
      <c r="AQ1635" t="s">
        <v>302</v>
      </c>
      <c r="AR1635">
        <v>12</v>
      </c>
      <c r="AT1635" s="95">
        <v>39</v>
      </c>
      <c r="AU1635" s="97">
        <v>41</v>
      </c>
      <c r="AV1635" s="101">
        <f t="shared" si="604"/>
        <v>39041</v>
      </c>
      <c r="AX1635" s="7" t="s">
        <v>1006</v>
      </c>
    </row>
    <row r="1636" spans="1:50" hidden="1" outlineLevel="1">
      <c r="A1636" t="s">
        <v>330</v>
      </c>
      <c r="B1636" t="s">
        <v>302</v>
      </c>
      <c r="C1636" s="1">
        <f t="shared" si="616"/>
        <v>26989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0</v>
      </c>
      <c r="G1636" s="1">
        <f t="shared" si="614"/>
        <v>1801</v>
      </c>
      <c r="H1636" s="2">
        <f t="shared" si="615"/>
        <v>6.673089036274038E-2</v>
      </c>
      <c r="I1636" s="2"/>
      <c r="J1636" s="2">
        <f t="shared" si="617"/>
        <v>0.46663455481862981</v>
      </c>
      <c r="K1636" s="2">
        <f t="shared" si="618"/>
        <v>0.53336544518137019</v>
      </c>
      <c r="L1636" s="2">
        <f t="shared" si="619"/>
        <v>0</v>
      </c>
      <c r="M1636" s="2">
        <f t="shared" si="620"/>
        <v>0</v>
      </c>
      <c r="N1636" s="59">
        <v>12594</v>
      </c>
      <c r="O1636" s="59">
        <v>14395</v>
      </c>
      <c r="P1636" s="59"/>
      <c r="Q1636" s="59"/>
      <c r="R1636" s="59"/>
      <c r="S1636" s="59"/>
      <c r="T1636" s="59"/>
      <c r="U1636" s="59"/>
      <c r="V1636" s="59"/>
      <c r="W1636" s="59"/>
      <c r="X1636" s="59">
        <v>0</v>
      </c>
      <c r="Y1636" s="59"/>
      <c r="Z1636" s="59"/>
      <c r="AA1636" s="59"/>
      <c r="AB1636" s="59"/>
      <c r="AC1636" s="59"/>
      <c r="AD1636" s="59"/>
      <c r="AE1636" s="59"/>
      <c r="AG1636" s="7">
        <f>IF(Q1636&gt;0,RANK(Q1636,(N1636:P1636,Q1636:AE1636)),0)</f>
        <v>0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21"/>
        <v>0</v>
      </c>
      <c r="AL1636" s="2">
        <f t="shared" si="622"/>
        <v>0</v>
      </c>
      <c r="AM1636" s="2">
        <f t="shared" si="623"/>
        <v>0</v>
      </c>
      <c r="AN1636" s="2">
        <f t="shared" si="624"/>
        <v>0</v>
      </c>
      <c r="AP1636" t="s">
        <v>330</v>
      </c>
      <c r="AQ1636" t="s">
        <v>302</v>
      </c>
      <c r="AR1636">
        <v>9</v>
      </c>
      <c r="AT1636" s="95">
        <v>39</v>
      </c>
      <c r="AU1636" s="97">
        <v>43</v>
      </c>
      <c r="AV1636" s="101">
        <f t="shared" si="604"/>
        <v>39043</v>
      </c>
      <c r="AX1636" s="7" t="s">
        <v>1006</v>
      </c>
    </row>
    <row r="1637" spans="1:50" hidden="1" outlineLevel="1">
      <c r="A1637" t="s">
        <v>394</v>
      </c>
      <c r="B1637" t="s">
        <v>302</v>
      </c>
      <c r="C1637" s="1">
        <f t="shared" si="616"/>
        <v>38747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0</v>
      </c>
      <c r="G1637" s="1">
        <f t="shared" si="614"/>
        <v>11126</v>
      </c>
      <c r="H1637" s="2">
        <f t="shared" si="615"/>
        <v>0.28714481121119056</v>
      </c>
      <c r="I1637" s="2"/>
      <c r="J1637" s="2">
        <f t="shared" si="617"/>
        <v>0.35641469016956151</v>
      </c>
      <c r="K1637" s="2">
        <f t="shared" si="618"/>
        <v>0.64355950138075202</v>
      </c>
      <c r="L1637" s="2">
        <f t="shared" si="619"/>
        <v>0</v>
      </c>
      <c r="M1637" s="2">
        <f t="shared" si="620"/>
        <v>2.580844968647078E-5</v>
      </c>
      <c r="N1637" s="59">
        <v>13810</v>
      </c>
      <c r="O1637" s="59">
        <v>24936</v>
      </c>
      <c r="P1637" s="59"/>
      <c r="Q1637" s="59"/>
      <c r="R1637" s="59"/>
      <c r="S1637" s="59"/>
      <c r="T1637" s="59"/>
      <c r="U1637" s="59"/>
      <c r="V1637" s="59"/>
      <c r="W1637" s="59"/>
      <c r="X1637" s="59">
        <v>1</v>
      </c>
      <c r="Y1637" s="59"/>
      <c r="Z1637" s="59"/>
      <c r="AA1637" s="59"/>
      <c r="AB1637" s="59"/>
      <c r="AC1637" s="59"/>
      <c r="AD1637" s="59"/>
      <c r="AE1637" s="59"/>
      <c r="AG1637" s="7">
        <f>IF(Q1637&gt;0,RANK(Q1637,(N1637:P1637,Q1637:AE1637)),0)</f>
        <v>0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21"/>
        <v>0</v>
      </c>
      <c r="AL1637" s="2">
        <f t="shared" si="622"/>
        <v>0</v>
      </c>
      <c r="AM1637" s="2">
        <f t="shared" si="623"/>
        <v>0</v>
      </c>
      <c r="AN1637" s="2">
        <f t="shared" si="624"/>
        <v>0</v>
      </c>
      <c r="AP1637" t="s">
        <v>394</v>
      </c>
      <c r="AQ1637" t="s">
        <v>302</v>
      </c>
      <c r="AR1637">
        <v>7</v>
      </c>
      <c r="AT1637" s="95">
        <v>39</v>
      </c>
      <c r="AU1637" s="97">
        <v>45</v>
      </c>
      <c r="AV1637" s="101">
        <f t="shared" si="604"/>
        <v>39045</v>
      </c>
      <c r="AX1637" s="7" t="s">
        <v>1006</v>
      </c>
    </row>
    <row r="1638" spans="1:50" hidden="1" outlineLevel="1">
      <c r="A1638" t="s">
        <v>827</v>
      </c>
      <c r="B1638" t="s">
        <v>302</v>
      </c>
      <c r="C1638" s="1">
        <f t="shared" si="616"/>
        <v>7126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0</v>
      </c>
      <c r="G1638" s="1">
        <f t="shared" si="614"/>
        <v>2026</v>
      </c>
      <c r="H1638" s="2">
        <f t="shared" si="615"/>
        <v>0.28431097389840021</v>
      </c>
      <c r="I1638" s="2"/>
      <c r="J1638" s="2">
        <f t="shared" si="617"/>
        <v>0.3578445130507999</v>
      </c>
      <c r="K1638" s="2">
        <f t="shared" si="618"/>
        <v>0.6421554869492001</v>
      </c>
      <c r="L1638" s="2">
        <f t="shared" si="619"/>
        <v>0</v>
      </c>
      <c r="M1638" s="2">
        <f t="shared" si="620"/>
        <v>0</v>
      </c>
      <c r="N1638" s="59">
        <v>2550</v>
      </c>
      <c r="O1638" s="59">
        <v>4576</v>
      </c>
      <c r="P1638" s="59"/>
      <c r="Q1638" s="59"/>
      <c r="R1638" s="59"/>
      <c r="S1638" s="59"/>
      <c r="T1638" s="59"/>
      <c r="U1638" s="59"/>
      <c r="V1638" s="59"/>
      <c r="W1638" s="59"/>
      <c r="X1638" s="59">
        <v>0</v>
      </c>
      <c r="Y1638" s="59"/>
      <c r="Z1638" s="59"/>
      <c r="AA1638" s="59"/>
      <c r="AB1638" s="59"/>
      <c r="AC1638" s="59"/>
      <c r="AD1638" s="59"/>
      <c r="AE1638" s="59"/>
      <c r="AG1638" s="7">
        <f>IF(Q1638&gt;0,RANK(Q1638,(N1638:P1638,Q1638:AE1638)),0)</f>
        <v>0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21"/>
        <v>0</v>
      </c>
      <c r="AL1638" s="2">
        <f t="shared" si="622"/>
        <v>0</v>
      </c>
      <c r="AM1638" s="2">
        <f t="shared" si="623"/>
        <v>0</v>
      </c>
      <c r="AN1638" s="2">
        <f t="shared" si="624"/>
        <v>0</v>
      </c>
      <c r="AP1638" t="s">
        <v>827</v>
      </c>
      <c r="AQ1638" t="s">
        <v>302</v>
      </c>
      <c r="AR1638">
        <v>7</v>
      </c>
      <c r="AT1638" s="95">
        <v>39</v>
      </c>
      <c r="AU1638" s="97">
        <v>47</v>
      </c>
      <c r="AV1638" s="101">
        <f t="shared" si="604"/>
        <v>39047</v>
      </c>
      <c r="AX1638" s="7" t="s">
        <v>1006</v>
      </c>
    </row>
    <row r="1639" spans="1:50" hidden="1" outlineLevel="1">
      <c r="A1639" t="s">
        <v>522</v>
      </c>
      <c r="B1639" t="s">
        <v>302</v>
      </c>
      <c r="C1639" s="1">
        <f t="shared" si="616"/>
        <v>290866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0</v>
      </c>
      <c r="G1639" s="1">
        <f t="shared" si="614"/>
        <v>46496</v>
      </c>
      <c r="H1639" s="2">
        <f t="shared" si="615"/>
        <v>0.15985367832610206</v>
      </c>
      <c r="I1639" s="2"/>
      <c r="J1639" s="2">
        <f t="shared" si="617"/>
        <v>0.42002846671663241</v>
      </c>
      <c r="K1639" s="2">
        <f t="shared" si="618"/>
        <v>0.5798821450427345</v>
      </c>
      <c r="L1639" s="2">
        <f t="shared" si="619"/>
        <v>0</v>
      </c>
      <c r="M1639" s="2">
        <f t="shared" si="620"/>
        <v>8.9388240633092586E-5</v>
      </c>
      <c r="N1639" s="59">
        <v>122172</v>
      </c>
      <c r="O1639" s="59">
        <v>168668</v>
      </c>
      <c r="P1639" s="59"/>
      <c r="Q1639" s="59"/>
      <c r="R1639" s="59"/>
      <c r="S1639" s="59"/>
      <c r="T1639" s="59"/>
      <c r="U1639" s="59"/>
      <c r="V1639" s="59"/>
      <c r="W1639" s="59"/>
      <c r="X1639" s="59">
        <v>26</v>
      </c>
      <c r="Y1639" s="59"/>
      <c r="Z1639" s="59"/>
      <c r="AA1639" s="59"/>
      <c r="AB1639" s="59"/>
      <c r="AC1639" s="59"/>
      <c r="AD1639" s="59"/>
      <c r="AE1639" s="59"/>
      <c r="AG1639" s="7">
        <f>IF(Q1639&gt;0,RANK(Q1639,(N1639:P1639,Q1639:AE1639)),0)</f>
        <v>0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21"/>
        <v>0</v>
      </c>
      <c r="AL1639" s="2">
        <f t="shared" si="622"/>
        <v>0</v>
      </c>
      <c r="AM1639" s="2">
        <f t="shared" si="623"/>
        <v>0</v>
      </c>
      <c r="AN1639" s="2">
        <f t="shared" si="624"/>
        <v>0</v>
      </c>
      <c r="AP1639" t="s">
        <v>522</v>
      </c>
      <c r="AQ1639" t="s">
        <v>302</v>
      </c>
      <c r="AR1639">
        <v>0</v>
      </c>
      <c r="AT1639" s="95">
        <v>39</v>
      </c>
      <c r="AU1639" s="97">
        <v>49</v>
      </c>
      <c r="AV1639" s="101">
        <f t="shared" si="604"/>
        <v>39049</v>
      </c>
      <c r="AX1639" s="7" t="s">
        <v>1006</v>
      </c>
    </row>
    <row r="1640" spans="1:50" hidden="1" outlineLevel="1">
      <c r="A1640" t="s">
        <v>1411</v>
      </c>
      <c r="B1640" t="s">
        <v>302</v>
      </c>
      <c r="C1640" s="1">
        <f t="shared" si="616"/>
        <v>13448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0</v>
      </c>
      <c r="G1640" s="1">
        <f t="shared" si="614"/>
        <v>4764</v>
      </c>
      <c r="H1640" s="2">
        <f t="shared" si="615"/>
        <v>0.35425342058298631</v>
      </c>
      <c r="I1640" s="2"/>
      <c r="J1640" s="2">
        <f t="shared" si="617"/>
        <v>0.32287328970850682</v>
      </c>
      <c r="K1640" s="2">
        <f t="shared" si="618"/>
        <v>0.67712671029149318</v>
      </c>
      <c r="L1640" s="2">
        <f t="shared" si="619"/>
        <v>0</v>
      </c>
      <c r="M1640" s="2">
        <f t="shared" si="620"/>
        <v>0</v>
      </c>
      <c r="N1640" s="59">
        <v>4342</v>
      </c>
      <c r="O1640" s="59">
        <v>9106</v>
      </c>
      <c r="P1640" s="59"/>
      <c r="Q1640" s="59"/>
      <c r="R1640" s="59"/>
      <c r="S1640" s="59"/>
      <c r="T1640" s="59"/>
      <c r="U1640" s="59"/>
      <c r="V1640" s="59"/>
      <c r="W1640" s="59"/>
      <c r="X1640" s="59">
        <v>0</v>
      </c>
      <c r="Y1640" s="59"/>
      <c r="Z1640" s="59"/>
      <c r="AA1640" s="59"/>
      <c r="AB1640" s="59"/>
      <c r="AC1640" s="59"/>
      <c r="AD1640" s="59"/>
      <c r="AE1640" s="59"/>
      <c r="AG1640" s="7">
        <f>IF(Q1640&gt;0,RANK(Q1640,(N1640:P1640,Q1640:AE1640)),0)</f>
        <v>0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21"/>
        <v>0</v>
      </c>
      <c r="AL1640" s="2">
        <f t="shared" si="622"/>
        <v>0</v>
      </c>
      <c r="AM1640" s="2">
        <f t="shared" si="623"/>
        <v>0</v>
      </c>
      <c r="AN1640" s="2">
        <f t="shared" si="624"/>
        <v>0</v>
      </c>
      <c r="AP1640" t="s">
        <v>1411</v>
      </c>
      <c r="AQ1640" t="s">
        <v>302</v>
      </c>
      <c r="AR1640">
        <v>5</v>
      </c>
      <c r="AT1640" s="95">
        <v>39</v>
      </c>
      <c r="AU1640" s="97">
        <v>51</v>
      </c>
      <c r="AV1640" s="101">
        <f t="shared" ref="AV1640:AV1702" si="625">1000*AT1640+AU1640</f>
        <v>39051</v>
      </c>
      <c r="AX1640" s="7" t="s">
        <v>1006</v>
      </c>
    </row>
    <row r="1641" spans="1:50" hidden="1" outlineLevel="1">
      <c r="A1641" t="s">
        <v>433</v>
      </c>
      <c r="B1641" t="s">
        <v>302</v>
      </c>
      <c r="C1641" s="1">
        <f t="shared" si="616"/>
        <v>9825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0</v>
      </c>
      <c r="G1641" s="1">
        <f t="shared" si="614"/>
        <v>2109</v>
      </c>
      <c r="H1641" s="2">
        <f t="shared" si="615"/>
        <v>0.21465648854961833</v>
      </c>
      <c r="I1641" s="2"/>
      <c r="J1641" s="2">
        <f t="shared" si="617"/>
        <v>0.39267175572519086</v>
      </c>
      <c r="K1641" s="2">
        <f t="shared" si="618"/>
        <v>0.60732824427480914</v>
      </c>
      <c r="L1641" s="2">
        <f t="shared" si="619"/>
        <v>0</v>
      </c>
      <c r="M1641" s="2">
        <f t="shared" si="620"/>
        <v>0</v>
      </c>
      <c r="N1641" s="59">
        <v>3858</v>
      </c>
      <c r="O1641" s="59">
        <v>5967</v>
      </c>
      <c r="P1641" s="59"/>
      <c r="Q1641" s="59"/>
      <c r="R1641" s="59"/>
      <c r="S1641" s="59"/>
      <c r="T1641" s="59"/>
      <c r="U1641" s="59"/>
      <c r="V1641" s="59"/>
      <c r="W1641" s="59"/>
      <c r="X1641" s="59">
        <v>0</v>
      </c>
      <c r="Y1641" s="59"/>
      <c r="Z1641" s="59"/>
      <c r="AA1641" s="59"/>
      <c r="AB1641" s="59"/>
      <c r="AC1641" s="59"/>
      <c r="AD1641" s="59"/>
      <c r="AE1641" s="59"/>
      <c r="AG1641" s="7">
        <f>IF(Q1641&gt;0,RANK(Q1641,(N1641:P1641,Q1641:AE1641)),0)</f>
        <v>0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21"/>
        <v>0</v>
      </c>
      <c r="AL1641" s="2">
        <f t="shared" si="622"/>
        <v>0</v>
      </c>
      <c r="AM1641" s="2">
        <f t="shared" si="623"/>
        <v>0</v>
      </c>
      <c r="AN1641" s="2">
        <f t="shared" si="624"/>
        <v>0</v>
      </c>
      <c r="AP1641" t="s">
        <v>433</v>
      </c>
      <c r="AQ1641" t="s">
        <v>302</v>
      </c>
      <c r="AR1641">
        <v>6</v>
      </c>
      <c r="AT1641" s="95">
        <v>39</v>
      </c>
      <c r="AU1641" s="97">
        <v>53</v>
      </c>
      <c r="AV1641" s="101">
        <f t="shared" si="625"/>
        <v>39053</v>
      </c>
      <c r="AX1641" s="7" t="s">
        <v>1006</v>
      </c>
    </row>
    <row r="1642" spans="1:50" hidden="1" outlineLevel="1">
      <c r="A1642" t="s">
        <v>215</v>
      </c>
      <c r="B1642" t="s">
        <v>302</v>
      </c>
      <c r="C1642" s="1">
        <f t="shared" si="616"/>
        <v>30662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0</v>
      </c>
      <c r="G1642" s="1">
        <f t="shared" si="614"/>
        <v>11409</v>
      </c>
      <c r="H1642" s="2">
        <f t="shared" si="615"/>
        <v>0.37208923096993018</v>
      </c>
      <c r="I1642" s="2"/>
      <c r="J1642" s="2">
        <f t="shared" si="617"/>
        <v>0.31390646402713457</v>
      </c>
      <c r="K1642" s="2">
        <f t="shared" si="618"/>
        <v>0.68599569499706481</v>
      </c>
      <c r="L1642" s="2">
        <f t="shared" si="619"/>
        <v>0</v>
      </c>
      <c r="M1642" s="2">
        <f t="shared" si="620"/>
        <v>9.7840975800678187E-5</v>
      </c>
      <c r="N1642" s="59">
        <v>9625</v>
      </c>
      <c r="O1642" s="59">
        <v>21034</v>
      </c>
      <c r="P1642" s="59"/>
      <c r="Q1642" s="59"/>
      <c r="R1642" s="59"/>
      <c r="S1642" s="59"/>
      <c r="T1642" s="59"/>
      <c r="U1642" s="59"/>
      <c r="V1642" s="59"/>
      <c r="W1642" s="59"/>
      <c r="X1642" s="59">
        <v>3</v>
      </c>
      <c r="Y1642" s="59"/>
      <c r="Z1642" s="59"/>
      <c r="AA1642" s="59"/>
      <c r="AB1642" s="59"/>
      <c r="AC1642" s="59"/>
      <c r="AD1642" s="59"/>
      <c r="AE1642" s="59"/>
      <c r="AG1642" s="7">
        <f>IF(Q1642&gt;0,RANK(Q1642,(N1642:P1642,Q1642:AE1642)),0)</f>
        <v>0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21"/>
        <v>0</v>
      </c>
      <c r="AL1642" s="2">
        <f t="shared" si="622"/>
        <v>0</v>
      </c>
      <c r="AM1642" s="2">
        <f t="shared" si="623"/>
        <v>0</v>
      </c>
      <c r="AN1642" s="2">
        <f t="shared" si="624"/>
        <v>0</v>
      </c>
      <c r="AP1642" t="s">
        <v>215</v>
      </c>
      <c r="AQ1642" t="s">
        <v>302</v>
      </c>
      <c r="AR1642">
        <v>14</v>
      </c>
      <c r="AT1642" s="95">
        <v>39</v>
      </c>
      <c r="AU1642" s="97">
        <v>55</v>
      </c>
      <c r="AV1642" s="101">
        <f t="shared" si="625"/>
        <v>39055</v>
      </c>
      <c r="AX1642" s="7" t="s">
        <v>1006</v>
      </c>
    </row>
    <row r="1643" spans="1:50" hidden="1" outlineLevel="1">
      <c r="A1643" t="s">
        <v>1047</v>
      </c>
      <c r="B1643" t="s">
        <v>302</v>
      </c>
      <c r="C1643" s="1">
        <f t="shared" si="616"/>
        <v>45169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0</v>
      </c>
      <c r="G1643" s="1">
        <f t="shared" si="614"/>
        <v>10062</v>
      </c>
      <c r="H1643" s="2">
        <f t="shared" si="615"/>
        <v>0.22276339967676947</v>
      </c>
      <c r="I1643" s="2"/>
      <c r="J1643" s="2">
        <f t="shared" si="617"/>
        <v>0.38860723062277225</v>
      </c>
      <c r="K1643" s="2">
        <f t="shared" si="618"/>
        <v>0.61137063029954175</v>
      </c>
      <c r="L1643" s="2">
        <f t="shared" si="619"/>
        <v>0</v>
      </c>
      <c r="M1643" s="2">
        <f t="shared" si="620"/>
        <v>2.2139077686000874E-5</v>
      </c>
      <c r="N1643" s="59">
        <v>17553</v>
      </c>
      <c r="O1643" s="59">
        <v>27615</v>
      </c>
      <c r="P1643" s="59"/>
      <c r="Q1643" s="59"/>
      <c r="R1643" s="59"/>
      <c r="S1643" s="59"/>
      <c r="T1643" s="59"/>
      <c r="U1643" s="59"/>
      <c r="V1643" s="59"/>
      <c r="W1643" s="59"/>
      <c r="X1643" s="59">
        <v>1</v>
      </c>
      <c r="Y1643" s="59"/>
      <c r="Z1643" s="59"/>
      <c r="AA1643" s="59"/>
      <c r="AB1643" s="59"/>
      <c r="AC1643" s="59"/>
      <c r="AD1643" s="59"/>
      <c r="AE1643" s="59"/>
      <c r="AG1643" s="7">
        <f>IF(Q1643&gt;0,RANK(Q1643,(N1643:P1643,Q1643:AE1643)),0)</f>
        <v>0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21"/>
        <v>0</v>
      </c>
      <c r="AL1643" s="2">
        <f t="shared" si="622"/>
        <v>0</v>
      </c>
      <c r="AM1643" s="2">
        <f t="shared" si="623"/>
        <v>0</v>
      </c>
      <c r="AN1643" s="2">
        <f t="shared" si="624"/>
        <v>0</v>
      </c>
      <c r="AP1643" t="s">
        <v>1047</v>
      </c>
      <c r="AQ1643" t="s">
        <v>302</v>
      </c>
      <c r="AR1643">
        <v>7</v>
      </c>
      <c r="AT1643" s="95">
        <v>39</v>
      </c>
      <c r="AU1643" s="97">
        <v>57</v>
      </c>
      <c r="AV1643" s="101">
        <f t="shared" si="625"/>
        <v>39057</v>
      </c>
      <c r="AX1643" s="7" t="s">
        <v>1006</v>
      </c>
    </row>
    <row r="1644" spans="1:50" hidden="1" outlineLevel="1">
      <c r="A1644" t="s">
        <v>2098</v>
      </c>
      <c r="B1644" t="s">
        <v>302</v>
      </c>
      <c r="C1644" s="1">
        <f t="shared" si="616"/>
        <v>11430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0</v>
      </c>
      <c r="G1644" s="1">
        <f t="shared" si="614"/>
        <v>1474</v>
      </c>
      <c r="H1644" s="2">
        <f t="shared" si="615"/>
        <v>0.1289588801399825</v>
      </c>
      <c r="I1644" s="2"/>
      <c r="J1644" s="2">
        <f t="shared" si="617"/>
        <v>0.43552055993000877</v>
      </c>
      <c r="K1644" s="2">
        <f t="shared" si="618"/>
        <v>0.56447944006999129</v>
      </c>
      <c r="L1644" s="2">
        <f t="shared" si="619"/>
        <v>0</v>
      </c>
      <c r="M1644" s="2">
        <f t="shared" si="620"/>
        <v>0</v>
      </c>
      <c r="N1644" s="59">
        <v>4978</v>
      </c>
      <c r="O1644" s="59">
        <v>6452</v>
      </c>
      <c r="P1644" s="59"/>
      <c r="Q1644" s="59"/>
      <c r="R1644" s="59"/>
      <c r="S1644" s="59"/>
      <c r="T1644" s="59"/>
      <c r="U1644" s="59"/>
      <c r="V1644" s="59"/>
      <c r="W1644" s="59"/>
      <c r="X1644" s="59">
        <v>0</v>
      </c>
      <c r="Y1644" s="59"/>
      <c r="Z1644" s="59"/>
      <c r="AA1644" s="59"/>
      <c r="AB1644" s="59"/>
      <c r="AC1644" s="59"/>
      <c r="AD1644" s="59"/>
      <c r="AE1644" s="59"/>
      <c r="AG1644" s="7">
        <f>IF(Q1644&gt;0,RANK(Q1644,(N1644:P1644,Q1644:AE1644)),0)</f>
        <v>0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si="621"/>
        <v>0</v>
      </c>
      <c r="AL1644" s="2">
        <f t="shared" si="622"/>
        <v>0</v>
      </c>
      <c r="AM1644" s="2">
        <f t="shared" si="623"/>
        <v>0</v>
      </c>
      <c r="AN1644" s="2">
        <f t="shared" si="624"/>
        <v>0</v>
      </c>
      <c r="AP1644" t="s">
        <v>2098</v>
      </c>
      <c r="AQ1644" t="s">
        <v>302</v>
      </c>
      <c r="AR1644">
        <v>18</v>
      </c>
      <c r="AT1644" s="95">
        <v>39</v>
      </c>
      <c r="AU1644" s="97">
        <v>59</v>
      </c>
      <c r="AV1644" s="101">
        <f t="shared" si="625"/>
        <v>39059</v>
      </c>
      <c r="AX1644" s="7" t="s">
        <v>1006</v>
      </c>
    </row>
    <row r="1645" spans="1:50" hidden="1" outlineLevel="1">
      <c r="A1645" t="s">
        <v>322</v>
      </c>
      <c r="B1645" t="s">
        <v>302</v>
      </c>
      <c r="C1645" s="1">
        <f t="shared" si="616"/>
        <v>288114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0</v>
      </c>
      <c r="G1645" s="1">
        <f t="shared" si="614"/>
        <v>73103</v>
      </c>
      <c r="H1645" s="2">
        <f t="shared" si="615"/>
        <v>0.25372942654643649</v>
      </c>
      <c r="I1645" s="2"/>
      <c r="J1645" s="2">
        <f t="shared" si="617"/>
        <v>0.37312660960591987</v>
      </c>
      <c r="K1645" s="2">
        <f t="shared" si="618"/>
        <v>0.62685603615235641</v>
      </c>
      <c r="L1645" s="2">
        <f t="shared" si="619"/>
        <v>0</v>
      </c>
      <c r="M1645" s="2">
        <f t="shared" si="620"/>
        <v>1.7354241723777086E-5</v>
      </c>
      <c r="N1645" s="59">
        <v>107503</v>
      </c>
      <c r="O1645" s="59">
        <v>180606</v>
      </c>
      <c r="P1645" s="59"/>
      <c r="Q1645" s="59"/>
      <c r="R1645" s="59"/>
      <c r="S1645" s="59"/>
      <c r="T1645" s="59"/>
      <c r="U1645" s="59"/>
      <c r="V1645" s="59"/>
      <c r="W1645" s="59"/>
      <c r="X1645" s="59">
        <v>5</v>
      </c>
      <c r="Y1645" s="59"/>
      <c r="Z1645" s="59"/>
      <c r="AA1645" s="59"/>
      <c r="AB1645" s="59"/>
      <c r="AC1645" s="59"/>
      <c r="AD1645" s="59"/>
      <c r="AE1645" s="59"/>
      <c r="AG1645" s="7">
        <f>IF(Q1645&gt;0,RANK(Q1645,(N1645:P1645,Q1645:AE1645)),0)</f>
        <v>0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21"/>
        <v>0</v>
      </c>
      <c r="AL1645" s="2">
        <f t="shared" si="622"/>
        <v>0</v>
      </c>
      <c r="AM1645" s="2">
        <f t="shared" si="623"/>
        <v>0</v>
      </c>
      <c r="AN1645" s="2">
        <f t="shared" si="624"/>
        <v>0</v>
      </c>
      <c r="AP1645" t="s">
        <v>322</v>
      </c>
      <c r="AQ1645" t="s">
        <v>302</v>
      </c>
      <c r="AR1645">
        <v>0</v>
      </c>
      <c r="AT1645" s="95">
        <v>39</v>
      </c>
      <c r="AU1645" s="97">
        <v>61</v>
      </c>
      <c r="AV1645" s="101">
        <f t="shared" si="625"/>
        <v>39061</v>
      </c>
      <c r="AX1645" s="7" t="s">
        <v>1006</v>
      </c>
    </row>
    <row r="1646" spans="1:50" hidden="1" outlineLevel="1">
      <c r="A1646" t="s">
        <v>847</v>
      </c>
      <c r="B1646" t="s">
        <v>302</v>
      </c>
      <c r="C1646" s="1">
        <f t="shared" si="616"/>
        <v>22384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614"/>
        <v>9942</v>
      </c>
      <c r="H1646" s="2">
        <f t="shared" si="615"/>
        <v>0.44415654038599001</v>
      </c>
      <c r="I1646" s="2"/>
      <c r="J1646" s="2">
        <f t="shared" si="617"/>
        <v>0.27792172980700502</v>
      </c>
      <c r="K1646" s="2">
        <f t="shared" si="618"/>
        <v>0.72207827019299498</v>
      </c>
      <c r="L1646" s="2">
        <f t="shared" si="619"/>
        <v>0</v>
      </c>
      <c r="M1646" s="2">
        <f t="shared" si="620"/>
        <v>0</v>
      </c>
      <c r="N1646" s="59">
        <v>6221</v>
      </c>
      <c r="O1646" s="59">
        <v>16163</v>
      </c>
      <c r="P1646" s="59"/>
      <c r="Q1646" s="59"/>
      <c r="R1646" s="59"/>
      <c r="S1646" s="59"/>
      <c r="T1646" s="59"/>
      <c r="U1646" s="59"/>
      <c r="V1646" s="59"/>
      <c r="W1646" s="59"/>
      <c r="X1646" s="59">
        <v>0</v>
      </c>
      <c r="Y1646" s="59"/>
      <c r="Z1646" s="59"/>
      <c r="AA1646" s="59"/>
      <c r="AB1646" s="59"/>
      <c r="AC1646" s="59"/>
      <c r="AD1646" s="59"/>
      <c r="AE1646" s="59"/>
      <c r="AG1646" s="7">
        <f>IF(Q1646&gt;0,RANK(Q1646,(N1646:P1646,Q1646:AE1646)),0)</f>
        <v>0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21"/>
        <v>0</v>
      </c>
      <c r="AL1646" s="2">
        <f t="shared" si="622"/>
        <v>0</v>
      </c>
      <c r="AM1646" s="2">
        <f t="shared" si="623"/>
        <v>0</v>
      </c>
      <c r="AN1646" s="2">
        <f t="shared" si="624"/>
        <v>0</v>
      </c>
      <c r="AP1646" t="s">
        <v>847</v>
      </c>
      <c r="AQ1646" t="s">
        <v>302</v>
      </c>
      <c r="AR1646">
        <v>4</v>
      </c>
      <c r="AT1646" s="95">
        <v>39</v>
      </c>
      <c r="AU1646" s="97">
        <v>63</v>
      </c>
      <c r="AV1646" s="101">
        <f t="shared" si="625"/>
        <v>39063</v>
      </c>
      <c r="AX1646" s="7" t="s">
        <v>1006</v>
      </c>
    </row>
    <row r="1647" spans="1:50" hidden="1" outlineLevel="1">
      <c r="A1647" t="s">
        <v>2056</v>
      </c>
      <c r="B1647" t="s">
        <v>302</v>
      </c>
      <c r="C1647" s="1">
        <f t="shared" ref="C1647:C1678" si="626">SUM(N1647:AE1647)</f>
        <v>9270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0</v>
      </c>
      <c r="G1647" s="1">
        <f t="shared" si="614"/>
        <v>1230</v>
      </c>
      <c r="H1647" s="2">
        <f t="shared" si="615"/>
        <v>0.13268608414239483</v>
      </c>
      <c r="I1647" s="2"/>
      <c r="J1647" s="2">
        <f t="shared" ref="J1647:J1678" si="627">IF($C1647=0,"-",N1647/$C1647)</f>
        <v>0.4336569579288026</v>
      </c>
      <c r="K1647" s="2">
        <f t="shared" ref="K1647:K1678" si="628">IF($C1647=0,"-",O1647/$C1647)</f>
        <v>0.56634304207119746</v>
      </c>
      <c r="L1647" s="2">
        <f t="shared" ref="L1647:L1678" si="629">IF($C1647=0,"-",P1647/$C1647)</f>
        <v>0</v>
      </c>
      <c r="M1647" s="2">
        <f t="shared" ref="M1647:M1678" si="630">IF(C1647=0,"-",(1-J1647-K1647-L1647))</f>
        <v>0</v>
      </c>
      <c r="N1647" s="59">
        <v>4020</v>
      </c>
      <c r="O1647" s="59">
        <v>5250</v>
      </c>
      <c r="P1647" s="59"/>
      <c r="Q1647" s="59"/>
      <c r="R1647" s="59"/>
      <c r="S1647" s="59"/>
      <c r="T1647" s="59"/>
      <c r="U1647" s="59"/>
      <c r="V1647" s="59"/>
      <c r="W1647" s="59"/>
      <c r="X1647" s="59">
        <v>0</v>
      </c>
      <c r="Y1647" s="59"/>
      <c r="Z1647" s="59"/>
      <c r="AA1647" s="59"/>
      <c r="AB1647" s="59"/>
      <c r="AC1647" s="59"/>
      <c r="AD1647" s="59"/>
      <c r="AE1647" s="59"/>
      <c r="AG1647" s="7">
        <f>IF(Q1647&gt;0,RANK(Q1647,(N1647:P1647,Q1647:AE1647)),0)</f>
        <v>0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ref="AK1647:AK1678" si="631">IF($C1647=0,"-",Q1647/$C1647)</f>
        <v>0</v>
      </c>
      <c r="AL1647" s="2">
        <f t="shared" ref="AL1647:AL1678" si="632">IF($C1647=0,"-",R1647/$C1647)</f>
        <v>0</v>
      </c>
      <c r="AM1647" s="2">
        <f t="shared" ref="AM1647:AM1678" si="633">IF($C1647=0,"-",T1647/$C1647)</f>
        <v>0</v>
      </c>
      <c r="AN1647" s="2">
        <f t="shared" ref="AN1647:AN1678" si="634">IF($C1647=0,"-",S1647/$C1647)</f>
        <v>0</v>
      </c>
      <c r="AP1647" t="s">
        <v>2056</v>
      </c>
      <c r="AQ1647" t="s">
        <v>302</v>
      </c>
      <c r="AR1647">
        <v>4</v>
      </c>
      <c r="AT1647" s="95">
        <v>39</v>
      </c>
      <c r="AU1647" s="97">
        <v>65</v>
      </c>
      <c r="AV1647" s="101">
        <f t="shared" si="625"/>
        <v>39065</v>
      </c>
      <c r="AX1647" s="7" t="s">
        <v>1006</v>
      </c>
    </row>
    <row r="1648" spans="1:50" hidden="1" outlineLevel="1">
      <c r="A1648" t="s">
        <v>1603</v>
      </c>
      <c r="B1648" t="s">
        <v>302</v>
      </c>
      <c r="C1648" s="1">
        <f t="shared" si="626"/>
        <v>6128</v>
      </c>
      <c r="D1648" s="7">
        <f>IF(N1648&gt;0, RANK(N1648,(N1648:P1648,Q1648:AE1648)),0)</f>
        <v>1</v>
      </c>
      <c r="E1648" s="7">
        <f>IF(O1648&gt;0,RANK(O1648,(N1648:P1648,Q1648:AE1648)),0)</f>
        <v>2</v>
      </c>
      <c r="F1648" s="7">
        <f>IF(P1648&gt;0,RANK(P1648,(N1648:P1648,Q1648:AE1648)),0)</f>
        <v>0</v>
      </c>
      <c r="G1648" s="1">
        <f t="shared" si="614"/>
        <v>100</v>
      </c>
      <c r="H1648" s="2">
        <f t="shared" si="615"/>
        <v>1.6318537859007835E-2</v>
      </c>
      <c r="I1648" s="2"/>
      <c r="J1648" s="2">
        <f t="shared" si="627"/>
        <v>0.50815926892950392</v>
      </c>
      <c r="K1648" s="2">
        <f t="shared" si="628"/>
        <v>0.49184073107049608</v>
      </c>
      <c r="L1648" s="2">
        <f t="shared" si="629"/>
        <v>0</v>
      </c>
      <c r="M1648" s="2">
        <f t="shared" si="630"/>
        <v>0</v>
      </c>
      <c r="N1648" s="59">
        <v>3114</v>
      </c>
      <c r="O1648" s="59">
        <v>3014</v>
      </c>
      <c r="P1648" s="59"/>
      <c r="Q1648" s="59"/>
      <c r="R1648" s="59"/>
      <c r="S1648" s="59"/>
      <c r="T1648" s="59"/>
      <c r="U1648" s="59"/>
      <c r="V1648" s="59"/>
      <c r="W1648" s="59"/>
      <c r="X1648" s="59">
        <v>0</v>
      </c>
      <c r="Y1648" s="59"/>
      <c r="Z1648" s="59"/>
      <c r="AA1648" s="59"/>
      <c r="AB1648" s="59"/>
      <c r="AC1648" s="59"/>
      <c r="AD1648" s="59"/>
      <c r="AE1648" s="59"/>
      <c r="AG1648" s="7">
        <f>IF(Q1648&gt;0,RANK(Q1648,(N1648:P1648,Q1648:AE1648)),0)</f>
        <v>0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31"/>
        <v>0</v>
      </c>
      <c r="AL1648" s="2">
        <f t="shared" si="632"/>
        <v>0</v>
      </c>
      <c r="AM1648" s="2">
        <f t="shared" si="633"/>
        <v>0</v>
      </c>
      <c r="AN1648" s="2">
        <f t="shared" si="634"/>
        <v>0</v>
      </c>
      <c r="AP1648" t="s">
        <v>1603</v>
      </c>
      <c r="AQ1648" t="s">
        <v>302</v>
      </c>
      <c r="AR1648">
        <v>18</v>
      </c>
      <c r="AT1648" s="95">
        <v>39</v>
      </c>
      <c r="AU1648" s="97">
        <v>67</v>
      </c>
      <c r="AV1648" s="101">
        <f t="shared" si="625"/>
        <v>39067</v>
      </c>
      <c r="AX1648" s="7" t="s">
        <v>1006</v>
      </c>
    </row>
    <row r="1649" spans="1:50" hidden="1" outlineLevel="1">
      <c r="A1649" t="s">
        <v>1433</v>
      </c>
      <c r="B1649" t="s">
        <v>302</v>
      </c>
      <c r="C1649" s="1">
        <f t="shared" si="626"/>
        <v>10090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0</v>
      </c>
      <c r="G1649" s="1">
        <f t="shared" si="614"/>
        <v>3948</v>
      </c>
      <c r="H1649" s="2">
        <f t="shared" si="615"/>
        <v>0.39127849355797817</v>
      </c>
      <c r="I1649" s="2"/>
      <c r="J1649" s="2">
        <f t="shared" si="627"/>
        <v>0.30436075322101092</v>
      </c>
      <c r="K1649" s="2">
        <f t="shared" si="628"/>
        <v>0.69563924677898914</v>
      </c>
      <c r="L1649" s="2">
        <f t="shared" si="629"/>
        <v>0</v>
      </c>
      <c r="M1649" s="2">
        <f t="shared" si="630"/>
        <v>0</v>
      </c>
      <c r="N1649" s="59">
        <v>3071</v>
      </c>
      <c r="O1649" s="59">
        <v>7019</v>
      </c>
      <c r="P1649" s="59"/>
      <c r="Q1649" s="59"/>
      <c r="R1649" s="59"/>
      <c r="S1649" s="59"/>
      <c r="T1649" s="59"/>
      <c r="U1649" s="59"/>
      <c r="V1649" s="59"/>
      <c r="W1649" s="59"/>
      <c r="X1649" s="59">
        <v>0</v>
      </c>
      <c r="Y1649" s="59"/>
      <c r="Z1649" s="59"/>
      <c r="AA1649" s="59"/>
      <c r="AB1649" s="59"/>
      <c r="AC1649" s="59"/>
      <c r="AD1649" s="59"/>
      <c r="AE1649" s="59"/>
      <c r="AG1649" s="7">
        <f>IF(Q1649&gt;0,RANK(Q1649,(N1649:P1649,Q1649:AE1649)),0)</f>
        <v>0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31"/>
        <v>0</v>
      </c>
      <c r="AL1649" s="2">
        <f t="shared" si="632"/>
        <v>0</v>
      </c>
      <c r="AM1649" s="2">
        <f t="shared" si="633"/>
        <v>0</v>
      </c>
      <c r="AN1649" s="2">
        <f t="shared" si="634"/>
        <v>0</v>
      </c>
      <c r="AP1649" t="s">
        <v>1433</v>
      </c>
      <c r="AQ1649" t="s">
        <v>302</v>
      </c>
      <c r="AR1649">
        <v>5</v>
      </c>
      <c r="AT1649" s="95">
        <v>39</v>
      </c>
      <c r="AU1649" s="97">
        <v>69</v>
      </c>
      <c r="AV1649" s="101">
        <f t="shared" si="625"/>
        <v>39069</v>
      </c>
      <c r="AX1649" s="7" t="s">
        <v>1006</v>
      </c>
    </row>
    <row r="1650" spans="1:50" hidden="1" outlineLevel="1">
      <c r="A1650" t="s">
        <v>265</v>
      </c>
      <c r="B1650" t="s">
        <v>302</v>
      </c>
      <c r="C1650" s="1">
        <f t="shared" si="626"/>
        <v>11583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0</v>
      </c>
      <c r="G1650" s="1">
        <f t="shared" si="614"/>
        <v>3418</v>
      </c>
      <c r="H1650" s="2">
        <f t="shared" si="615"/>
        <v>0.29508762842096176</v>
      </c>
      <c r="I1650" s="2"/>
      <c r="J1650" s="2">
        <f t="shared" si="627"/>
        <v>0.35241301907968575</v>
      </c>
      <c r="K1650" s="2">
        <f t="shared" si="628"/>
        <v>0.64750064750064751</v>
      </c>
      <c r="L1650" s="2">
        <f t="shared" si="629"/>
        <v>0</v>
      </c>
      <c r="M1650" s="2">
        <f t="shared" si="630"/>
        <v>8.6333419666795308E-5</v>
      </c>
      <c r="N1650" s="59">
        <v>4082</v>
      </c>
      <c r="O1650" s="59">
        <v>7500</v>
      </c>
      <c r="P1650" s="59"/>
      <c r="Q1650" s="59"/>
      <c r="R1650" s="59"/>
      <c r="S1650" s="59"/>
      <c r="T1650" s="59"/>
      <c r="U1650" s="59"/>
      <c r="V1650" s="59"/>
      <c r="W1650" s="59"/>
      <c r="X1650" s="59">
        <v>1</v>
      </c>
      <c r="Y1650" s="59"/>
      <c r="Z1650" s="59"/>
      <c r="AA1650" s="59"/>
      <c r="AB1650" s="59"/>
      <c r="AC1650" s="59"/>
      <c r="AD1650" s="59"/>
      <c r="AE1650" s="59"/>
      <c r="AG1650" s="7">
        <f>IF(Q1650&gt;0,RANK(Q1650,(N1650:P1650,Q1650:AE1650)),0)</f>
        <v>0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si="631"/>
        <v>0</v>
      </c>
      <c r="AL1650" s="2">
        <f t="shared" si="632"/>
        <v>0</v>
      </c>
      <c r="AM1650" s="2">
        <f t="shared" si="633"/>
        <v>0</v>
      </c>
      <c r="AN1650" s="2">
        <f t="shared" si="634"/>
        <v>0</v>
      </c>
      <c r="AP1650" t="s">
        <v>265</v>
      </c>
      <c r="AQ1650" t="s">
        <v>302</v>
      </c>
      <c r="AR1650">
        <v>3</v>
      </c>
      <c r="AT1650" s="95">
        <v>39</v>
      </c>
      <c r="AU1650" s="97">
        <v>71</v>
      </c>
      <c r="AV1650" s="101">
        <f t="shared" si="625"/>
        <v>39071</v>
      </c>
      <c r="AX1650" s="7" t="s">
        <v>1006</v>
      </c>
    </row>
    <row r="1651" spans="1:50" hidden="1" outlineLevel="1">
      <c r="A1651" t="s">
        <v>2229</v>
      </c>
      <c r="B1651" t="s">
        <v>302</v>
      </c>
      <c r="C1651" s="1">
        <f t="shared" si="626"/>
        <v>7801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0</v>
      </c>
      <c r="G1651" s="1">
        <f t="shared" si="614"/>
        <v>371</v>
      </c>
      <c r="H1651" s="2">
        <f t="shared" si="615"/>
        <v>4.7558005383925135E-2</v>
      </c>
      <c r="I1651" s="2"/>
      <c r="J1651" s="2">
        <f t="shared" si="627"/>
        <v>0.47622099730803741</v>
      </c>
      <c r="K1651" s="2">
        <f t="shared" si="628"/>
        <v>0.52377900269196254</v>
      </c>
      <c r="L1651" s="2">
        <f t="shared" si="629"/>
        <v>0</v>
      </c>
      <c r="M1651" s="2">
        <f t="shared" si="630"/>
        <v>1.1102230246251565E-16</v>
      </c>
      <c r="N1651" s="59">
        <v>3715</v>
      </c>
      <c r="O1651" s="59">
        <v>4086</v>
      </c>
      <c r="P1651" s="59"/>
      <c r="Q1651" s="59"/>
      <c r="R1651" s="59"/>
      <c r="S1651" s="59"/>
      <c r="T1651" s="59"/>
      <c r="U1651" s="59"/>
      <c r="V1651" s="59"/>
      <c r="W1651" s="59"/>
      <c r="X1651" s="59">
        <v>0</v>
      </c>
      <c r="Y1651" s="59"/>
      <c r="Z1651" s="59"/>
      <c r="AA1651" s="59"/>
      <c r="AB1651" s="59"/>
      <c r="AC1651" s="59"/>
      <c r="AD1651" s="59"/>
      <c r="AE1651" s="59"/>
      <c r="AG1651" s="7">
        <f>IF(Q1651&gt;0,RANK(Q1651,(N1651:P1651,Q1651:AE1651)),0)</f>
        <v>0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si="631"/>
        <v>0</v>
      </c>
      <c r="AL1651" s="2">
        <f t="shared" si="632"/>
        <v>0</v>
      </c>
      <c r="AM1651" s="2">
        <f t="shared" si="633"/>
        <v>0</v>
      </c>
      <c r="AN1651" s="2">
        <f t="shared" si="634"/>
        <v>0</v>
      </c>
      <c r="AP1651" t="s">
        <v>2229</v>
      </c>
      <c r="AQ1651" t="s">
        <v>302</v>
      </c>
      <c r="AR1651">
        <v>18</v>
      </c>
      <c r="AT1651" s="95">
        <v>39</v>
      </c>
      <c r="AU1651" s="97">
        <v>73</v>
      </c>
      <c r="AV1651" s="101">
        <f t="shared" si="625"/>
        <v>39073</v>
      </c>
      <c r="AX1651" s="7" t="s">
        <v>1006</v>
      </c>
    </row>
    <row r="1652" spans="1:50" hidden="1" outlineLevel="1">
      <c r="A1652" t="s">
        <v>860</v>
      </c>
      <c r="B1652" t="s">
        <v>302</v>
      </c>
      <c r="C1652" s="1">
        <f t="shared" si="626"/>
        <v>7065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0</v>
      </c>
      <c r="G1652" s="1">
        <f t="shared" si="614"/>
        <v>3121</v>
      </c>
      <c r="H1652" s="2">
        <f t="shared" si="615"/>
        <v>0.44175513092710544</v>
      </c>
      <c r="I1652" s="2"/>
      <c r="J1652" s="2">
        <f t="shared" si="627"/>
        <v>0.27912243453644725</v>
      </c>
      <c r="K1652" s="2">
        <f t="shared" si="628"/>
        <v>0.72087756546355275</v>
      </c>
      <c r="L1652" s="2">
        <f t="shared" si="629"/>
        <v>0</v>
      </c>
      <c r="M1652" s="2">
        <f t="shared" si="630"/>
        <v>0</v>
      </c>
      <c r="N1652" s="59">
        <v>1972</v>
      </c>
      <c r="O1652" s="59">
        <v>5093</v>
      </c>
      <c r="P1652" s="59"/>
      <c r="Q1652" s="59"/>
      <c r="R1652" s="59"/>
      <c r="S1652" s="59"/>
      <c r="T1652" s="59"/>
      <c r="U1652" s="59"/>
      <c r="V1652" s="59"/>
      <c r="W1652" s="59"/>
      <c r="X1652" s="59">
        <v>0</v>
      </c>
      <c r="Y1652" s="59"/>
      <c r="Z1652" s="59"/>
      <c r="AA1652" s="59"/>
      <c r="AB1652" s="59"/>
      <c r="AC1652" s="59"/>
      <c r="AD1652" s="59"/>
      <c r="AE1652" s="59"/>
      <c r="AG1652" s="7">
        <f>IF(Q1652&gt;0,RANK(Q1652,(N1652:P1652,Q1652:AE1652)),0)</f>
        <v>0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31"/>
        <v>0</v>
      </c>
      <c r="AL1652" s="2">
        <f t="shared" si="632"/>
        <v>0</v>
      </c>
      <c r="AM1652" s="2">
        <f t="shared" si="633"/>
        <v>0</v>
      </c>
      <c r="AN1652" s="2">
        <f t="shared" si="634"/>
        <v>0</v>
      </c>
      <c r="AP1652" t="s">
        <v>860</v>
      </c>
      <c r="AQ1652" t="s">
        <v>302</v>
      </c>
      <c r="AR1652">
        <v>18</v>
      </c>
      <c r="AT1652" s="95">
        <v>39</v>
      </c>
      <c r="AU1652" s="97">
        <v>75</v>
      </c>
      <c r="AV1652" s="101">
        <f t="shared" si="625"/>
        <v>39075</v>
      </c>
      <c r="AX1652" s="7" t="s">
        <v>1006</v>
      </c>
    </row>
    <row r="1653" spans="1:50" hidden="1" outlineLevel="1">
      <c r="A1653" t="s">
        <v>855</v>
      </c>
      <c r="B1653" t="s">
        <v>302</v>
      </c>
      <c r="C1653" s="1">
        <f t="shared" si="626"/>
        <v>16380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0</v>
      </c>
      <c r="G1653" s="1">
        <f t="shared" si="614"/>
        <v>3566</v>
      </c>
      <c r="H1653" s="2">
        <f t="shared" si="615"/>
        <v>0.21770451770451771</v>
      </c>
      <c r="I1653" s="2"/>
      <c r="J1653" s="2">
        <f t="shared" si="627"/>
        <v>0.39114774114774115</v>
      </c>
      <c r="K1653" s="2">
        <f t="shared" si="628"/>
        <v>0.6088522588522588</v>
      </c>
      <c r="L1653" s="2">
        <f t="shared" si="629"/>
        <v>0</v>
      </c>
      <c r="M1653" s="2">
        <f t="shared" si="630"/>
        <v>1.1102230246251565E-16</v>
      </c>
      <c r="N1653" s="59">
        <v>6407</v>
      </c>
      <c r="O1653" s="59">
        <v>9973</v>
      </c>
      <c r="P1653" s="59"/>
      <c r="Q1653" s="59"/>
      <c r="R1653" s="59"/>
      <c r="S1653" s="59"/>
      <c r="T1653" s="59"/>
      <c r="U1653" s="59"/>
      <c r="V1653" s="59"/>
      <c r="W1653" s="59"/>
      <c r="X1653" s="59">
        <v>0</v>
      </c>
      <c r="Y1653" s="59"/>
      <c r="Z1653" s="59"/>
      <c r="AA1653" s="59"/>
      <c r="AB1653" s="59"/>
      <c r="AC1653" s="59"/>
      <c r="AD1653" s="59"/>
      <c r="AE1653" s="59"/>
      <c r="AG1653" s="7">
        <f>IF(Q1653&gt;0,RANK(Q1653,(N1653:P1653,Q1653:AE1653)),0)</f>
        <v>0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31"/>
        <v>0</v>
      </c>
      <c r="AL1653" s="2">
        <f t="shared" si="632"/>
        <v>0</v>
      </c>
      <c r="AM1653" s="2">
        <f t="shared" si="633"/>
        <v>0</v>
      </c>
      <c r="AN1653" s="2">
        <f t="shared" si="634"/>
        <v>0</v>
      </c>
      <c r="AP1653" t="s">
        <v>855</v>
      </c>
      <c r="AQ1653" t="s">
        <v>302</v>
      </c>
      <c r="AR1653">
        <v>5</v>
      </c>
      <c r="AT1653" s="95">
        <v>39</v>
      </c>
      <c r="AU1653" s="97">
        <v>77</v>
      </c>
      <c r="AV1653" s="101">
        <f t="shared" si="625"/>
        <v>39077</v>
      </c>
      <c r="AX1653" s="7" t="s">
        <v>1006</v>
      </c>
    </row>
    <row r="1654" spans="1:50" hidden="1" outlineLevel="1">
      <c r="A1654" t="s">
        <v>799</v>
      </c>
      <c r="B1654" t="s">
        <v>302</v>
      </c>
      <c r="C1654" s="1">
        <f t="shared" si="626"/>
        <v>9323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0</v>
      </c>
      <c r="G1654" s="1">
        <f t="shared" si="614"/>
        <v>1827</v>
      </c>
      <c r="H1654" s="2">
        <f t="shared" si="615"/>
        <v>0.19596696342379064</v>
      </c>
      <c r="I1654" s="2"/>
      <c r="J1654" s="2">
        <f t="shared" si="627"/>
        <v>0.4020165182881047</v>
      </c>
      <c r="K1654" s="2">
        <f t="shared" si="628"/>
        <v>0.5979834817118953</v>
      </c>
      <c r="L1654" s="2">
        <f t="shared" si="629"/>
        <v>0</v>
      </c>
      <c r="M1654" s="2">
        <f t="shared" si="630"/>
        <v>0</v>
      </c>
      <c r="N1654" s="59">
        <v>3748</v>
      </c>
      <c r="O1654" s="59">
        <v>5575</v>
      </c>
      <c r="P1654" s="59"/>
      <c r="Q1654" s="59"/>
      <c r="R1654" s="59"/>
      <c r="S1654" s="59"/>
      <c r="T1654" s="59"/>
      <c r="U1654" s="59"/>
      <c r="V1654" s="59"/>
      <c r="W1654" s="59"/>
      <c r="X1654" s="59">
        <v>0</v>
      </c>
      <c r="Y1654" s="59"/>
      <c r="Z1654" s="59"/>
      <c r="AA1654" s="59"/>
      <c r="AB1654" s="59"/>
      <c r="AC1654" s="59"/>
      <c r="AD1654" s="59"/>
      <c r="AE1654" s="59"/>
      <c r="AG1654" s="7">
        <f>IF(Q1654&gt;0,RANK(Q1654,(N1654:P1654,Q1654:AE1654)),0)</f>
        <v>0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31"/>
        <v>0</v>
      </c>
      <c r="AL1654" s="2">
        <f t="shared" si="632"/>
        <v>0</v>
      </c>
      <c r="AM1654" s="2">
        <f t="shared" si="633"/>
        <v>0</v>
      </c>
      <c r="AN1654" s="2">
        <f t="shared" si="634"/>
        <v>0</v>
      </c>
      <c r="AP1654" t="s">
        <v>799</v>
      </c>
      <c r="AQ1654" t="s">
        <v>302</v>
      </c>
      <c r="AR1654">
        <v>18</v>
      </c>
      <c r="AT1654" s="95">
        <v>39</v>
      </c>
      <c r="AU1654" s="97">
        <v>79</v>
      </c>
      <c r="AV1654" s="101">
        <f t="shared" si="625"/>
        <v>39079</v>
      </c>
      <c r="AX1654" s="7" t="s">
        <v>1006</v>
      </c>
    </row>
    <row r="1655" spans="1:50" hidden="1" outlineLevel="1">
      <c r="A1655" t="s">
        <v>1349</v>
      </c>
      <c r="B1655" t="s">
        <v>302</v>
      </c>
      <c r="C1655" s="1">
        <f t="shared" si="626"/>
        <v>27035</v>
      </c>
      <c r="D1655" s="7">
        <f>IF(N1655&gt;0, RANK(N1655,(N1655:P1655,Q1655:AE1655)),0)</f>
        <v>1</v>
      </c>
      <c r="E1655" s="7">
        <f>IF(O1655&gt;0,RANK(O1655,(N1655:P1655,Q1655:AE1655)),0)</f>
        <v>2</v>
      </c>
      <c r="F1655" s="7">
        <f>IF(P1655&gt;0,RANK(P1655,(N1655:P1655,Q1655:AE1655)),0)</f>
        <v>0</v>
      </c>
      <c r="G1655" s="1">
        <f t="shared" si="614"/>
        <v>5293</v>
      </c>
      <c r="H1655" s="2">
        <f t="shared" si="615"/>
        <v>0.19578324394303681</v>
      </c>
      <c r="I1655" s="2"/>
      <c r="J1655" s="2">
        <f t="shared" si="627"/>
        <v>0.59789162197151835</v>
      </c>
      <c r="K1655" s="2">
        <f t="shared" si="628"/>
        <v>0.40210837802848159</v>
      </c>
      <c r="L1655" s="2">
        <f t="shared" si="629"/>
        <v>0</v>
      </c>
      <c r="M1655" s="2">
        <f t="shared" si="630"/>
        <v>5.5511151231257827E-17</v>
      </c>
      <c r="N1655" s="59">
        <v>16164</v>
      </c>
      <c r="O1655" s="59">
        <v>10871</v>
      </c>
      <c r="P1655" s="59"/>
      <c r="Q1655" s="59"/>
      <c r="R1655" s="59"/>
      <c r="S1655" s="59"/>
      <c r="T1655" s="59"/>
      <c r="U1655" s="59"/>
      <c r="V1655" s="59"/>
      <c r="W1655" s="59"/>
      <c r="X1655" s="59">
        <v>0</v>
      </c>
      <c r="Y1655" s="59"/>
      <c r="Z1655" s="59"/>
      <c r="AA1655" s="59"/>
      <c r="AB1655" s="59"/>
      <c r="AC1655" s="59"/>
      <c r="AD1655" s="59"/>
      <c r="AE1655" s="59"/>
      <c r="AG1655" s="7">
        <f>IF(Q1655&gt;0,RANK(Q1655,(N1655:P1655,Q1655:AE1655)),0)</f>
        <v>0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31"/>
        <v>0</v>
      </c>
      <c r="AL1655" s="2">
        <f t="shared" si="632"/>
        <v>0</v>
      </c>
      <c r="AM1655" s="2">
        <f t="shared" si="633"/>
        <v>0</v>
      </c>
      <c r="AN1655" s="2">
        <f t="shared" si="634"/>
        <v>0</v>
      </c>
      <c r="AP1655" t="s">
        <v>1349</v>
      </c>
      <c r="AQ1655" t="s">
        <v>302</v>
      </c>
      <c r="AR1655">
        <v>6</v>
      </c>
      <c r="AT1655" s="95">
        <v>39</v>
      </c>
      <c r="AU1655" s="97">
        <v>81</v>
      </c>
      <c r="AV1655" s="101">
        <f t="shared" si="625"/>
        <v>39081</v>
      </c>
      <c r="AX1655" s="7" t="s">
        <v>1006</v>
      </c>
    </row>
    <row r="1656" spans="1:50" hidden="1" outlineLevel="1">
      <c r="A1656" t="s">
        <v>238</v>
      </c>
      <c r="B1656" t="s">
        <v>302</v>
      </c>
      <c r="C1656" s="1">
        <f t="shared" si="626"/>
        <v>14527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0</v>
      </c>
      <c r="G1656" s="1">
        <f t="shared" si="614"/>
        <v>4106</v>
      </c>
      <c r="H1656" s="2">
        <f t="shared" si="615"/>
        <v>0.28264610724857164</v>
      </c>
      <c r="I1656" s="2"/>
      <c r="J1656" s="2">
        <f t="shared" si="627"/>
        <v>0.35850485303228469</v>
      </c>
      <c r="K1656" s="2">
        <f t="shared" si="628"/>
        <v>0.64115096028085639</v>
      </c>
      <c r="L1656" s="2">
        <f t="shared" si="629"/>
        <v>0</v>
      </c>
      <c r="M1656" s="2">
        <f t="shared" si="630"/>
        <v>3.4418668685887166E-4</v>
      </c>
      <c r="N1656" s="59">
        <v>5208</v>
      </c>
      <c r="O1656" s="59">
        <v>9314</v>
      </c>
      <c r="P1656" s="59"/>
      <c r="Q1656" s="59"/>
      <c r="R1656" s="59"/>
      <c r="S1656" s="59"/>
      <c r="T1656" s="59"/>
      <c r="U1656" s="59"/>
      <c r="V1656" s="59"/>
      <c r="W1656" s="59"/>
      <c r="X1656" s="59">
        <v>5</v>
      </c>
      <c r="Y1656" s="59"/>
      <c r="Z1656" s="59"/>
      <c r="AA1656" s="59"/>
      <c r="AB1656" s="59"/>
      <c r="AC1656" s="59"/>
      <c r="AD1656" s="59"/>
      <c r="AE1656" s="59"/>
      <c r="AG1656" s="7">
        <f>IF(Q1656&gt;0,RANK(Q1656,(N1656:P1656,Q1656:AE1656)),0)</f>
        <v>0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31"/>
        <v>0</v>
      </c>
      <c r="AL1656" s="2">
        <f t="shared" si="632"/>
        <v>0</v>
      </c>
      <c r="AM1656" s="2">
        <f t="shared" si="633"/>
        <v>0</v>
      </c>
      <c r="AN1656" s="2">
        <f t="shared" si="634"/>
        <v>0</v>
      </c>
      <c r="AP1656" t="s">
        <v>238</v>
      </c>
      <c r="AQ1656" t="s">
        <v>302</v>
      </c>
      <c r="AR1656">
        <v>18</v>
      </c>
      <c r="AT1656" s="95">
        <v>39</v>
      </c>
      <c r="AU1656" s="97">
        <v>83</v>
      </c>
      <c r="AV1656" s="101">
        <f t="shared" si="625"/>
        <v>39083</v>
      </c>
      <c r="AX1656" s="7" t="s">
        <v>1006</v>
      </c>
    </row>
    <row r="1657" spans="1:50" hidden="1" outlineLevel="1">
      <c r="A1657" t="s">
        <v>1574</v>
      </c>
      <c r="B1657" t="s">
        <v>302</v>
      </c>
      <c r="C1657" s="1">
        <f t="shared" si="626"/>
        <v>70600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14"/>
        <v>16990</v>
      </c>
      <c r="H1657" s="2">
        <f t="shared" si="615"/>
        <v>0.2406515580736544</v>
      </c>
      <c r="I1657" s="2"/>
      <c r="J1657" s="2">
        <f t="shared" si="627"/>
        <v>0.37967422096317283</v>
      </c>
      <c r="K1657" s="2">
        <f t="shared" si="628"/>
        <v>0.62032577903682717</v>
      </c>
      <c r="L1657" s="2">
        <f t="shared" si="629"/>
        <v>0</v>
      </c>
      <c r="M1657" s="2">
        <f t="shared" si="630"/>
        <v>0</v>
      </c>
      <c r="N1657" s="59">
        <v>26805</v>
      </c>
      <c r="O1657" s="59">
        <v>43795</v>
      </c>
      <c r="P1657" s="59"/>
      <c r="Q1657" s="59"/>
      <c r="R1657" s="59"/>
      <c r="S1657" s="59"/>
      <c r="T1657" s="59"/>
      <c r="U1657" s="59"/>
      <c r="V1657" s="59"/>
      <c r="W1657" s="59"/>
      <c r="X1657" s="59">
        <v>0</v>
      </c>
      <c r="Y1657" s="59"/>
      <c r="Z1657" s="59"/>
      <c r="AA1657" s="59"/>
      <c r="AB1657" s="59"/>
      <c r="AC1657" s="59"/>
      <c r="AD1657" s="59"/>
      <c r="AE1657" s="59"/>
      <c r="AG1657" s="7">
        <f>IF(Q1657&gt;0,RANK(Q1657,(N1657:P1657,Q1657:AE1657)),0)</f>
        <v>0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31"/>
        <v>0</v>
      </c>
      <c r="AL1657" s="2">
        <f t="shared" si="632"/>
        <v>0</v>
      </c>
      <c r="AM1657" s="2">
        <f t="shared" si="633"/>
        <v>0</v>
      </c>
      <c r="AN1657" s="2">
        <f t="shared" si="634"/>
        <v>0</v>
      </c>
      <c r="AP1657" t="s">
        <v>1574</v>
      </c>
      <c r="AQ1657" t="s">
        <v>302</v>
      </c>
      <c r="AR1657">
        <v>14</v>
      </c>
      <c r="AT1657" s="95">
        <v>39</v>
      </c>
      <c r="AU1657" s="97">
        <v>85</v>
      </c>
      <c r="AV1657" s="101">
        <f t="shared" si="625"/>
        <v>39085</v>
      </c>
      <c r="AX1657" s="7" t="s">
        <v>1006</v>
      </c>
    </row>
    <row r="1658" spans="1:50" hidden="1" outlineLevel="1">
      <c r="A1658" t="s">
        <v>1988</v>
      </c>
      <c r="B1658" t="s">
        <v>302</v>
      </c>
      <c r="C1658" s="1">
        <f t="shared" si="626"/>
        <v>18292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0</v>
      </c>
      <c r="G1658" s="1">
        <f t="shared" si="614"/>
        <v>3190</v>
      </c>
      <c r="H1658" s="2">
        <f t="shared" si="615"/>
        <v>0.17439317734528756</v>
      </c>
      <c r="I1658" s="2"/>
      <c r="J1658" s="2">
        <f t="shared" si="627"/>
        <v>0.41280341132735621</v>
      </c>
      <c r="K1658" s="2">
        <f t="shared" si="628"/>
        <v>0.58719658867264379</v>
      </c>
      <c r="L1658" s="2">
        <f t="shared" si="629"/>
        <v>0</v>
      </c>
      <c r="M1658" s="2">
        <f t="shared" si="630"/>
        <v>0</v>
      </c>
      <c r="N1658" s="59">
        <v>7551</v>
      </c>
      <c r="O1658" s="59">
        <v>10741</v>
      </c>
      <c r="P1658" s="59"/>
      <c r="Q1658" s="59"/>
      <c r="R1658" s="59"/>
      <c r="S1658" s="59"/>
      <c r="T1658" s="59"/>
      <c r="U1658" s="59"/>
      <c r="V1658" s="59"/>
      <c r="W1658" s="59"/>
      <c r="X1658" s="59">
        <v>0</v>
      </c>
      <c r="Y1658" s="59"/>
      <c r="Z1658" s="59"/>
      <c r="AA1658" s="59"/>
      <c r="AB1658" s="59"/>
      <c r="AC1658" s="59"/>
      <c r="AD1658" s="59"/>
      <c r="AE1658" s="59"/>
      <c r="AG1658" s="7">
        <f>IF(Q1658&gt;0,RANK(Q1658,(N1658:P1658,Q1658:AE1658)),0)</f>
        <v>0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31"/>
        <v>0</v>
      </c>
      <c r="AL1658" s="2">
        <f t="shared" si="632"/>
        <v>0</v>
      </c>
      <c r="AM1658" s="2">
        <f t="shared" si="633"/>
        <v>0</v>
      </c>
      <c r="AN1658" s="2">
        <f t="shared" si="634"/>
        <v>0</v>
      </c>
      <c r="AP1658" t="s">
        <v>1988</v>
      </c>
      <c r="AQ1658" t="s">
        <v>302</v>
      </c>
      <c r="AR1658">
        <v>6</v>
      </c>
      <c r="AT1658" s="95">
        <v>39</v>
      </c>
      <c r="AU1658" s="97">
        <v>87</v>
      </c>
      <c r="AV1658" s="101">
        <f t="shared" si="625"/>
        <v>39087</v>
      </c>
      <c r="AX1658" s="7" t="s">
        <v>1006</v>
      </c>
    </row>
    <row r="1659" spans="1:50" hidden="1" outlineLevel="1">
      <c r="A1659" t="s">
        <v>1288</v>
      </c>
      <c r="B1659" t="s">
        <v>302</v>
      </c>
      <c r="C1659" s="1">
        <f t="shared" si="626"/>
        <v>48793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14"/>
        <v>10781</v>
      </c>
      <c r="H1659" s="2">
        <f t="shared" si="615"/>
        <v>0.22095382534379931</v>
      </c>
      <c r="I1659" s="2"/>
      <c r="J1659" s="2">
        <f t="shared" si="627"/>
        <v>0.38952308732810031</v>
      </c>
      <c r="K1659" s="2">
        <f t="shared" si="628"/>
        <v>0.61047691267189963</v>
      </c>
      <c r="L1659" s="2">
        <f t="shared" si="629"/>
        <v>0</v>
      </c>
      <c r="M1659" s="2">
        <f t="shared" si="630"/>
        <v>0</v>
      </c>
      <c r="N1659" s="59">
        <v>19006</v>
      </c>
      <c r="O1659" s="59">
        <v>29787</v>
      </c>
      <c r="P1659" s="59"/>
      <c r="Q1659" s="59"/>
      <c r="R1659" s="59"/>
      <c r="S1659" s="59"/>
      <c r="T1659" s="59"/>
      <c r="U1659" s="59"/>
      <c r="V1659" s="59"/>
      <c r="W1659" s="59"/>
      <c r="X1659" s="59">
        <v>0</v>
      </c>
      <c r="Y1659" s="59"/>
      <c r="Z1659" s="59"/>
      <c r="AA1659" s="59"/>
      <c r="AB1659" s="59"/>
      <c r="AC1659" s="59"/>
      <c r="AD1659" s="59"/>
      <c r="AE1659" s="59"/>
      <c r="AG1659" s="7">
        <f>IF(Q1659&gt;0,RANK(Q1659,(N1659:P1659,Q1659:AE1659)),0)</f>
        <v>0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31"/>
        <v>0</v>
      </c>
      <c r="AL1659" s="2">
        <f t="shared" si="632"/>
        <v>0</v>
      </c>
      <c r="AM1659" s="2">
        <f t="shared" si="633"/>
        <v>0</v>
      </c>
      <c r="AN1659" s="2">
        <f t="shared" si="634"/>
        <v>0</v>
      </c>
      <c r="AP1659" t="s">
        <v>1288</v>
      </c>
      <c r="AQ1659" t="s">
        <v>302</v>
      </c>
      <c r="AR1659">
        <v>0</v>
      </c>
      <c r="AT1659" s="95">
        <v>39</v>
      </c>
      <c r="AU1659" s="97">
        <v>89</v>
      </c>
      <c r="AV1659" s="101">
        <f t="shared" si="625"/>
        <v>39089</v>
      </c>
      <c r="AX1659" s="7" t="s">
        <v>1006</v>
      </c>
    </row>
    <row r="1660" spans="1:50" hidden="1" outlineLevel="1">
      <c r="A1660" t="s">
        <v>543</v>
      </c>
      <c r="B1660" t="s">
        <v>302</v>
      </c>
      <c r="C1660" s="1">
        <f t="shared" si="626"/>
        <v>13536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0</v>
      </c>
      <c r="G1660" s="1">
        <f t="shared" si="614"/>
        <v>4324</v>
      </c>
      <c r="H1660" s="2">
        <f t="shared" si="615"/>
        <v>0.31944444444444442</v>
      </c>
      <c r="I1660" s="2"/>
      <c r="J1660" s="2">
        <f t="shared" si="627"/>
        <v>0.34027777777777779</v>
      </c>
      <c r="K1660" s="2">
        <f t="shared" si="628"/>
        <v>0.65972222222222221</v>
      </c>
      <c r="L1660" s="2">
        <f t="shared" si="629"/>
        <v>0</v>
      </c>
      <c r="M1660" s="2">
        <f t="shared" si="630"/>
        <v>0</v>
      </c>
      <c r="N1660" s="59">
        <v>4606</v>
      </c>
      <c r="O1660" s="59">
        <v>8930</v>
      </c>
      <c r="P1660" s="59"/>
      <c r="Q1660" s="59"/>
      <c r="R1660" s="59"/>
      <c r="S1660" s="59"/>
      <c r="T1660" s="59"/>
      <c r="U1660" s="59"/>
      <c r="V1660" s="59"/>
      <c r="W1660" s="59"/>
      <c r="X1660" s="59">
        <v>0</v>
      </c>
      <c r="Y1660" s="59"/>
      <c r="Z1660" s="59"/>
      <c r="AA1660" s="59"/>
      <c r="AB1660" s="59"/>
      <c r="AC1660" s="59"/>
      <c r="AD1660" s="59"/>
      <c r="AE1660" s="59"/>
      <c r="AG1660" s="7">
        <f>IF(Q1660&gt;0,RANK(Q1660,(N1660:P1660,Q1660:AE1660)),0)</f>
        <v>0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31"/>
        <v>0</v>
      </c>
      <c r="AL1660" s="2">
        <f t="shared" si="632"/>
        <v>0</v>
      </c>
      <c r="AM1660" s="2">
        <f t="shared" si="633"/>
        <v>0</v>
      </c>
      <c r="AN1660" s="2">
        <f t="shared" si="634"/>
        <v>0</v>
      </c>
      <c r="AP1660" t="s">
        <v>543</v>
      </c>
      <c r="AQ1660" t="s">
        <v>302</v>
      </c>
      <c r="AR1660">
        <v>4</v>
      </c>
      <c r="AT1660" s="95">
        <v>39</v>
      </c>
      <c r="AU1660" s="97">
        <v>91</v>
      </c>
      <c r="AV1660" s="101">
        <f t="shared" si="625"/>
        <v>39091</v>
      </c>
      <c r="AX1660" s="7" t="s">
        <v>1006</v>
      </c>
    </row>
    <row r="1661" spans="1:50" hidden="1" outlineLevel="1">
      <c r="A1661" t="s">
        <v>938</v>
      </c>
      <c r="B1661" t="s">
        <v>302</v>
      </c>
      <c r="C1661" s="1">
        <f t="shared" si="626"/>
        <v>79397</v>
      </c>
      <c r="D1661" s="7">
        <f>IF(N1661&gt;0, RANK(N1661,(N1661:P1661,Q1661:AE1661)),0)</f>
        <v>1</v>
      </c>
      <c r="E1661" s="7">
        <f>IF(O1661&gt;0,RANK(O1661,(N1661:P1661,Q1661:AE1661)),0)</f>
        <v>2</v>
      </c>
      <c r="F1661" s="7">
        <f>IF(P1661&gt;0,RANK(P1661,(N1661:P1661,Q1661:AE1661)),0)</f>
        <v>0</v>
      </c>
      <c r="G1661" s="1">
        <f t="shared" si="614"/>
        <v>2690</v>
      </c>
      <c r="H1661" s="2">
        <f t="shared" si="615"/>
        <v>3.3880373313853171E-2</v>
      </c>
      <c r="I1661" s="2"/>
      <c r="J1661" s="2">
        <f t="shared" si="627"/>
        <v>0.51690869932113304</v>
      </c>
      <c r="K1661" s="2">
        <f t="shared" si="628"/>
        <v>0.48302832600727985</v>
      </c>
      <c r="L1661" s="2">
        <f t="shared" si="629"/>
        <v>0</v>
      </c>
      <c r="M1661" s="2">
        <f t="shared" si="630"/>
        <v>6.2974671587112674E-5</v>
      </c>
      <c r="N1661" s="59">
        <v>41041</v>
      </c>
      <c r="O1661" s="59">
        <v>38351</v>
      </c>
      <c r="P1661" s="59"/>
      <c r="Q1661" s="59"/>
      <c r="R1661" s="59"/>
      <c r="S1661" s="59"/>
      <c r="T1661" s="59"/>
      <c r="U1661" s="59"/>
      <c r="V1661" s="59"/>
      <c r="W1661" s="59"/>
      <c r="X1661" s="59">
        <v>5</v>
      </c>
      <c r="Y1661" s="59"/>
      <c r="Z1661" s="59"/>
      <c r="AA1661" s="59"/>
      <c r="AB1661" s="59"/>
      <c r="AC1661" s="59"/>
      <c r="AD1661" s="59"/>
      <c r="AE1661" s="59"/>
      <c r="AG1661" s="7">
        <f>IF(Q1661&gt;0,RANK(Q1661,(N1661:P1661,Q1661:AE1661)),0)</f>
        <v>0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31"/>
        <v>0</v>
      </c>
      <c r="AL1661" s="2">
        <f t="shared" si="632"/>
        <v>0</v>
      </c>
      <c r="AM1661" s="2">
        <f t="shared" si="633"/>
        <v>0</v>
      </c>
      <c r="AN1661" s="2">
        <f t="shared" si="634"/>
        <v>0</v>
      </c>
      <c r="AP1661" t="s">
        <v>938</v>
      </c>
      <c r="AQ1661" t="s">
        <v>302</v>
      </c>
      <c r="AR1661">
        <v>0</v>
      </c>
      <c r="AT1661" s="95">
        <v>39</v>
      </c>
      <c r="AU1661" s="97">
        <v>93</v>
      </c>
      <c r="AV1661" s="101">
        <f t="shared" si="625"/>
        <v>39093</v>
      </c>
      <c r="AX1661" s="7" t="s">
        <v>1006</v>
      </c>
    </row>
    <row r="1662" spans="1:50" hidden="1" outlineLevel="1">
      <c r="A1662" t="s">
        <v>805</v>
      </c>
      <c r="B1662" t="s">
        <v>302</v>
      </c>
      <c r="C1662" s="1">
        <f t="shared" si="626"/>
        <v>126642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0</v>
      </c>
      <c r="G1662" s="1">
        <f t="shared" si="614"/>
        <v>8181</v>
      </c>
      <c r="H1662" s="2">
        <f t="shared" si="615"/>
        <v>6.459942199270384E-2</v>
      </c>
      <c r="I1662" s="2"/>
      <c r="J1662" s="2">
        <f t="shared" si="627"/>
        <v>0.46768054831730388</v>
      </c>
      <c r="K1662" s="2">
        <f t="shared" si="628"/>
        <v>0.53227997031000773</v>
      </c>
      <c r="L1662" s="2">
        <f t="shared" si="629"/>
        <v>0</v>
      </c>
      <c r="M1662" s="2">
        <f t="shared" si="630"/>
        <v>3.9481372688388028E-5</v>
      </c>
      <c r="N1662" s="59">
        <v>59228</v>
      </c>
      <c r="O1662" s="59">
        <v>67409</v>
      </c>
      <c r="P1662" s="59"/>
      <c r="Q1662" s="59"/>
      <c r="R1662" s="59"/>
      <c r="S1662" s="59"/>
      <c r="T1662" s="59"/>
      <c r="U1662" s="59"/>
      <c r="V1662" s="59"/>
      <c r="W1662" s="59"/>
      <c r="X1662" s="59">
        <v>5</v>
      </c>
      <c r="Y1662" s="59"/>
      <c r="Z1662" s="59"/>
      <c r="AA1662" s="59"/>
      <c r="AB1662" s="59"/>
      <c r="AC1662" s="59"/>
      <c r="AD1662" s="59"/>
      <c r="AE1662" s="59"/>
      <c r="AG1662" s="7">
        <f>IF(Q1662&gt;0,RANK(Q1662,(N1662:P1662,Q1662:AE1662)),0)</f>
        <v>0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31"/>
        <v>0</v>
      </c>
      <c r="AL1662" s="2">
        <f t="shared" si="632"/>
        <v>0</v>
      </c>
      <c r="AM1662" s="2">
        <f t="shared" si="633"/>
        <v>0</v>
      </c>
      <c r="AN1662" s="2">
        <f t="shared" si="634"/>
        <v>0</v>
      </c>
      <c r="AP1662" t="s">
        <v>805</v>
      </c>
      <c r="AQ1662" t="s">
        <v>302</v>
      </c>
      <c r="AR1662">
        <v>0</v>
      </c>
      <c r="AT1662" s="95">
        <v>39</v>
      </c>
      <c r="AU1662" s="97">
        <v>95</v>
      </c>
      <c r="AV1662" s="101">
        <f t="shared" si="625"/>
        <v>39095</v>
      </c>
      <c r="AX1662" s="7" t="s">
        <v>1006</v>
      </c>
    </row>
    <row r="1663" spans="1:50" hidden="1" outlineLevel="1">
      <c r="A1663" t="s">
        <v>2058</v>
      </c>
      <c r="B1663" t="s">
        <v>302</v>
      </c>
      <c r="C1663" s="1">
        <f t="shared" si="626"/>
        <v>10453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0</v>
      </c>
      <c r="G1663" s="1">
        <f t="shared" si="614"/>
        <v>2935</v>
      </c>
      <c r="H1663" s="2">
        <f t="shared" si="615"/>
        <v>0.28078063713766382</v>
      </c>
      <c r="I1663" s="2"/>
      <c r="J1663" s="2">
        <f t="shared" si="627"/>
        <v>0.35960968143116806</v>
      </c>
      <c r="K1663" s="2">
        <f t="shared" si="628"/>
        <v>0.64039031856883188</v>
      </c>
      <c r="L1663" s="2">
        <f t="shared" si="629"/>
        <v>0</v>
      </c>
      <c r="M1663" s="2">
        <f t="shared" si="630"/>
        <v>1.1102230246251565E-16</v>
      </c>
      <c r="N1663" s="59">
        <v>3759</v>
      </c>
      <c r="O1663" s="59">
        <v>6694</v>
      </c>
      <c r="P1663" s="59"/>
      <c r="Q1663" s="59"/>
      <c r="R1663" s="59"/>
      <c r="S1663" s="59"/>
      <c r="T1663" s="59"/>
      <c r="U1663" s="59"/>
      <c r="V1663" s="59"/>
      <c r="W1663" s="59"/>
      <c r="X1663" s="59">
        <v>0</v>
      </c>
      <c r="Y1663" s="59"/>
      <c r="Z1663" s="59"/>
      <c r="AA1663" s="59"/>
      <c r="AB1663" s="59"/>
      <c r="AC1663" s="59"/>
      <c r="AD1663" s="59"/>
      <c r="AE1663" s="59"/>
      <c r="AG1663" s="7">
        <f>IF(Q1663&gt;0,RANK(Q1663,(N1663:P1663,Q1663:AE1663)),0)</f>
        <v>0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31"/>
        <v>0</v>
      </c>
      <c r="AL1663" s="2">
        <f t="shared" si="632"/>
        <v>0</v>
      </c>
      <c r="AM1663" s="2">
        <f t="shared" si="633"/>
        <v>0</v>
      </c>
      <c r="AN1663" s="2">
        <f t="shared" si="634"/>
        <v>0</v>
      </c>
      <c r="AP1663" t="s">
        <v>2058</v>
      </c>
      <c r="AQ1663" t="s">
        <v>302</v>
      </c>
      <c r="AR1663">
        <v>15</v>
      </c>
      <c r="AT1663" s="95">
        <v>39</v>
      </c>
      <c r="AU1663" s="97">
        <v>97</v>
      </c>
      <c r="AV1663" s="101">
        <f t="shared" si="625"/>
        <v>39097</v>
      </c>
      <c r="AX1663" s="7" t="s">
        <v>1006</v>
      </c>
    </row>
    <row r="1664" spans="1:50" hidden="1" outlineLevel="1">
      <c r="A1664" t="s">
        <v>1743</v>
      </c>
      <c r="B1664" t="s">
        <v>302</v>
      </c>
      <c r="C1664" s="1">
        <f t="shared" si="626"/>
        <v>86363</v>
      </c>
      <c r="D1664" s="7">
        <f>IF(N1664&gt;0, RANK(N1664,(N1664:P1664,Q1664:AE1664)),0)</f>
        <v>1</v>
      </c>
      <c r="E1664" s="7">
        <f>IF(O1664&gt;0,RANK(O1664,(N1664:P1664,Q1664:AE1664)),0)</f>
        <v>2</v>
      </c>
      <c r="F1664" s="7">
        <f>IF(P1664&gt;0,RANK(P1664,(N1664:P1664,Q1664:AE1664)),0)</f>
        <v>0</v>
      </c>
      <c r="G1664" s="1">
        <f t="shared" si="614"/>
        <v>19001</v>
      </c>
      <c r="H1664" s="2">
        <f t="shared" si="615"/>
        <v>0.22001320009726388</v>
      </c>
      <c r="I1664" s="2"/>
      <c r="J1664" s="2">
        <f t="shared" si="627"/>
        <v>0.60930027905468775</v>
      </c>
      <c r="K1664" s="2">
        <f t="shared" si="628"/>
        <v>0.38928707895742387</v>
      </c>
      <c r="L1664" s="2">
        <f t="shared" si="629"/>
        <v>0</v>
      </c>
      <c r="M1664" s="2">
        <f t="shared" si="630"/>
        <v>1.4126419878883745E-3</v>
      </c>
      <c r="N1664" s="59">
        <v>52621</v>
      </c>
      <c r="O1664" s="59">
        <v>33620</v>
      </c>
      <c r="P1664" s="59"/>
      <c r="Q1664" s="59"/>
      <c r="R1664" s="59"/>
      <c r="S1664" s="59"/>
      <c r="T1664" s="59"/>
      <c r="U1664" s="59"/>
      <c r="V1664" s="59"/>
      <c r="W1664" s="59"/>
      <c r="X1664" s="59">
        <v>122</v>
      </c>
      <c r="Y1664" s="59"/>
      <c r="Z1664" s="59"/>
      <c r="AA1664" s="59"/>
      <c r="AB1664" s="59"/>
      <c r="AC1664" s="59"/>
      <c r="AD1664" s="59"/>
      <c r="AE1664" s="59"/>
      <c r="AG1664" s="7">
        <f>IF(Q1664&gt;0,RANK(Q1664,(N1664:P1664,Q1664:AE1664)),0)</f>
        <v>0</v>
      </c>
      <c r="AH1664" s="7">
        <f>IF(R1664&gt;0,RANK(R1664,(N1664:P1664,Q1664:AE1664)),0)</f>
        <v>0</v>
      </c>
      <c r="AI1664" s="7">
        <f>IF(T1664&gt;0,RANK(T1664,(N1664:P1664,Q1664:AE1664)),0)</f>
        <v>0</v>
      </c>
      <c r="AJ1664" s="7">
        <f>IF(S1664&gt;0,RANK(S1664,(N1664:P1664,Q1664:AE1664)),0)</f>
        <v>0</v>
      </c>
      <c r="AK1664" s="2">
        <f t="shared" si="631"/>
        <v>0</v>
      </c>
      <c r="AL1664" s="2">
        <f t="shared" si="632"/>
        <v>0</v>
      </c>
      <c r="AM1664" s="2">
        <f t="shared" si="633"/>
        <v>0</v>
      </c>
      <c r="AN1664" s="2">
        <f t="shared" si="634"/>
        <v>0</v>
      </c>
      <c r="AP1664" t="s">
        <v>1743</v>
      </c>
      <c r="AQ1664" t="s">
        <v>302</v>
      </c>
      <c r="AR1664">
        <v>0</v>
      </c>
      <c r="AT1664" s="95">
        <v>39</v>
      </c>
      <c r="AU1664" s="97">
        <v>99</v>
      </c>
      <c r="AV1664" s="101">
        <f t="shared" si="625"/>
        <v>39099</v>
      </c>
      <c r="AX1664" s="7" t="s">
        <v>1006</v>
      </c>
    </row>
    <row r="1665" spans="1:50" hidden="1" outlineLevel="1">
      <c r="A1665" t="s">
        <v>551</v>
      </c>
      <c r="B1665" t="s">
        <v>302</v>
      </c>
      <c r="C1665" s="1">
        <f t="shared" si="626"/>
        <v>18861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0</v>
      </c>
      <c r="G1665" s="1">
        <f t="shared" si="614"/>
        <v>2011</v>
      </c>
      <c r="H1665" s="2">
        <f t="shared" si="615"/>
        <v>0.10662213032182812</v>
      </c>
      <c r="I1665" s="2"/>
      <c r="J1665" s="2">
        <f t="shared" si="627"/>
        <v>0.44668893483908595</v>
      </c>
      <c r="K1665" s="2">
        <f t="shared" si="628"/>
        <v>0.55331106516091411</v>
      </c>
      <c r="L1665" s="2">
        <f t="shared" si="629"/>
        <v>0</v>
      </c>
      <c r="M1665" s="2">
        <f t="shared" si="630"/>
        <v>0</v>
      </c>
      <c r="N1665" s="59">
        <v>8425</v>
      </c>
      <c r="O1665" s="59">
        <v>10436</v>
      </c>
      <c r="P1665" s="59"/>
      <c r="Q1665" s="59"/>
      <c r="R1665" s="59"/>
      <c r="S1665" s="59"/>
      <c r="T1665" s="59"/>
      <c r="U1665" s="59"/>
      <c r="V1665" s="59"/>
      <c r="W1665" s="59"/>
      <c r="X1665" s="59">
        <v>0</v>
      </c>
      <c r="Y1665" s="59"/>
      <c r="Z1665" s="59"/>
      <c r="AA1665" s="59"/>
      <c r="AB1665" s="59"/>
      <c r="AC1665" s="59"/>
      <c r="AD1665" s="59"/>
      <c r="AE1665" s="59"/>
      <c r="AG1665" s="7">
        <f>IF(Q1665&gt;0,RANK(Q1665,(N1665:P1665,Q1665:AE1665)),0)</f>
        <v>0</v>
      </c>
      <c r="AH1665" s="7">
        <f>IF(R1665&gt;0,RANK(R1665,(N1665:P1665,Q1665:AE1665)),0)</f>
        <v>0</v>
      </c>
      <c r="AI1665" s="7">
        <f>IF(T1665&gt;0,RANK(T1665,(N1665:P1665,Q1665:AE1665)),0)</f>
        <v>0</v>
      </c>
      <c r="AJ1665" s="7">
        <f>IF(S1665&gt;0,RANK(S1665,(N1665:P1665,Q1665:AE1665)),0)</f>
        <v>0</v>
      </c>
      <c r="AK1665" s="2">
        <f t="shared" si="631"/>
        <v>0</v>
      </c>
      <c r="AL1665" s="2">
        <f t="shared" si="632"/>
        <v>0</v>
      </c>
      <c r="AM1665" s="2">
        <f t="shared" si="633"/>
        <v>0</v>
      </c>
      <c r="AN1665" s="2">
        <f t="shared" si="634"/>
        <v>0</v>
      </c>
      <c r="AP1665" t="s">
        <v>551</v>
      </c>
      <c r="AQ1665" t="s">
        <v>302</v>
      </c>
      <c r="AR1665">
        <v>4</v>
      </c>
      <c r="AT1665" s="95">
        <v>39</v>
      </c>
      <c r="AU1665" s="97">
        <v>101</v>
      </c>
      <c r="AV1665" s="101">
        <f t="shared" si="625"/>
        <v>39101</v>
      </c>
      <c r="AX1665" s="7" t="s">
        <v>1006</v>
      </c>
    </row>
    <row r="1666" spans="1:50" hidden="1" outlineLevel="1">
      <c r="A1666" t="s">
        <v>2021</v>
      </c>
      <c r="B1666" t="s">
        <v>302</v>
      </c>
      <c r="C1666" s="1">
        <f t="shared" si="626"/>
        <v>46106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14"/>
        <v>12458</v>
      </c>
      <c r="H1666" s="2">
        <f t="shared" si="615"/>
        <v>0.27020344423719256</v>
      </c>
      <c r="I1666" s="2"/>
      <c r="J1666" s="2">
        <f t="shared" si="627"/>
        <v>0.36489827788140372</v>
      </c>
      <c r="K1666" s="2">
        <f t="shared" si="628"/>
        <v>0.63510172211859628</v>
      </c>
      <c r="L1666" s="2">
        <f t="shared" si="629"/>
        <v>0</v>
      </c>
      <c r="M1666" s="2">
        <f t="shared" si="630"/>
        <v>0</v>
      </c>
      <c r="N1666" s="59">
        <v>16824</v>
      </c>
      <c r="O1666" s="59">
        <v>29282</v>
      </c>
      <c r="P1666" s="59"/>
      <c r="Q1666" s="59"/>
      <c r="R1666" s="59"/>
      <c r="S1666" s="59"/>
      <c r="T1666" s="59"/>
      <c r="U1666" s="59"/>
      <c r="V1666" s="59"/>
      <c r="W1666" s="59"/>
      <c r="X1666" s="59">
        <v>0</v>
      </c>
      <c r="Y1666" s="59"/>
      <c r="Z1666" s="59"/>
      <c r="AA1666" s="59"/>
      <c r="AB1666" s="59"/>
      <c r="AC1666" s="59"/>
      <c r="AD1666" s="59"/>
      <c r="AE1666" s="59"/>
      <c r="AG1666" s="7">
        <f>IF(Q1666&gt;0,RANK(Q1666,(N1666:P1666,Q1666:AE1666)),0)</f>
        <v>0</v>
      </c>
      <c r="AH1666" s="7">
        <f>IF(R1666&gt;0,RANK(R1666,(N1666:P1666,Q1666:AE1666)),0)</f>
        <v>0</v>
      </c>
      <c r="AI1666" s="7">
        <f>IF(T1666&gt;0,RANK(T1666,(N1666:P1666,Q1666:AE1666)),0)</f>
        <v>0</v>
      </c>
      <c r="AJ1666" s="7">
        <f>IF(S1666&gt;0,RANK(S1666,(N1666:P1666,Q1666:AE1666)),0)</f>
        <v>0</v>
      </c>
      <c r="AK1666" s="2">
        <f t="shared" si="631"/>
        <v>0</v>
      </c>
      <c r="AL1666" s="2">
        <f t="shared" si="632"/>
        <v>0</v>
      </c>
      <c r="AM1666" s="2">
        <f t="shared" si="633"/>
        <v>0</v>
      </c>
      <c r="AN1666" s="2">
        <f t="shared" si="634"/>
        <v>0</v>
      </c>
      <c r="AP1666" t="s">
        <v>2021</v>
      </c>
      <c r="AQ1666" t="s">
        <v>302</v>
      </c>
      <c r="AR1666">
        <v>0</v>
      </c>
      <c r="AT1666" s="95">
        <v>39</v>
      </c>
      <c r="AU1666" s="97">
        <v>103</v>
      </c>
      <c r="AV1666" s="101">
        <f t="shared" si="625"/>
        <v>39103</v>
      </c>
      <c r="AX1666" s="7" t="s">
        <v>1006</v>
      </c>
    </row>
    <row r="1667" spans="1:50" hidden="1" outlineLevel="1">
      <c r="A1667" t="s">
        <v>1727</v>
      </c>
      <c r="B1667" t="s">
        <v>302</v>
      </c>
      <c r="C1667" s="1">
        <f t="shared" si="626"/>
        <v>7304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14"/>
        <v>1532</v>
      </c>
      <c r="H1667" s="2">
        <f t="shared" si="615"/>
        <v>0.20974808324205915</v>
      </c>
      <c r="I1667" s="2"/>
      <c r="J1667" s="2">
        <f t="shared" si="627"/>
        <v>0.39512595837897041</v>
      </c>
      <c r="K1667" s="2">
        <f t="shared" si="628"/>
        <v>0.60487404162102953</v>
      </c>
      <c r="L1667" s="2">
        <f t="shared" si="629"/>
        <v>0</v>
      </c>
      <c r="M1667" s="2">
        <f t="shared" si="630"/>
        <v>1.1102230246251565E-16</v>
      </c>
      <c r="N1667" s="59">
        <v>2886</v>
      </c>
      <c r="O1667" s="59">
        <v>4418</v>
      </c>
      <c r="P1667" s="59"/>
      <c r="Q1667" s="59"/>
      <c r="R1667" s="59"/>
      <c r="S1667" s="59"/>
      <c r="T1667" s="59"/>
      <c r="U1667" s="59"/>
      <c r="V1667" s="59"/>
      <c r="W1667" s="59"/>
      <c r="X1667" s="59">
        <v>0</v>
      </c>
      <c r="Y1667" s="59"/>
      <c r="Z1667" s="59"/>
      <c r="AA1667" s="59"/>
      <c r="AB1667" s="59"/>
      <c r="AC1667" s="59"/>
      <c r="AD1667" s="59"/>
      <c r="AE1667" s="59"/>
      <c r="AG1667" s="7">
        <f>IF(Q1667&gt;0,RANK(Q1667,(N1667:P1667,Q1667:AE1667)),0)</f>
        <v>0</v>
      </c>
      <c r="AH1667" s="7">
        <f>IF(R1667&gt;0,RANK(R1667,(N1667:P1667,Q1667:AE1667)),0)</f>
        <v>0</v>
      </c>
      <c r="AI1667" s="7">
        <f>IF(T1667&gt;0,RANK(T1667,(N1667:P1667,Q1667:AE1667)),0)</f>
        <v>0</v>
      </c>
      <c r="AJ1667" s="7">
        <f>IF(S1667&gt;0,RANK(S1667,(N1667:P1667,Q1667:AE1667)),0)</f>
        <v>0</v>
      </c>
      <c r="AK1667" s="2">
        <f t="shared" si="631"/>
        <v>0</v>
      </c>
      <c r="AL1667" s="2">
        <f t="shared" si="632"/>
        <v>0</v>
      </c>
      <c r="AM1667" s="2">
        <f t="shared" si="633"/>
        <v>0</v>
      </c>
      <c r="AN1667" s="2">
        <f t="shared" si="634"/>
        <v>0</v>
      </c>
      <c r="AP1667" t="s">
        <v>1727</v>
      </c>
      <c r="AQ1667" t="s">
        <v>302</v>
      </c>
      <c r="AR1667">
        <v>6</v>
      </c>
      <c r="AT1667" s="95">
        <v>39</v>
      </c>
      <c r="AU1667" s="97">
        <v>105</v>
      </c>
      <c r="AV1667" s="101">
        <f t="shared" si="625"/>
        <v>39105</v>
      </c>
      <c r="AX1667" s="7" t="s">
        <v>1006</v>
      </c>
    </row>
    <row r="1668" spans="1:50" hidden="1" outlineLevel="1">
      <c r="A1668" t="s">
        <v>505</v>
      </c>
      <c r="B1668" t="s">
        <v>302</v>
      </c>
      <c r="C1668" s="1">
        <f t="shared" si="626"/>
        <v>13269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14"/>
        <v>3415</v>
      </c>
      <c r="H1668" s="2">
        <f t="shared" si="615"/>
        <v>0.25736679478483682</v>
      </c>
      <c r="I1668" s="2"/>
      <c r="J1668" s="2">
        <f t="shared" si="627"/>
        <v>0.37131660260758159</v>
      </c>
      <c r="K1668" s="2">
        <f t="shared" si="628"/>
        <v>0.62868339739241841</v>
      </c>
      <c r="L1668" s="2">
        <f t="shared" si="629"/>
        <v>0</v>
      </c>
      <c r="M1668" s="2">
        <f t="shared" si="630"/>
        <v>0</v>
      </c>
      <c r="N1668" s="59">
        <v>4927</v>
      </c>
      <c r="O1668" s="59">
        <v>8342</v>
      </c>
      <c r="P1668" s="59"/>
      <c r="Q1668" s="59"/>
      <c r="R1668" s="59"/>
      <c r="S1668" s="59"/>
      <c r="T1668" s="59"/>
      <c r="U1668" s="59"/>
      <c r="V1668" s="59"/>
      <c r="W1668" s="59"/>
      <c r="X1668" s="59">
        <v>0</v>
      </c>
      <c r="Y1668" s="59"/>
      <c r="Z1668" s="59"/>
      <c r="AA1668" s="59"/>
      <c r="AB1668" s="59"/>
      <c r="AC1668" s="59"/>
      <c r="AD1668" s="59"/>
      <c r="AE1668" s="59"/>
      <c r="AG1668" s="7">
        <f>IF(Q1668&gt;0,RANK(Q1668,(N1668:P1668,Q1668:AE1668)),0)</f>
        <v>0</v>
      </c>
      <c r="AH1668" s="7">
        <f>IF(R1668&gt;0,RANK(R1668,(N1668:P1668,Q1668:AE1668)),0)</f>
        <v>0</v>
      </c>
      <c r="AI1668" s="7">
        <f>IF(T1668&gt;0,RANK(T1668,(N1668:P1668,Q1668:AE1668)),0)</f>
        <v>0</v>
      </c>
      <c r="AJ1668" s="7">
        <f>IF(S1668&gt;0,RANK(S1668,(N1668:P1668,Q1668:AE1668)),0)</f>
        <v>0</v>
      </c>
      <c r="AK1668" s="2">
        <f t="shared" si="631"/>
        <v>0</v>
      </c>
      <c r="AL1668" s="2">
        <f t="shared" si="632"/>
        <v>0</v>
      </c>
      <c r="AM1668" s="2">
        <f t="shared" si="633"/>
        <v>0</v>
      </c>
      <c r="AN1668" s="2">
        <f t="shared" si="634"/>
        <v>0</v>
      </c>
      <c r="AP1668" t="s">
        <v>505</v>
      </c>
      <c r="AQ1668" t="s">
        <v>302</v>
      </c>
      <c r="AR1668">
        <v>0</v>
      </c>
      <c r="AT1668" s="95">
        <v>39</v>
      </c>
      <c r="AU1668" s="97">
        <v>107</v>
      </c>
      <c r="AV1668" s="101">
        <f t="shared" si="625"/>
        <v>39107</v>
      </c>
      <c r="AX1668" s="7" t="s">
        <v>1006</v>
      </c>
    </row>
    <row r="1669" spans="1:50" hidden="1" outlineLevel="1">
      <c r="A1669" t="s">
        <v>876</v>
      </c>
      <c r="B1669" t="s">
        <v>302</v>
      </c>
      <c r="C1669" s="1">
        <f t="shared" si="626"/>
        <v>31222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si="614"/>
        <v>8124</v>
      </c>
      <c r="H1669" s="2">
        <f t="shared" si="615"/>
        <v>0.26020114022163859</v>
      </c>
      <c r="I1669" s="2"/>
      <c r="J1669" s="2">
        <f t="shared" si="627"/>
        <v>0.36989942988918073</v>
      </c>
      <c r="K1669" s="2">
        <f t="shared" si="628"/>
        <v>0.63010057011081932</v>
      </c>
      <c r="L1669" s="2">
        <f t="shared" si="629"/>
        <v>0</v>
      </c>
      <c r="M1669" s="2">
        <f t="shared" si="630"/>
        <v>0</v>
      </c>
      <c r="N1669" s="59">
        <v>11549</v>
      </c>
      <c r="O1669" s="59">
        <v>19673</v>
      </c>
      <c r="P1669" s="59"/>
      <c r="Q1669" s="59"/>
      <c r="R1669" s="59"/>
      <c r="S1669" s="59"/>
      <c r="T1669" s="59"/>
      <c r="U1669" s="59"/>
      <c r="V1669" s="59"/>
      <c r="W1669" s="59"/>
      <c r="X1669" s="59">
        <v>0</v>
      </c>
      <c r="Y1669" s="59"/>
      <c r="Z1669" s="59"/>
      <c r="AA1669" s="59"/>
      <c r="AB1669" s="59"/>
      <c r="AC1669" s="59"/>
      <c r="AD1669" s="59"/>
      <c r="AE1669" s="59"/>
      <c r="AG1669" s="7">
        <f>IF(Q1669&gt;0,RANK(Q1669,(N1669:P1669,Q1669:AE1669)),0)</f>
        <v>0</v>
      </c>
      <c r="AH1669" s="7">
        <f>IF(R1669&gt;0,RANK(R1669,(N1669:P1669,Q1669:AE1669)),0)</f>
        <v>0</v>
      </c>
      <c r="AI1669" s="7">
        <f>IF(T1669&gt;0,RANK(T1669,(N1669:P1669,Q1669:AE1669)),0)</f>
        <v>0</v>
      </c>
      <c r="AJ1669" s="7">
        <f>IF(S1669&gt;0,RANK(S1669,(N1669:P1669,Q1669:AE1669)),0)</f>
        <v>0</v>
      </c>
      <c r="AK1669" s="2">
        <f t="shared" si="631"/>
        <v>0</v>
      </c>
      <c r="AL1669" s="2">
        <f t="shared" si="632"/>
        <v>0</v>
      </c>
      <c r="AM1669" s="2">
        <f t="shared" si="633"/>
        <v>0</v>
      </c>
      <c r="AN1669" s="2">
        <f t="shared" si="634"/>
        <v>0</v>
      </c>
      <c r="AP1669" t="s">
        <v>876</v>
      </c>
      <c r="AQ1669" t="s">
        <v>302</v>
      </c>
      <c r="AR1669">
        <v>8</v>
      </c>
      <c r="AT1669" s="95">
        <v>39</v>
      </c>
      <c r="AU1669" s="97">
        <v>109</v>
      </c>
      <c r="AV1669" s="101">
        <f t="shared" si="625"/>
        <v>39109</v>
      </c>
      <c r="AX1669" s="7" t="s">
        <v>1006</v>
      </c>
    </row>
    <row r="1670" spans="1:50" hidden="1" outlineLevel="1">
      <c r="A1670" t="s">
        <v>308</v>
      </c>
      <c r="B1670" t="s">
        <v>302</v>
      </c>
      <c r="C1670" s="1">
        <f t="shared" si="626"/>
        <v>5828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0</v>
      </c>
      <c r="G1670" s="1">
        <f t="shared" si="614"/>
        <v>398</v>
      </c>
      <c r="H1670" s="2">
        <f t="shared" si="615"/>
        <v>6.8291008922443372E-2</v>
      </c>
      <c r="I1670" s="2"/>
      <c r="J1670" s="2">
        <f t="shared" si="627"/>
        <v>0.53414550446122167</v>
      </c>
      <c r="K1670" s="2">
        <f t="shared" si="628"/>
        <v>0.46585449553877833</v>
      </c>
      <c r="L1670" s="2">
        <f t="shared" si="629"/>
        <v>0</v>
      </c>
      <c r="M1670" s="2">
        <f t="shared" si="630"/>
        <v>0</v>
      </c>
      <c r="N1670" s="59">
        <v>3113</v>
      </c>
      <c r="O1670" s="59">
        <v>2715</v>
      </c>
      <c r="P1670" s="59"/>
      <c r="Q1670" s="59"/>
      <c r="R1670" s="59"/>
      <c r="S1670" s="59"/>
      <c r="T1670" s="59"/>
      <c r="U1670" s="59"/>
      <c r="V1670" s="59"/>
      <c r="W1670" s="59"/>
      <c r="X1670" s="59">
        <v>0</v>
      </c>
      <c r="Y1670" s="59"/>
      <c r="Z1670" s="59"/>
      <c r="AA1670" s="59"/>
      <c r="AB1670" s="59"/>
      <c r="AC1670" s="59"/>
      <c r="AD1670" s="59"/>
      <c r="AE1670" s="59"/>
      <c r="AG1670" s="7">
        <f>IF(Q1670&gt;0,RANK(Q1670,(N1670:P1670,Q1670:AE1670)),0)</f>
        <v>0</v>
      </c>
      <c r="AH1670" s="7">
        <f>IF(R1670&gt;0,RANK(R1670,(N1670:P1670,Q1670:AE1670)),0)</f>
        <v>0</v>
      </c>
      <c r="AI1670" s="7">
        <f>IF(T1670&gt;0,RANK(T1670,(N1670:P1670,Q1670:AE1670)),0)</f>
        <v>0</v>
      </c>
      <c r="AJ1670" s="7">
        <f>IF(S1670&gt;0,RANK(S1670,(N1670:P1670,Q1670:AE1670)),0)</f>
        <v>0</v>
      </c>
      <c r="AK1670" s="2">
        <f t="shared" si="631"/>
        <v>0</v>
      </c>
      <c r="AL1670" s="2">
        <f t="shared" si="632"/>
        <v>0</v>
      </c>
      <c r="AM1670" s="2">
        <f t="shared" si="633"/>
        <v>0</v>
      </c>
      <c r="AN1670" s="2">
        <f t="shared" si="634"/>
        <v>0</v>
      </c>
      <c r="AP1670" t="s">
        <v>308</v>
      </c>
      <c r="AQ1670" t="s">
        <v>302</v>
      </c>
      <c r="AR1670">
        <v>6</v>
      </c>
      <c r="AT1670" s="95">
        <v>39</v>
      </c>
      <c r="AU1670" s="97">
        <v>111</v>
      </c>
      <c r="AV1670" s="101">
        <f t="shared" si="625"/>
        <v>39111</v>
      </c>
      <c r="AX1670" s="7" t="s">
        <v>1006</v>
      </c>
    </row>
    <row r="1671" spans="1:50" hidden="1" outlineLevel="1">
      <c r="A1671" t="s">
        <v>1642</v>
      </c>
      <c r="B1671" t="s">
        <v>302</v>
      </c>
      <c r="C1671" s="1">
        <f t="shared" si="626"/>
        <v>165054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ref="G1671:G1734" si="635">IF(C1671&gt;0,MAX(N1671:P1671)-LARGE(N1671:P1671,2),0)</f>
        <v>11157</v>
      </c>
      <c r="H1671" s="2">
        <f t="shared" ref="H1671:H1734" si="636">IF(C1671&gt;0,G1671/C1671,0)</f>
        <v>6.7596059471445702E-2</v>
      </c>
      <c r="I1671" s="2"/>
      <c r="J1671" s="2">
        <f t="shared" si="627"/>
        <v>0.46618076508294254</v>
      </c>
      <c r="K1671" s="2">
        <f t="shared" si="628"/>
        <v>0.53377682455438824</v>
      </c>
      <c r="L1671" s="2">
        <f t="shared" si="629"/>
        <v>0</v>
      </c>
      <c r="M1671" s="2">
        <f t="shared" si="630"/>
        <v>4.2410362669165202E-5</v>
      </c>
      <c r="N1671" s="59">
        <v>76945</v>
      </c>
      <c r="O1671" s="59">
        <v>88102</v>
      </c>
      <c r="P1671" s="59"/>
      <c r="Q1671" s="59"/>
      <c r="R1671" s="59"/>
      <c r="S1671" s="59"/>
      <c r="T1671" s="59"/>
      <c r="U1671" s="59"/>
      <c r="V1671" s="59"/>
      <c r="W1671" s="59"/>
      <c r="X1671" s="59">
        <v>7</v>
      </c>
      <c r="Y1671" s="59"/>
      <c r="Z1671" s="59"/>
      <c r="AA1671" s="59"/>
      <c r="AB1671" s="59"/>
      <c r="AC1671" s="59"/>
      <c r="AD1671" s="59"/>
      <c r="AE1671" s="59"/>
      <c r="AG1671" s="7">
        <f>IF(Q1671&gt;0,RANK(Q1671,(N1671:P1671,Q1671:AE1671)),0)</f>
        <v>0</v>
      </c>
      <c r="AH1671" s="7">
        <f>IF(R1671&gt;0,RANK(R1671,(N1671:P1671,Q1671:AE1671)),0)</f>
        <v>0</v>
      </c>
      <c r="AI1671" s="7">
        <f>IF(T1671&gt;0,RANK(T1671,(N1671:P1671,Q1671:AE1671)),0)</f>
        <v>0</v>
      </c>
      <c r="AJ1671" s="7">
        <f>IF(S1671&gt;0,RANK(S1671,(N1671:P1671,Q1671:AE1671)),0)</f>
        <v>0</v>
      </c>
      <c r="AK1671" s="2">
        <f t="shared" si="631"/>
        <v>0</v>
      </c>
      <c r="AL1671" s="2">
        <f t="shared" si="632"/>
        <v>0</v>
      </c>
      <c r="AM1671" s="2">
        <f t="shared" si="633"/>
        <v>0</v>
      </c>
      <c r="AN1671" s="2">
        <f t="shared" si="634"/>
        <v>0</v>
      </c>
      <c r="AP1671" t="s">
        <v>1642</v>
      </c>
      <c r="AQ1671" t="s">
        <v>302</v>
      </c>
      <c r="AR1671">
        <v>0</v>
      </c>
      <c r="AT1671" s="95">
        <v>39</v>
      </c>
      <c r="AU1671" s="97">
        <v>113</v>
      </c>
      <c r="AV1671" s="101">
        <f t="shared" si="625"/>
        <v>39113</v>
      </c>
      <c r="AX1671" s="7" t="s">
        <v>1006</v>
      </c>
    </row>
    <row r="1672" spans="1:50" hidden="1" outlineLevel="1">
      <c r="A1672" t="s">
        <v>361</v>
      </c>
      <c r="B1672" t="s">
        <v>302</v>
      </c>
      <c r="C1672" s="1">
        <f t="shared" si="626"/>
        <v>4802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0</v>
      </c>
      <c r="G1672" s="1">
        <f t="shared" si="635"/>
        <v>934</v>
      </c>
      <c r="H1672" s="2">
        <f t="shared" si="636"/>
        <v>0.19450229071220324</v>
      </c>
      <c r="I1672" s="2"/>
      <c r="J1672" s="2">
        <f t="shared" si="627"/>
        <v>0.40274885464389837</v>
      </c>
      <c r="K1672" s="2">
        <f t="shared" si="628"/>
        <v>0.59725114535610158</v>
      </c>
      <c r="L1672" s="2">
        <f t="shared" si="629"/>
        <v>0</v>
      </c>
      <c r="M1672" s="2">
        <f t="shared" si="630"/>
        <v>0</v>
      </c>
      <c r="N1672" s="59">
        <v>1934</v>
      </c>
      <c r="O1672" s="59">
        <v>2868</v>
      </c>
      <c r="P1672" s="59"/>
      <c r="Q1672" s="59"/>
      <c r="R1672" s="59"/>
      <c r="S1672" s="59"/>
      <c r="T1672" s="59"/>
      <c r="U1672" s="59"/>
      <c r="V1672" s="59"/>
      <c r="W1672" s="59"/>
      <c r="X1672" s="59">
        <v>0</v>
      </c>
      <c r="Y1672" s="59"/>
      <c r="Z1672" s="59"/>
      <c r="AA1672" s="59"/>
      <c r="AB1672" s="59"/>
      <c r="AC1672" s="59"/>
      <c r="AD1672" s="59"/>
      <c r="AE1672" s="59"/>
      <c r="AG1672" s="7">
        <f>IF(Q1672&gt;0,RANK(Q1672,(N1672:P1672,Q1672:AE1672)),0)</f>
        <v>0</v>
      </c>
      <c r="AH1672" s="7">
        <f>IF(R1672&gt;0,RANK(R1672,(N1672:P1672,Q1672:AE1672)),0)</f>
        <v>0</v>
      </c>
      <c r="AI1672" s="7">
        <f>IF(T1672&gt;0,RANK(T1672,(N1672:P1672,Q1672:AE1672)),0)</f>
        <v>0</v>
      </c>
      <c r="AJ1672" s="7">
        <f>IF(S1672&gt;0,RANK(S1672,(N1672:P1672,Q1672:AE1672)),0)</f>
        <v>0</v>
      </c>
      <c r="AK1672" s="2">
        <f t="shared" si="631"/>
        <v>0</v>
      </c>
      <c r="AL1672" s="2">
        <f t="shared" si="632"/>
        <v>0</v>
      </c>
      <c r="AM1672" s="2">
        <f t="shared" si="633"/>
        <v>0</v>
      </c>
      <c r="AN1672" s="2">
        <f t="shared" si="634"/>
        <v>0</v>
      </c>
      <c r="AP1672" t="s">
        <v>361</v>
      </c>
      <c r="AQ1672" t="s">
        <v>302</v>
      </c>
      <c r="AR1672">
        <v>18</v>
      </c>
      <c r="AT1672" s="95">
        <v>39</v>
      </c>
      <c r="AU1672" s="97">
        <v>115</v>
      </c>
      <c r="AV1672" s="101">
        <f t="shared" si="625"/>
        <v>39115</v>
      </c>
      <c r="AX1672" s="7" t="s">
        <v>1006</v>
      </c>
    </row>
    <row r="1673" spans="1:50" hidden="1" outlineLevel="1">
      <c r="A1673" t="s">
        <v>1479</v>
      </c>
      <c r="B1673" t="s">
        <v>302</v>
      </c>
      <c r="C1673" s="1">
        <f t="shared" si="626"/>
        <v>9502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0</v>
      </c>
      <c r="G1673" s="1">
        <f t="shared" si="635"/>
        <v>1940</v>
      </c>
      <c r="H1673" s="2">
        <f t="shared" si="636"/>
        <v>0.20416754367501577</v>
      </c>
      <c r="I1673" s="2"/>
      <c r="J1673" s="2">
        <f t="shared" si="627"/>
        <v>0.39791622816249211</v>
      </c>
      <c r="K1673" s="2">
        <f t="shared" si="628"/>
        <v>0.60208377183750794</v>
      </c>
      <c r="L1673" s="2">
        <f t="shared" si="629"/>
        <v>0</v>
      </c>
      <c r="M1673" s="2">
        <f t="shared" si="630"/>
        <v>-1.1102230246251565E-16</v>
      </c>
      <c r="N1673" s="59">
        <v>3781</v>
      </c>
      <c r="O1673" s="59">
        <v>5721</v>
      </c>
      <c r="P1673" s="59"/>
      <c r="Q1673" s="59"/>
      <c r="R1673" s="59"/>
      <c r="S1673" s="59"/>
      <c r="T1673" s="59"/>
      <c r="U1673" s="59"/>
      <c r="V1673" s="59"/>
      <c r="W1673" s="59"/>
      <c r="X1673" s="59">
        <v>0</v>
      </c>
      <c r="Y1673" s="59"/>
      <c r="Z1673" s="59"/>
      <c r="AA1673" s="59"/>
      <c r="AB1673" s="59"/>
      <c r="AC1673" s="59"/>
      <c r="AD1673" s="59"/>
      <c r="AE1673" s="59"/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IF(T1673&gt;0,RANK(T1673,(N1673:P1673,Q1673:AE1673)),0)</f>
        <v>0</v>
      </c>
      <c r="AJ1673" s="7">
        <f>IF(S1673&gt;0,RANK(S1673,(N1673:P1673,Q1673:AE1673)),0)</f>
        <v>0</v>
      </c>
      <c r="AK1673" s="2">
        <f t="shared" si="631"/>
        <v>0</v>
      </c>
      <c r="AL1673" s="2">
        <f t="shared" si="632"/>
        <v>0</v>
      </c>
      <c r="AM1673" s="2">
        <f t="shared" si="633"/>
        <v>0</v>
      </c>
      <c r="AN1673" s="2">
        <f t="shared" si="634"/>
        <v>0</v>
      </c>
      <c r="AP1673" t="s">
        <v>1479</v>
      </c>
      <c r="AQ1673" t="s">
        <v>302</v>
      </c>
      <c r="AR1673">
        <v>4</v>
      </c>
      <c r="AT1673" s="95">
        <v>39</v>
      </c>
      <c r="AU1673" s="97">
        <v>117</v>
      </c>
      <c r="AV1673" s="101">
        <f t="shared" si="625"/>
        <v>39117</v>
      </c>
      <c r="AX1673" s="7" t="s">
        <v>1006</v>
      </c>
    </row>
    <row r="1674" spans="1:50" hidden="1" outlineLevel="1">
      <c r="A1674" t="s">
        <v>2042</v>
      </c>
      <c r="B1674" t="s">
        <v>302</v>
      </c>
      <c r="C1674" s="1">
        <f t="shared" si="626"/>
        <v>25077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0</v>
      </c>
      <c r="G1674" s="1">
        <f t="shared" si="635"/>
        <v>5319</v>
      </c>
      <c r="H1674" s="2">
        <f t="shared" si="636"/>
        <v>0.21210671132910636</v>
      </c>
      <c r="I1674" s="2"/>
      <c r="J1674" s="2">
        <f t="shared" si="627"/>
        <v>0.39394664433544685</v>
      </c>
      <c r="K1674" s="2">
        <f t="shared" si="628"/>
        <v>0.60605335566455321</v>
      </c>
      <c r="L1674" s="2">
        <f t="shared" si="629"/>
        <v>0</v>
      </c>
      <c r="M1674" s="2">
        <f t="shared" si="630"/>
        <v>-1.1102230246251565E-16</v>
      </c>
      <c r="N1674" s="59">
        <v>9879</v>
      </c>
      <c r="O1674" s="59">
        <v>15198</v>
      </c>
      <c r="P1674" s="59"/>
      <c r="Q1674" s="59"/>
      <c r="R1674" s="59"/>
      <c r="S1674" s="59"/>
      <c r="T1674" s="59"/>
      <c r="U1674" s="59"/>
      <c r="V1674" s="59"/>
      <c r="W1674" s="59"/>
      <c r="X1674" s="59">
        <v>0</v>
      </c>
      <c r="Y1674" s="59"/>
      <c r="Z1674" s="59"/>
      <c r="AA1674" s="59"/>
      <c r="AB1674" s="59"/>
      <c r="AC1674" s="59"/>
      <c r="AD1674" s="59"/>
      <c r="AE1674" s="59"/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IF(T1674&gt;0,RANK(T1674,(N1674:P1674,Q1674:AE1674)),0)</f>
        <v>0</v>
      </c>
      <c r="AJ1674" s="7">
        <f>IF(S1674&gt;0,RANK(S1674,(N1674:P1674,Q1674:AE1674)),0)</f>
        <v>0</v>
      </c>
      <c r="AK1674" s="2">
        <f t="shared" si="631"/>
        <v>0</v>
      </c>
      <c r="AL1674" s="2">
        <f t="shared" si="632"/>
        <v>0</v>
      </c>
      <c r="AM1674" s="2">
        <f t="shared" si="633"/>
        <v>0</v>
      </c>
      <c r="AN1674" s="2">
        <f t="shared" si="634"/>
        <v>0</v>
      </c>
      <c r="AP1674" t="s">
        <v>2042</v>
      </c>
      <c r="AQ1674" t="s">
        <v>302</v>
      </c>
      <c r="AR1674">
        <v>18</v>
      </c>
      <c r="AT1674" s="95">
        <v>39</v>
      </c>
      <c r="AU1674" s="97">
        <v>119</v>
      </c>
      <c r="AV1674" s="101">
        <f t="shared" si="625"/>
        <v>39119</v>
      </c>
      <c r="AX1674" s="7" t="s">
        <v>1006</v>
      </c>
    </row>
    <row r="1675" spans="1:50" hidden="1" outlineLevel="1">
      <c r="A1675" t="s">
        <v>536</v>
      </c>
      <c r="B1675" t="s">
        <v>302</v>
      </c>
      <c r="C1675" s="1">
        <f t="shared" si="626"/>
        <v>4721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0</v>
      </c>
      <c r="G1675" s="1">
        <f t="shared" si="635"/>
        <v>737</v>
      </c>
      <c r="H1675" s="2">
        <f t="shared" si="636"/>
        <v>0.15611099343359458</v>
      </c>
      <c r="I1675" s="2"/>
      <c r="J1675" s="2">
        <f t="shared" si="627"/>
        <v>0.42194450328320271</v>
      </c>
      <c r="K1675" s="2">
        <f t="shared" si="628"/>
        <v>0.57805549671679723</v>
      </c>
      <c r="L1675" s="2">
        <f t="shared" si="629"/>
        <v>0</v>
      </c>
      <c r="M1675" s="2">
        <f t="shared" si="630"/>
        <v>0</v>
      </c>
      <c r="N1675" s="59">
        <v>1992</v>
      </c>
      <c r="O1675" s="59">
        <v>2729</v>
      </c>
      <c r="P1675" s="59"/>
      <c r="Q1675" s="59"/>
      <c r="R1675" s="59"/>
      <c r="S1675" s="59"/>
      <c r="T1675" s="59"/>
      <c r="U1675" s="59"/>
      <c r="V1675" s="59"/>
      <c r="W1675" s="59"/>
      <c r="X1675" s="59">
        <v>0</v>
      </c>
      <c r="Y1675" s="59"/>
      <c r="Z1675" s="59"/>
      <c r="AA1675" s="59"/>
      <c r="AB1675" s="59"/>
      <c r="AC1675" s="59"/>
      <c r="AD1675" s="59"/>
      <c r="AE1675" s="59"/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IF(T1675&gt;0,RANK(T1675,(N1675:P1675,Q1675:AE1675)),0)</f>
        <v>0</v>
      </c>
      <c r="AJ1675" s="7">
        <f>IF(S1675&gt;0,RANK(S1675,(N1675:P1675,Q1675:AE1675)),0)</f>
        <v>0</v>
      </c>
      <c r="AK1675" s="2">
        <f t="shared" si="631"/>
        <v>0</v>
      </c>
      <c r="AL1675" s="2">
        <f t="shared" si="632"/>
        <v>0</v>
      </c>
      <c r="AM1675" s="2">
        <f t="shared" si="633"/>
        <v>0</v>
      </c>
      <c r="AN1675" s="2">
        <f t="shared" si="634"/>
        <v>0</v>
      </c>
      <c r="AP1675" t="s">
        <v>536</v>
      </c>
      <c r="AQ1675" t="s">
        <v>302</v>
      </c>
      <c r="AR1675">
        <v>6</v>
      </c>
      <c r="AT1675" s="95">
        <v>39</v>
      </c>
      <c r="AU1675" s="97">
        <v>121</v>
      </c>
      <c r="AV1675" s="101">
        <f t="shared" si="625"/>
        <v>39121</v>
      </c>
      <c r="AX1675" s="7" t="s">
        <v>1006</v>
      </c>
    </row>
    <row r="1676" spans="1:50" hidden="1" outlineLevel="1">
      <c r="A1676" t="s">
        <v>702</v>
      </c>
      <c r="B1676" t="s">
        <v>302</v>
      </c>
      <c r="C1676" s="1">
        <f t="shared" si="626"/>
        <v>14936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0</v>
      </c>
      <c r="G1676" s="1">
        <f t="shared" si="635"/>
        <v>2252</v>
      </c>
      <c r="H1676" s="2">
        <f t="shared" si="636"/>
        <v>0.15077664702731655</v>
      </c>
      <c r="I1676" s="2"/>
      <c r="J1676" s="2">
        <f t="shared" si="627"/>
        <v>0.42454472415640065</v>
      </c>
      <c r="K1676" s="2">
        <f t="shared" si="628"/>
        <v>0.57532137118371718</v>
      </c>
      <c r="L1676" s="2">
        <f t="shared" si="629"/>
        <v>0</v>
      </c>
      <c r="M1676" s="2">
        <f t="shared" si="630"/>
        <v>1.3390465988216693E-4</v>
      </c>
      <c r="N1676" s="59">
        <v>6341</v>
      </c>
      <c r="O1676" s="59">
        <v>8593</v>
      </c>
      <c r="P1676" s="59"/>
      <c r="Q1676" s="59"/>
      <c r="R1676" s="59"/>
      <c r="S1676" s="59"/>
      <c r="T1676" s="59"/>
      <c r="U1676" s="59"/>
      <c r="V1676" s="59"/>
      <c r="W1676" s="59"/>
      <c r="X1676" s="59">
        <v>2</v>
      </c>
      <c r="Y1676" s="59"/>
      <c r="Z1676" s="59"/>
      <c r="AA1676" s="59"/>
      <c r="AB1676" s="59"/>
      <c r="AC1676" s="59"/>
      <c r="AD1676" s="59"/>
      <c r="AE1676" s="59"/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IF(T1676&gt;0,RANK(T1676,(N1676:P1676,Q1676:AE1676)),0)</f>
        <v>0</v>
      </c>
      <c r="AJ1676" s="7">
        <f>IF(S1676&gt;0,RANK(S1676,(N1676:P1676,Q1676:AE1676)),0)</f>
        <v>0</v>
      </c>
      <c r="AK1676" s="2">
        <f t="shared" si="631"/>
        <v>0</v>
      </c>
      <c r="AL1676" s="2">
        <f t="shared" si="632"/>
        <v>0</v>
      </c>
      <c r="AM1676" s="2">
        <f t="shared" si="633"/>
        <v>0</v>
      </c>
      <c r="AN1676" s="2">
        <f t="shared" si="634"/>
        <v>0</v>
      </c>
      <c r="AP1676" t="s">
        <v>702</v>
      </c>
      <c r="AQ1676" t="s">
        <v>302</v>
      </c>
      <c r="AR1676">
        <v>9</v>
      </c>
      <c r="AT1676" s="95">
        <v>39</v>
      </c>
      <c r="AU1676" s="97">
        <v>123</v>
      </c>
      <c r="AV1676" s="101">
        <f t="shared" si="625"/>
        <v>39123</v>
      </c>
      <c r="AX1676" s="7" t="s">
        <v>1006</v>
      </c>
    </row>
    <row r="1677" spans="1:50" hidden="1" outlineLevel="1">
      <c r="A1677" t="s">
        <v>384</v>
      </c>
      <c r="B1677" t="s">
        <v>302</v>
      </c>
      <c r="C1677" s="1">
        <f t="shared" si="626"/>
        <v>6368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0</v>
      </c>
      <c r="G1677" s="1">
        <f t="shared" si="635"/>
        <v>986</v>
      </c>
      <c r="H1677" s="2">
        <f t="shared" si="636"/>
        <v>0.15483668341708542</v>
      </c>
      <c r="I1677" s="2"/>
      <c r="J1677" s="2">
        <f t="shared" si="627"/>
        <v>0.42258165829145727</v>
      </c>
      <c r="K1677" s="2">
        <f t="shared" si="628"/>
        <v>0.57741834170854267</v>
      </c>
      <c r="L1677" s="2">
        <f t="shared" si="629"/>
        <v>0</v>
      </c>
      <c r="M1677" s="2">
        <f t="shared" si="630"/>
        <v>1.1102230246251565E-16</v>
      </c>
      <c r="N1677" s="59">
        <v>2691</v>
      </c>
      <c r="O1677" s="59">
        <v>3677</v>
      </c>
      <c r="P1677" s="59"/>
      <c r="Q1677" s="59"/>
      <c r="R1677" s="59"/>
      <c r="S1677" s="59"/>
      <c r="T1677" s="59"/>
      <c r="U1677" s="59"/>
      <c r="V1677" s="59"/>
      <c r="W1677" s="59"/>
      <c r="X1677" s="59">
        <v>0</v>
      </c>
      <c r="Y1677" s="59"/>
      <c r="Z1677" s="59"/>
      <c r="AA1677" s="59"/>
      <c r="AB1677" s="59"/>
      <c r="AC1677" s="59"/>
      <c r="AD1677" s="59"/>
      <c r="AE1677" s="59"/>
      <c r="AG1677" s="7">
        <f>IF(Q1677&gt;0,RANK(Q1677,(N1677:P1677,Q1677:AE1677)),0)</f>
        <v>0</v>
      </c>
      <c r="AH1677" s="7">
        <f>IF(R1677&gt;0,RANK(R1677,(N1677:P1677,Q1677:AE1677)),0)</f>
        <v>0</v>
      </c>
      <c r="AI1677" s="7">
        <f>IF(T1677&gt;0,RANK(T1677,(N1677:P1677,Q1677:AE1677)),0)</f>
        <v>0</v>
      </c>
      <c r="AJ1677" s="7">
        <f>IF(S1677&gt;0,RANK(S1677,(N1677:P1677,Q1677:AE1677)),0)</f>
        <v>0</v>
      </c>
      <c r="AK1677" s="2">
        <f t="shared" si="631"/>
        <v>0</v>
      </c>
      <c r="AL1677" s="2">
        <f t="shared" si="632"/>
        <v>0</v>
      </c>
      <c r="AM1677" s="2">
        <f t="shared" si="633"/>
        <v>0</v>
      </c>
      <c r="AN1677" s="2">
        <f t="shared" si="634"/>
        <v>0</v>
      </c>
      <c r="AP1677" t="s">
        <v>384</v>
      </c>
      <c r="AQ1677" t="s">
        <v>302</v>
      </c>
      <c r="AR1677">
        <v>5</v>
      </c>
      <c r="AT1677" s="95">
        <v>39</v>
      </c>
      <c r="AU1677" s="97">
        <v>125</v>
      </c>
      <c r="AV1677" s="101">
        <f t="shared" si="625"/>
        <v>39125</v>
      </c>
      <c r="AX1677" s="7" t="s">
        <v>1006</v>
      </c>
    </row>
    <row r="1678" spans="1:50" hidden="1" outlineLevel="1">
      <c r="A1678" t="s">
        <v>1476</v>
      </c>
      <c r="B1678" t="s">
        <v>302</v>
      </c>
      <c r="C1678" s="1">
        <f t="shared" si="626"/>
        <v>9874</v>
      </c>
      <c r="D1678" s="7">
        <f>IF(N1678&gt;0, RANK(N1678,(N1678:P1678,Q1678:AE1678)),0)</f>
        <v>1</v>
      </c>
      <c r="E1678" s="7">
        <f>IF(O1678&gt;0,RANK(O1678,(N1678:P1678,Q1678:AE1678)),0)</f>
        <v>2</v>
      </c>
      <c r="F1678" s="7">
        <f>IF(P1678&gt;0,RANK(P1678,(N1678:P1678,Q1678:AE1678)),0)</f>
        <v>0</v>
      </c>
      <c r="G1678" s="1">
        <f t="shared" si="635"/>
        <v>530</v>
      </c>
      <c r="H1678" s="2">
        <f t="shared" si="636"/>
        <v>5.3676321652825605E-2</v>
      </c>
      <c r="I1678" s="2"/>
      <c r="J1678" s="2">
        <f t="shared" si="627"/>
        <v>0.52683816082641277</v>
      </c>
      <c r="K1678" s="2">
        <f t="shared" si="628"/>
        <v>0.47316183917358717</v>
      </c>
      <c r="L1678" s="2">
        <f t="shared" si="629"/>
        <v>0</v>
      </c>
      <c r="M1678" s="2">
        <f t="shared" si="630"/>
        <v>5.5511151231257827E-17</v>
      </c>
      <c r="N1678" s="59">
        <v>5202</v>
      </c>
      <c r="O1678" s="59">
        <v>4672</v>
      </c>
      <c r="P1678" s="59"/>
      <c r="Q1678" s="59"/>
      <c r="R1678" s="59"/>
      <c r="S1678" s="59"/>
      <c r="T1678" s="59"/>
      <c r="U1678" s="59"/>
      <c r="V1678" s="59"/>
      <c r="W1678" s="59"/>
      <c r="X1678" s="59">
        <v>0</v>
      </c>
      <c r="Y1678" s="59"/>
      <c r="Z1678" s="59"/>
      <c r="AA1678" s="59"/>
      <c r="AB1678" s="59"/>
      <c r="AC1678" s="59"/>
      <c r="AD1678" s="59"/>
      <c r="AE1678" s="59"/>
      <c r="AG1678" s="7">
        <f>IF(Q1678&gt;0,RANK(Q1678,(N1678:P1678,Q1678:AE1678)),0)</f>
        <v>0</v>
      </c>
      <c r="AH1678" s="7">
        <f>IF(R1678&gt;0,RANK(R1678,(N1678:P1678,Q1678:AE1678)),0)</f>
        <v>0</v>
      </c>
      <c r="AI1678" s="7">
        <f>IF(T1678&gt;0,RANK(T1678,(N1678:P1678,Q1678:AE1678)),0)</f>
        <v>0</v>
      </c>
      <c r="AJ1678" s="7">
        <f>IF(S1678&gt;0,RANK(S1678,(N1678:P1678,Q1678:AE1678)),0)</f>
        <v>0</v>
      </c>
      <c r="AK1678" s="2">
        <f t="shared" si="631"/>
        <v>0</v>
      </c>
      <c r="AL1678" s="2">
        <f t="shared" si="632"/>
        <v>0</v>
      </c>
      <c r="AM1678" s="2">
        <f t="shared" si="633"/>
        <v>0</v>
      </c>
      <c r="AN1678" s="2">
        <f t="shared" si="634"/>
        <v>0</v>
      </c>
      <c r="AP1678" t="s">
        <v>1476</v>
      </c>
      <c r="AQ1678" t="s">
        <v>302</v>
      </c>
      <c r="AR1678">
        <v>7</v>
      </c>
      <c r="AT1678" s="95">
        <v>39</v>
      </c>
      <c r="AU1678" s="97">
        <v>127</v>
      </c>
      <c r="AV1678" s="101">
        <f t="shared" si="625"/>
        <v>39127</v>
      </c>
      <c r="AX1678" s="7" t="s">
        <v>1006</v>
      </c>
    </row>
    <row r="1679" spans="1:50" hidden="1" outlineLevel="1">
      <c r="A1679" t="s">
        <v>700</v>
      </c>
      <c r="B1679" t="s">
        <v>302</v>
      </c>
      <c r="C1679" s="1">
        <f t="shared" ref="C1679:C1703" si="637">SUM(N1679:AE1679)</f>
        <v>13375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0</v>
      </c>
      <c r="G1679" s="1">
        <f t="shared" si="635"/>
        <v>2895</v>
      </c>
      <c r="H1679" s="2">
        <f t="shared" si="636"/>
        <v>0.21644859813084111</v>
      </c>
      <c r="I1679" s="2"/>
      <c r="J1679" s="2">
        <f t="shared" ref="J1679:J1703" si="638">IF($C1679=0,"-",N1679/$C1679)</f>
        <v>0.39177570093457942</v>
      </c>
      <c r="K1679" s="2">
        <f t="shared" ref="K1679:K1703" si="639">IF($C1679=0,"-",O1679/$C1679)</f>
        <v>0.60822429906542053</v>
      </c>
      <c r="L1679" s="2">
        <f t="shared" ref="L1679:L1703" si="640">IF($C1679=0,"-",P1679/$C1679)</f>
        <v>0</v>
      </c>
      <c r="M1679" s="2">
        <f t="shared" ref="M1679:M1703" si="641">IF(C1679=0,"-",(1-J1679-K1679-L1679))</f>
        <v>0</v>
      </c>
      <c r="N1679" s="59">
        <v>5240</v>
      </c>
      <c r="O1679" s="59">
        <v>8135</v>
      </c>
      <c r="P1679" s="59"/>
      <c r="Q1679" s="59"/>
      <c r="R1679" s="59"/>
      <c r="S1679" s="59"/>
      <c r="T1679" s="59"/>
      <c r="U1679" s="59"/>
      <c r="V1679" s="59"/>
      <c r="W1679" s="59"/>
      <c r="X1679" s="59">
        <v>0</v>
      </c>
      <c r="Y1679" s="59"/>
      <c r="Z1679" s="59"/>
      <c r="AA1679" s="59"/>
      <c r="AB1679" s="59"/>
      <c r="AC1679" s="59"/>
      <c r="AD1679" s="59"/>
      <c r="AE1679" s="59"/>
      <c r="AG1679" s="7">
        <f>IF(Q1679&gt;0,RANK(Q1679,(N1679:P1679,Q1679:AE1679)),0)</f>
        <v>0</v>
      </c>
      <c r="AH1679" s="7">
        <f>IF(R1679&gt;0,RANK(R1679,(N1679:P1679,Q1679:AE1679)),0)</f>
        <v>0</v>
      </c>
      <c r="AI1679" s="7">
        <f>IF(T1679&gt;0,RANK(T1679,(N1679:P1679,Q1679:AE1679)),0)</f>
        <v>0</v>
      </c>
      <c r="AJ1679" s="7">
        <f>IF(S1679&gt;0,RANK(S1679,(N1679:P1679,Q1679:AE1679)),0)</f>
        <v>0</v>
      </c>
      <c r="AK1679" s="2">
        <f t="shared" ref="AK1679:AK1703" si="642">IF($C1679=0,"-",Q1679/$C1679)</f>
        <v>0</v>
      </c>
      <c r="AL1679" s="2">
        <f t="shared" ref="AL1679:AL1703" si="643">IF($C1679=0,"-",R1679/$C1679)</f>
        <v>0</v>
      </c>
      <c r="AM1679" s="2">
        <f t="shared" ref="AM1679:AM1703" si="644">IF($C1679=0,"-",T1679/$C1679)</f>
        <v>0</v>
      </c>
      <c r="AN1679" s="2">
        <f t="shared" ref="AN1679:AN1703" si="645">IF($C1679=0,"-",S1679/$C1679)</f>
        <v>0</v>
      </c>
      <c r="AP1679" t="s">
        <v>700</v>
      </c>
      <c r="AQ1679" t="s">
        <v>302</v>
      </c>
      <c r="AR1679">
        <v>7</v>
      </c>
      <c r="AT1679" s="95">
        <v>39</v>
      </c>
      <c r="AU1679" s="97">
        <v>129</v>
      </c>
      <c r="AV1679" s="101">
        <f t="shared" si="625"/>
        <v>39129</v>
      </c>
      <c r="AX1679" s="7" t="s">
        <v>1006</v>
      </c>
    </row>
    <row r="1680" spans="1:50" hidden="1" outlineLevel="1">
      <c r="A1680" t="s">
        <v>1690</v>
      </c>
      <c r="B1680" t="s">
        <v>302</v>
      </c>
      <c r="C1680" s="1">
        <f t="shared" si="637"/>
        <v>8492</v>
      </c>
      <c r="D1680" s="7">
        <f>IF(N1680&gt;0, RANK(N1680,(N1680:P1680,Q1680:AE1680)),0)</f>
        <v>1</v>
      </c>
      <c r="E1680" s="7">
        <f>IF(O1680&gt;0,RANK(O1680,(N1680:P1680,Q1680:AE1680)),0)</f>
        <v>2</v>
      </c>
      <c r="F1680" s="7">
        <f>IF(P1680&gt;0,RANK(P1680,(N1680:P1680,Q1680:AE1680)),0)</f>
        <v>0</v>
      </c>
      <c r="G1680" s="1">
        <f t="shared" si="635"/>
        <v>102</v>
      </c>
      <c r="H1680" s="2">
        <f t="shared" si="636"/>
        <v>1.2011304757418746E-2</v>
      </c>
      <c r="I1680" s="2"/>
      <c r="J1680" s="2">
        <f t="shared" si="638"/>
        <v>0.50600565237870943</v>
      </c>
      <c r="K1680" s="2">
        <f t="shared" si="639"/>
        <v>0.49399434762129063</v>
      </c>
      <c r="L1680" s="2">
        <f t="shared" si="640"/>
        <v>0</v>
      </c>
      <c r="M1680" s="2">
        <f t="shared" si="641"/>
        <v>-5.5511151231257827E-17</v>
      </c>
      <c r="N1680" s="59">
        <v>4297</v>
      </c>
      <c r="O1680" s="59">
        <v>4195</v>
      </c>
      <c r="P1680" s="59"/>
      <c r="Q1680" s="59"/>
      <c r="R1680" s="59"/>
      <c r="S1680" s="59"/>
      <c r="T1680" s="59"/>
      <c r="U1680" s="59"/>
      <c r="V1680" s="59"/>
      <c r="W1680" s="59"/>
      <c r="X1680" s="59">
        <v>0</v>
      </c>
      <c r="Y1680" s="59"/>
      <c r="Z1680" s="59"/>
      <c r="AA1680" s="59"/>
      <c r="AB1680" s="59"/>
      <c r="AC1680" s="59"/>
      <c r="AD1680" s="59"/>
      <c r="AE1680" s="59"/>
      <c r="AG1680" s="7">
        <f>IF(Q1680&gt;0,RANK(Q1680,(N1680:P1680,Q1680:AE1680)),0)</f>
        <v>0</v>
      </c>
      <c r="AH1680" s="7">
        <f>IF(R1680&gt;0,RANK(R1680,(N1680:P1680,Q1680:AE1680)),0)</f>
        <v>0</v>
      </c>
      <c r="AI1680" s="7">
        <f>IF(T1680&gt;0,RANK(T1680,(N1680:P1680,Q1680:AE1680)),0)</f>
        <v>0</v>
      </c>
      <c r="AJ1680" s="7">
        <f>IF(S1680&gt;0,RANK(S1680,(N1680:P1680,Q1680:AE1680)),0)</f>
        <v>0</v>
      </c>
      <c r="AK1680" s="2">
        <f t="shared" si="642"/>
        <v>0</v>
      </c>
      <c r="AL1680" s="2">
        <f t="shared" si="643"/>
        <v>0</v>
      </c>
      <c r="AM1680" s="2">
        <f t="shared" si="644"/>
        <v>0</v>
      </c>
      <c r="AN1680" s="2">
        <f t="shared" si="645"/>
        <v>0</v>
      </c>
      <c r="AP1680" t="s">
        <v>1690</v>
      </c>
      <c r="AQ1680" t="s">
        <v>302</v>
      </c>
      <c r="AR1680">
        <v>2</v>
      </c>
      <c r="AT1680" s="95">
        <v>39</v>
      </c>
      <c r="AU1680" s="97">
        <v>131</v>
      </c>
      <c r="AV1680" s="101">
        <f t="shared" si="625"/>
        <v>39131</v>
      </c>
      <c r="AX1680" s="7" t="s">
        <v>1006</v>
      </c>
    </row>
    <row r="1681" spans="1:50" hidden="1" outlineLevel="1">
      <c r="A1681" t="s">
        <v>1979</v>
      </c>
      <c r="B1681" t="s">
        <v>302</v>
      </c>
      <c r="C1681" s="1">
        <f t="shared" si="637"/>
        <v>42214</v>
      </c>
      <c r="D1681" s="7">
        <f>IF(N1681&gt;0, RANK(N1681,(N1681:P1681,Q1681:AE1681)),0)</f>
        <v>1</v>
      </c>
      <c r="E1681" s="7">
        <f>IF(O1681&gt;0,RANK(O1681,(N1681:P1681,Q1681:AE1681)),0)</f>
        <v>2</v>
      </c>
      <c r="F1681" s="7">
        <f>IF(P1681&gt;0,RANK(P1681,(N1681:P1681,Q1681:AE1681)),0)</f>
        <v>0</v>
      </c>
      <c r="G1681" s="1">
        <f t="shared" si="635"/>
        <v>1538</v>
      </c>
      <c r="H1681" s="2">
        <f t="shared" si="636"/>
        <v>3.6433410716823801E-2</v>
      </c>
      <c r="I1681" s="2"/>
      <c r="J1681" s="2">
        <f t="shared" si="638"/>
        <v>0.51821670535841191</v>
      </c>
      <c r="K1681" s="2">
        <f t="shared" si="639"/>
        <v>0.48178329464158809</v>
      </c>
      <c r="L1681" s="2">
        <f t="shared" si="640"/>
        <v>0</v>
      </c>
      <c r="M1681" s="2">
        <f t="shared" si="641"/>
        <v>0</v>
      </c>
      <c r="N1681" s="59">
        <v>21876</v>
      </c>
      <c r="O1681" s="59">
        <v>20338</v>
      </c>
      <c r="P1681" s="59"/>
      <c r="Q1681" s="59"/>
      <c r="R1681" s="59"/>
      <c r="S1681" s="59"/>
      <c r="T1681" s="59"/>
      <c r="U1681" s="59"/>
      <c r="V1681" s="59"/>
      <c r="W1681" s="59"/>
      <c r="X1681" s="59">
        <v>0</v>
      </c>
      <c r="Y1681" s="59"/>
      <c r="Z1681" s="59"/>
      <c r="AA1681" s="59"/>
      <c r="AB1681" s="59"/>
      <c r="AC1681" s="59"/>
      <c r="AD1681" s="59"/>
      <c r="AE1681" s="59"/>
      <c r="AG1681" s="7">
        <f>IF(Q1681&gt;0,RANK(Q1681,(N1681:P1681,Q1681:AE1681)),0)</f>
        <v>0</v>
      </c>
      <c r="AH1681" s="7">
        <f>IF(R1681&gt;0,RANK(R1681,(N1681:P1681,Q1681:AE1681)),0)</f>
        <v>0</v>
      </c>
      <c r="AI1681" s="7">
        <f>IF(T1681&gt;0,RANK(T1681,(N1681:P1681,Q1681:AE1681)),0)</f>
        <v>0</v>
      </c>
      <c r="AJ1681" s="7">
        <f>IF(S1681&gt;0,RANK(S1681,(N1681:P1681,Q1681:AE1681)),0)</f>
        <v>0</v>
      </c>
      <c r="AK1681" s="2">
        <f t="shared" si="642"/>
        <v>0</v>
      </c>
      <c r="AL1681" s="2">
        <f t="shared" si="643"/>
        <v>0</v>
      </c>
      <c r="AM1681" s="2">
        <f t="shared" si="644"/>
        <v>0</v>
      </c>
      <c r="AN1681" s="2">
        <f t="shared" si="645"/>
        <v>0</v>
      </c>
      <c r="AP1681" t="s">
        <v>1979</v>
      </c>
      <c r="AQ1681" t="s">
        <v>302</v>
      </c>
      <c r="AR1681">
        <v>0</v>
      </c>
      <c r="AT1681" s="95">
        <v>39</v>
      </c>
      <c r="AU1681" s="97">
        <v>133</v>
      </c>
      <c r="AV1681" s="101">
        <f t="shared" si="625"/>
        <v>39133</v>
      </c>
      <c r="AX1681" s="7" t="s">
        <v>1006</v>
      </c>
    </row>
    <row r="1682" spans="1:50" hidden="1" outlineLevel="1">
      <c r="A1682" t="s">
        <v>1890</v>
      </c>
      <c r="B1682" t="s">
        <v>302</v>
      </c>
      <c r="C1682" s="1">
        <f t="shared" si="637"/>
        <v>12776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0</v>
      </c>
      <c r="G1682" s="1">
        <f t="shared" si="635"/>
        <v>2896</v>
      </c>
      <c r="H1682" s="2">
        <f t="shared" si="636"/>
        <v>0.22667501565435191</v>
      </c>
      <c r="I1682" s="2"/>
      <c r="J1682" s="2">
        <f t="shared" si="638"/>
        <v>0.38666249217282406</v>
      </c>
      <c r="K1682" s="2">
        <f t="shared" si="639"/>
        <v>0.613337507827176</v>
      </c>
      <c r="L1682" s="2">
        <f t="shared" si="640"/>
        <v>0</v>
      </c>
      <c r="M1682" s="2">
        <f t="shared" si="641"/>
        <v>-1.1102230246251565E-16</v>
      </c>
      <c r="N1682" s="59">
        <v>4940</v>
      </c>
      <c r="O1682" s="59">
        <v>7836</v>
      </c>
      <c r="P1682" s="59"/>
      <c r="Q1682" s="59"/>
      <c r="R1682" s="59"/>
      <c r="S1682" s="59"/>
      <c r="T1682" s="59"/>
      <c r="U1682" s="59"/>
      <c r="V1682" s="59"/>
      <c r="W1682" s="59"/>
      <c r="X1682" s="59">
        <v>0</v>
      </c>
      <c r="Y1682" s="59"/>
      <c r="Z1682" s="59"/>
      <c r="AA1682" s="59"/>
      <c r="AB1682" s="59"/>
      <c r="AC1682" s="59"/>
      <c r="AD1682" s="59"/>
      <c r="AE1682" s="59"/>
      <c r="AG1682" s="7">
        <f>IF(Q1682&gt;0,RANK(Q1682,(N1682:P1682,Q1682:AE1682)),0)</f>
        <v>0</v>
      </c>
      <c r="AH1682" s="7">
        <f>IF(R1682&gt;0,RANK(R1682,(N1682:P1682,Q1682:AE1682)),0)</f>
        <v>0</v>
      </c>
      <c r="AI1682" s="7">
        <f>IF(T1682&gt;0,RANK(T1682,(N1682:P1682,Q1682:AE1682)),0)</f>
        <v>0</v>
      </c>
      <c r="AJ1682" s="7">
        <f>IF(S1682&gt;0,RANK(S1682,(N1682:P1682,Q1682:AE1682)),0)</f>
        <v>0</v>
      </c>
      <c r="AK1682" s="2">
        <f t="shared" si="642"/>
        <v>0</v>
      </c>
      <c r="AL1682" s="2">
        <f t="shared" si="643"/>
        <v>0</v>
      </c>
      <c r="AM1682" s="2">
        <f t="shared" si="644"/>
        <v>0</v>
      </c>
      <c r="AN1682" s="2">
        <f t="shared" si="645"/>
        <v>0</v>
      </c>
      <c r="AP1682" t="s">
        <v>1890</v>
      </c>
      <c r="AQ1682" t="s">
        <v>302</v>
      </c>
      <c r="AR1682">
        <v>8</v>
      </c>
      <c r="AT1682" s="95">
        <v>39</v>
      </c>
      <c r="AU1682" s="97">
        <v>135</v>
      </c>
      <c r="AV1682" s="101">
        <f t="shared" si="625"/>
        <v>39135</v>
      </c>
      <c r="AX1682" s="7" t="s">
        <v>1006</v>
      </c>
    </row>
    <row r="1683" spans="1:50" hidden="1" outlineLevel="1">
      <c r="A1683" t="s">
        <v>724</v>
      </c>
      <c r="B1683" t="s">
        <v>302</v>
      </c>
      <c r="C1683" s="1">
        <f t="shared" si="637"/>
        <v>12726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0</v>
      </c>
      <c r="G1683" s="1">
        <f t="shared" si="635"/>
        <v>4522</v>
      </c>
      <c r="H1683" s="2">
        <f t="shared" si="636"/>
        <v>0.35533553355335534</v>
      </c>
      <c r="I1683" s="2"/>
      <c r="J1683" s="2">
        <f t="shared" si="638"/>
        <v>0.32233223322332233</v>
      </c>
      <c r="K1683" s="2">
        <f t="shared" si="639"/>
        <v>0.67766776677667762</v>
      </c>
      <c r="L1683" s="2">
        <f t="shared" si="640"/>
        <v>0</v>
      </c>
      <c r="M1683" s="2">
        <f t="shared" si="641"/>
        <v>1.1102230246251565E-16</v>
      </c>
      <c r="N1683" s="59">
        <v>4102</v>
      </c>
      <c r="O1683" s="59">
        <v>8624</v>
      </c>
      <c r="P1683" s="59"/>
      <c r="Q1683" s="59"/>
      <c r="R1683" s="59"/>
      <c r="S1683" s="59"/>
      <c r="T1683" s="59"/>
      <c r="U1683" s="59"/>
      <c r="V1683" s="59"/>
      <c r="W1683" s="59"/>
      <c r="X1683" s="59">
        <v>0</v>
      </c>
      <c r="Y1683" s="59"/>
      <c r="Z1683" s="59"/>
      <c r="AA1683" s="59"/>
      <c r="AB1683" s="59"/>
      <c r="AC1683" s="59"/>
      <c r="AD1683" s="59"/>
      <c r="AE1683" s="59"/>
      <c r="AG1683" s="7">
        <f>IF(Q1683&gt;0,RANK(Q1683,(N1683:P1683,Q1683:AE1683)),0)</f>
        <v>0</v>
      </c>
      <c r="AH1683" s="7">
        <f>IF(R1683&gt;0,RANK(R1683,(N1683:P1683,Q1683:AE1683)),0)</f>
        <v>0</v>
      </c>
      <c r="AI1683" s="7">
        <f>IF(T1683&gt;0,RANK(T1683,(N1683:P1683,Q1683:AE1683)),0)</f>
        <v>0</v>
      </c>
      <c r="AJ1683" s="7">
        <f>IF(S1683&gt;0,RANK(S1683,(N1683:P1683,Q1683:AE1683)),0)</f>
        <v>0</v>
      </c>
      <c r="AK1683" s="2">
        <f t="shared" si="642"/>
        <v>0</v>
      </c>
      <c r="AL1683" s="2">
        <f t="shared" si="643"/>
        <v>0</v>
      </c>
      <c r="AM1683" s="2">
        <f t="shared" si="644"/>
        <v>0</v>
      </c>
      <c r="AN1683" s="2">
        <f t="shared" si="645"/>
        <v>0</v>
      </c>
      <c r="AP1683" t="s">
        <v>724</v>
      </c>
      <c r="AQ1683" t="s">
        <v>302</v>
      </c>
      <c r="AR1683">
        <v>5</v>
      </c>
      <c r="AT1683" s="95">
        <v>39</v>
      </c>
      <c r="AU1683" s="97">
        <v>137</v>
      </c>
      <c r="AV1683" s="101">
        <f t="shared" si="625"/>
        <v>39137</v>
      </c>
      <c r="AX1683" s="7" t="s">
        <v>1006</v>
      </c>
    </row>
    <row r="1684" spans="1:50" hidden="1" outlineLevel="1">
      <c r="A1684" t="s">
        <v>628</v>
      </c>
      <c r="B1684" t="s">
        <v>302</v>
      </c>
      <c r="C1684" s="1">
        <f t="shared" si="637"/>
        <v>40094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0</v>
      </c>
      <c r="G1684" s="1">
        <f t="shared" si="635"/>
        <v>7314</v>
      </c>
      <c r="H1684" s="2">
        <f t="shared" si="636"/>
        <v>0.18242130992168404</v>
      </c>
      <c r="I1684" s="2"/>
      <c r="J1684" s="2">
        <f t="shared" si="638"/>
        <v>0.40876440365141914</v>
      </c>
      <c r="K1684" s="2">
        <f t="shared" si="639"/>
        <v>0.59118571357310323</v>
      </c>
      <c r="L1684" s="2">
        <f t="shared" si="640"/>
        <v>0</v>
      </c>
      <c r="M1684" s="2">
        <f t="shared" si="641"/>
        <v>4.9882775477683161E-5</v>
      </c>
      <c r="N1684" s="59">
        <v>16389</v>
      </c>
      <c r="O1684" s="59">
        <v>23703</v>
      </c>
      <c r="P1684" s="59"/>
      <c r="Q1684" s="59"/>
      <c r="R1684" s="59"/>
      <c r="S1684" s="59"/>
      <c r="T1684" s="59"/>
      <c r="U1684" s="59"/>
      <c r="V1684" s="59"/>
      <c r="W1684" s="59"/>
      <c r="X1684" s="59">
        <v>2</v>
      </c>
      <c r="Y1684" s="59"/>
      <c r="Z1684" s="59"/>
      <c r="AA1684" s="59"/>
      <c r="AB1684" s="59"/>
      <c r="AC1684" s="59"/>
      <c r="AD1684" s="59"/>
      <c r="AE1684" s="59"/>
      <c r="AG1684" s="7">
        <f>IF(Q1684&gt;0,RANK(Q1684,(N1684:P1684,Q1684:AE1684)),0)</f>
        <v>0</v>
      </c>
      <c r="AH1684" s="7">
        <f>IF(R1684&gt;0,RANK(R1684,(N1684:P1684,Q1684:AE1684)),0)</f>
        <v>0</v>
      </c>
      <c r="AI1684" s="7">
        <f>IF(T1684&gt;0,RANK(T1684,(N1684:P1684,Q1684:AE1684)),0)</f>
        <v>0</v>
      </c>
      <c r="AJ1684" s="7">
        <f>IF(S1684&gt;0,RANK(S1684,(N1684:P1684,Q1684:AE1684)),0)</f>
        <v>0</v>
      </c>
      <c r="AK1684" s="2">
        <f t="shared" si="642"/>
        <v>0</v>
      </c>
      <c r="AL1684" s="2">
        <f t="shared" si="643"/>
        <v>0</v>
      </c>
      <c r="AM1684" s="2">
        <f t="shared" si="644"/>
        <v>0</v>
      </c>
      <c r="AN1684" s="2">
        <f t="shared" si="645"/>
        <v>0</v>
      </c>
      <c r="AP1684" t="s">
        <v>628</v>
      </c>
      <c r="AQ1684" t="s">
        <v>302</v>
      </c>
      <c r="AR1684">
        <v>4</v>
      </c>
      <c r="AT1684" s="95">
        <v>39</v>
      </c>
      <c r="AU1684" s="97">
        <v>139</v>
      </c>
      <c r="AV1684" s="101">
        <f t="shared" si="625"/>
        <v>39139</v>
      </c>
      <c r="AX1684" s="7" t="s">
        <v>1006</v>
      </c>
    </row>
    <row r="1685" spans="1:50" hidden="1" outlineLevel="1">
      <c r="A1685" t="s">
        <v>1572</v>
      </c>
      <c r="B1685" t="s">
        <v>302</v>
      </c>
      <c r="C1685" s="1">
        <f t="shared" si="637"/>
        <v>19837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0</v>
      </c>
      <c r="G1685" s="1">
        <f t="shared" si="635"/>
        <v>2401</v>
      </c>
      <c r="H1685" s="2">
        <f t="shared" si="636"/>
        <v>0.12103644704340374</v>
      </c>
      <c r="I1685" s="2"/>
      <c r="J1685" s="2">
        <f t="shared" si="638"/>
        <v>0.43948177647829811</v>
      </c>
      <c r="K1685" s="2">
        <f t="shared" si="639"/>
        <v>0.56051822352170189</v>
      </c>
      <c r="L1685" s="2">
        <f t="shared" si="640"/>
        <v>0</v>
      </c>
      <c r="M1685" s="2">
        <f t="shared" si="641"/>
        <v>0</v>
      </c>
      <c r="N1685" s="59">
        <v>8718</v>
      </c>
      <c r="O1685" s="59">
        <v>11119</v>
      </c>
      <c r="P1685" s="59"/>
      <c r="Q1685" s="59"/>
      <c r="R1685" s="59"/>
      <c r="S1685" s="59"/>
      <c r="T1685" s="59"/>
      <c r="U1685" s="59"/>
      <c r="V1685" s="59"/>
      <c r="W1685" s="59"/>
      <c r="X1685" s="59">
        <v>0</v>
      </c>
      <c r="Y1685" s="59"/>
      <c r="Z1685" s="59"/>
      <c r="AA1685" s="59"/>
      <c r="AB1685" s="59"/>
      <c r="AC1685" s="59"/>
      <c r="AD1685" s="59"/>
      <c r="AE1685" s="59"/>
      <c r="AG1685" s="7">
        <f>IF(Q1685&gt;0,RANK(Q1685,(N1685:P1685,Q1685:AE1685)),0)</f>
        <v>0</v>
      </c>
      <c r="AH1685" s="7">
        <f>IF(R1685&gt;0,RANK(R1685,(N1685:P1685,Q1685:AE1685)),0)</f>
        <v>0</v>
      </c>
      <c r="AI1685" s="7">
        <f>IF(T1685&gt;0,RANK(T1685,(N1685:P1685,Q1685:AE1685)),0)</f>
        <v>0</v>
      </c>
      <c r="AJ1685" s="7">
        <f>IF(S1685&gt;0,RANK(S1685,(N1685:P1685,Q1685:AE1685)),0)</f>
        <v>0</v>
      </c>
      <c r="AK1685" s="2">
        <f t="shared" si="642"/>
        <v>0</v>
      </c>
      <c r="AL1685" s="2">
        <f t="shared" si="643"/>
        <v>0</v>
      </c>
      <c r="AM1685" s="2">
        <f t="shared" si="644"/>
        <v>0</v>
      </c>
      <c r="AN1685" s="2">
        <f t="shared" si="645"/>
        <v>0</v>
      </c>
      <c r="AP1685" t="s">
        <v>1572</v>
      </c>
      <c r="AQ1685" t="s">
        <v>302</v>
      </c>
      <c r="AR1685">
        <v>0</v>
      </c>
      <c r="AT1685" s="95">
        <v>39</v>
      </c>
      <c r="AU1685" s="97">
        <v>141</v>
      </c>
      <c r="AV1685" s="101">
        <f t="shared" si="625"/>
        <v>39141</v>
      </c>
      <c r="AX1685" s="7" t="s">
        <v>1006</v>
      </c>
    </row>
    <row r="1686" spans="1:50" hidden="1" outlineLevel="1">
      <c r="A1686" t="s">
        <v>1353</v>
      </c>
      <c r="B1686" t="s">
        <v>302</v>
      </c>
      <c r="C1686" s="1">
        <f t="shared" si="637"/>
        <v>19216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0</v>
      </c>
      <c r="G1686" s="1">
        <f t="shared" si="635"/>
        <v>4514</v>
      </c>
      <c r="H1686" s="2">
        <f t="shared" si="636"/>
        <v>0.23490840965861781</v>
      </c>
      <c r="I1686" s="2"/>
      <c r="J1686" s="2">
        <f t="shared" si="638"/>
        <v>0.38254579517069109</v>
      </c>
      <c r="K1686" s="2">
        <f t="shared" si="639"/>
        <v>0.61745420482930891</v>
      </c>
      <c r="L1686" s="2">
        <f t="shared" si="640"/>
        <v>0</v>
      </c>
      <c r="M1686" s="2">
        <f t="shared" si="641"/>
        <v>0</v>
      </c>
      <c r="N1686" s="59">
        <v>7351</v>
      </c>
      <c r="O1686" s="59">
        <v>11865</v>
      </c>
      <c r="P1686" s="59"/>
      <c r="Q1686" s="59"/>
      <c r="R1686" s="59"/>
      <c r="S1686" s="59"/>
      <c r="T1686" s="59"/>
      <c r="U1686" s="59"/>
      <c r="V1686" s="59"/>
      <c r="W1686" s="59"/>
      <c r="X1686" s="59">
        <v>0</v>
      </c>
      <c r="Y1686" s="59"/>
      <c r="Z1686" s="59"/>
      <c r="AA1686" s="59"/>
      <c r="AB1686" s="59"/>
      <c r="AC1686" s="59"/>
      <c r="AD1686" s="59"/>
      <c r="AE1686" s="59"/>
      <c r="AG1686" s="7">
        <f>IF(Q1686&gt;0,RANK(Q1686,(N1686:P1686,Q1686:AE1686)),0)</f>
        <v>0</v>
      </c>
      <c r="AH1686" s="7">
        <f>IF(R1686&gt;0,RANK(R1686,(N1686:P1686,Q1686:AE1686)),0)</f>
        <v>0</v>
      </c>
      <c r="AI1686" s="7">
        <f>IF(T1686&gt;0,RANK(T1686,(N1686:P1686,Q1686:AE1686)),0)</f>
        <v>0</v>
      </c>
      <c r="AJ1686" s="7">
        <f>IF(S1686&gt;0,RANK(S1686,(N1686:P1686,Q1686:AE1686)),0)</f>
        <v>0</v>
      </c>
      <c r="AK1686" s="2">
        <f t="shared" si="642"/>
        <v>0</v>
      </c>
      <c r="AL1686" s="2">
        <f t="shared" si="643"/>
        <v>0</v>
      </c>
      <c r="AM1686" s="2">
        <f t="shared" si="644"/>
        <v>0</v>
      </c>
      <c r="AN1686" s="2">
        <f t="shared" si="645"/>
        <v>0</v>
      </c>
      <c r="AP1686" t="s">
        <v>1353</v>
      </c>
      <c r="AQ1686" t="s">
        <v>302</v>
      </c>
      <c r="AR1686">
        <v>5</v>
      </c>
      <c r="AT1686" s="95">
        <v>39</v>
      </c>
      <c r="AU1686" s="97">
        <v>143</v>
      </c>
      <c r="AV1686" s="101">
        <f t="shared" si="625"/>
        <v>39143</v>
      </c>
      <c r="AX1686" s="7" t="s">
        <v>1006</v>
      </c>
    </row>
    <row r="1687" spans="1:50" hidden="1" outlineLevel="1">
      <c r="A1687" t="s">
        <v>867</v>
      </c>
      <c r="B1687" t="s">
        <v>302</v>
      </c>
      <c r="C1687" s="1">
        <f t="shared" si="637"/>
        <v>23156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0</v>
      </c>
      <c r="G1687" s="1">
        <f t="shared" si="635"/>
        <v>1194</v>
      </c>
      <c r="H1687" s="2">
        <f t="shared" si="636"/>
        <v>5.1563309725341164E-2</v>
      </c>
      <c r="I1687" s="2"/>
      <c r="J1687" s="2">
        <f t="shared" si="638"/>
        <v>0.47421834513732941</v>
      </c>
      <c r="K1687" s="2">
        <f t="shared" si="639"/>
        <v>0.52578165486267059</v>
      </c>
      <c r="L1687" s="2">
        <f t="shared" si="640"/>
        <v>0</v>
      </c>
      <c r="M1687" s="2">
        <f t="shared" si="641"/>
        <v>0</v>
      </c>
      <c r="N1687" s="59">
        <v>10981</v>
      </c>
      <c r="O1687" s="59">
        <v>12175</v>
      </c>
      <c r="P1687" s="59"/>
      <c r="Q1687" s="59"/>
      <c r="R1687" s="59"/>
      <c r="S1687" s="59"/>
      <c r="T1687" s="59"/>
      <c r="U1687" s="59"/>
      <c r="V1687" s="59"/>
      <c r="W1687" s="59"/>
      <c r="X1687" s="59">
        <v>0</v>
      </c>
      <c r="Y1687" s="59"/>
      <c r="Z1687" s="59"/>
      <c r="AA1687" s="59"/>
      <c r="AB1687" s="59"/>
      <c r="AC1687" s="59"/>
      <c r="AD1687" s="59"/>
      <c r="AE1687" s="59"/>
      <c r="AG1687" s="7">
        <f>IF(Q1687&gt;0,RANK(Q1687,(N1687:P1687,Q1687:AE1687)),0)</f>
        <v>0</v>
      </c>
      <c r="AH1687" s="7">
        <f>IF(R1687&gt;0,RANK(R1687,(N1687:P1687,Q1687:AE1687)),0)</f>
        <v>0</v>
      </c>
      <c r="AI1687" s="7">
        <f>IF(T1687&gt;0,RANK(T1687,(N1687:P1687,Q1687:AE1687)),0)</f>
        <v>0</v>
      </c>
      <c r="AJ1687" s="7">
        <f>IF(S1687&gt;0,RANK(S1687,(N1687:P1687,Q1687:AE1687)),0)</f>
        <v>0</v>
      </c>
      <c r="AK1687" s="2">
        <f t="shared" si="642"/>
        <v>0</v>
      </c>
      <c r="AL1687" s="2">
        <f t="shared" si="643"/>
        <v>0</v>
      </c>
      <c r="AM1687" s="2">
        <f t="shared" si="644"/>
        <v>0</v>
      </c>
      <c r="AN1687" s="2">
        <f t="shared" si="645"/>
        <v>0</v>
      </c>
      <c r="AP1687" t="s">
        <v>867</v>
      </c>
      <c r="AQ1687" t="s">
        <v>302</v>
      </c>
      <c r="AR1687">
        <v>0</v>
      </c>
      <c r="AT1687" s="95">
        <v>39</v>
      </c>
      <c r="AU1687" s="97">
        <v>145</v>
      </c>
      <c r="AV1687" s="101">
        <f t="shared" si="625"/>
        <v>39145</v>
      </c>
      <c r="AX1687" s="7" t="s">
        <v>1006</v>
      </c>
    </row>
    <row r="1688" spans="1:50" hidden="1" outlineLevel="1">
      <c r="A1688" t="s">
        <v>1584</v>
      </c>
      <c r="B1688" t="s">
        <v>302</v>
      </c>
      <c r="C1688" s="1">
        <f t="shared" si="637"/>
        <v>18720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0</v>
      </c>
      <c r="G1688" s="1">
        <f t="shared" si="635"/>
        <v>4330</v>
      </c>
      <c r="H1688" s="2">
        <f t="shared" si="636"/>
        <v>0.23130341880341881</v>
      </c>
      <c r="I1688" s="2"/>
      <c r="J1688" s="2">
        <f t="shared" si="638"/>
        <v>0.38434829059829062</v>
      </c>
      <c r="K1688" s="2">
        <f t="shared" si="639"/>
        <v>0.61565170940170943</v>
      </c>
      <c r="L1688" s="2">
        <f t="shared" si="640"/>
        <v>0</v>
      </c>
      <c r="M1688" s="2">
        <f t="shared" si="641"/>
        <v>-1.1102230246251565E-16</v>
      </c>
      <c r="N1688" s="59">
        <v>7195</v>
      </c>
      <c r="O1688" s="59">
        <v>11525</v>
      </c>
      <c r="P1688" s="59"/>
      <c r="Q1688" s="59"/>
      <c r="R1688" s="59"/>
      <c r="S1688" s="59"/>
      <c r="T1688" s="59"/>
      <c r="U1688" s="59"/>
      <c r="V1688" s="59"/>
      <c r="W1688" s="59"/>
      <c r="X1688" s="59">
        <v>0</v>
      </c>
      <c r="Y1688" s="59"/>
      <c r="Z1688" s="59"/>
      <c r="AA1688" s="59"/>
      <c r="AB1688" s="59"/>
      <c r="AC1688" s="59"/>
      <c r="AD1688" s="59"/>
      <c r="AE1688" s="59"/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0</v>
      </c>
      <c r="AK1688" s="2">
        <f t="shared" si="642"/>
        <v>0</v>
      </c>
      <c r="AL1688" s="2">
        <f t="shared" si="643"/>
        <v>0</v>
      </c>
      <c r="AM1688" s="2">
        <f t="shared" si="644"/>
        <v>0</v>
      </c>
      <c r="AN1688" s="2">
        <f t="shared" si="645"/>
        <v>0</v>
      </c>
      <c r="AP1688" t="s">
        <v>1584</v>
      </c>
      <c r="AQ1688" t="s">
        <v>302</v>
      </c>
      <c r="AR1688">
        <v>5</v>
      </c>
      <c r="AT1688" s="95">
        <v>39</v>
      </c>
      <c r="AU1688" s="97">
        <v>147</v>
      </c>
      <c r="AV1688" s="101">
        <f t="shared" si="625"/>
        <v>39147</v>
      </c>
      <c r="AX1688" s="7" t="s">
        <v>1006</v>
      </c>
    </row>
    <row r="1689" spans="1:50" hidden="1" outlineLevel="1">
      <c r="A1689" t="s">
        <v>2144</v>
      </c>
      <c r="B1689" t="s">
        <v>302</v>
      </c>
      <c r="C1689" s="1">
        <f t="shared" si="637"/>
        <v>14320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0</v>
      </c>
      <c r="G1689" s="1">
        <f t="shared" si="635"/>
        <v>3320</v>
      </c>
      <c r="H1689" s="2">
        <f t="shared" si="636"/>
        <v>0.23184357541899442</v>
      </c>
      <c r="I1689" s="2"/>
      <c r="J1689" s="2">
        <f t="shared" si="638"/>
        <v>0.38407821229050282</v>
      </c>
      <c r="K1689" s="2">
        <f t="shared" si="639"/>
        <v>0.61592178770949724</v>
      </c>
      <c r="L1689" s="2">
        <f t="shared" si="640"/>
        <v>0</v>
      </c>
      <c r="M1689" s="2">
        <f t="shared" si="641"/>
        <v>-1.1102230246251565E-16</v>
      </c>
      <c r="N1689" s="59">
        <v>5500</v>
      </c>
      <c r="O1689" s="59">
        <v>8820</v>
      </c>
      <c r="P1689" s="59"/>
      <c r="Q1689" s="59"/>
      <c r="R1689" s="59"/>
      <c r="S1689" s="59"/>
      <c r="T1689" s="59"/>
      <c r="U1689" s="59"/>
      <c r="V1689" s="59"/>
      <c r="W1689" s="59"/>
      <c r="X1689" s="59">
        <v>0</v>
      </c>
      <c r="Y1689" s="59"/>
      <c r="Z1689" s="59"/>
      <c r="AA1689" s="59"/>
      <c r="AB1689" s="59"/>
      <c r="AC1689" s="59"/>
      <c r="AD1689" s="59"/>
      <c r="AE1689" s="59"/>
      <c r="AG1689" s="7">
        <f>IF(Q1689&gt;0,RANK(Q1689,(N1689:P1689,Q1689:AE1689)),0)</f>
        <v>0</v>
      </c>
      <c r="AH1689" s="7">
        <f>IF(R1689&gt;0,RANK(R1689,(N1689:P1689,Q1689:AE1689)),0)</f>
        <v>0</v>
      </c>
      <c r="AI1689" s="7">
        <f>IF(T1689&gt;0,RANK(T1689,(N1689:P1689,Q1689:AE1689)),0)</f>
        <v>0</v>
      </c>
      <c r="AJ1689" s="7">
        <f>IF(S1689&gt;0,RANK(S1689,(N1689:P1689,Q1689:AE1689)),0)</f>
        <v>0</v>
      </c>
      <c r="AK1689" s="2">
        <f t="shared" si="642"/>
        <v>0</v>
      </c>
      <c r="AL1689" s="2">
        <f t="shared" si="643"/>
        <v>0</v>
      </c>
      <c r="AM1689" s="2">
        <f t="shared" si="644"/>
        <v>0</v>
      </c>
      <c r="AN1689" s="2">
        <f t="shared" si="645"/>
        <v>0</v>
      </c>
      <c r="AP1689" t="s">
        <v>2144</v>
      </c>
      <c r="AQ1689" t="s">
        <v>302</v>
      </c>
      <c r="AR1689">
        <v>4</v>
      </c>
      <c r="AT1689" s="95">
        <v>39</v>
      </c>
      <c r="AU1689" s="97">
        <v>149</v>
      </c>
      <c r="AV1689" s="101">
        <f t="shared" si="625"/>
        <v>39149</v>
      </c>
      <c r="AX1689" s="7" t="s">
        <v>1006</v>
      </c>
    </row>
    <row r="1690" spans="1:50" hidden="1" outlineLevel="1">
      <c r="A1690" t="s">
        <v>733</v>
      </c>
      <c r="B1690" t="s">
        <v>302</v>
      </c>
      <c r="C1690" s="1">
        <f t="shared" si="637"/>
        <v>124632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0</v>
      </c>
      <c r="G1690" s="1">
        <f t="shared" si="635"/>
        <v>17608</v>
      </c>
      <c r="H1690" s="2">
        <f t="shared" si="636"/>
        <v>0.14127992810835099</v>
      </c>
      <c r="I1690" s="2"/>
      <c r="J1690" s="2">
        <f t="shared" si="638"/>
        <v>0.42932794145965725</v>
      </c>
      <c r="K1690" s="2">
        <f t="shared" si="639"/>
        <v>0.57060786956800824</v>
      </c>
      <c r="L1690" s="2">
        <f t="shared" si="640"/>
        <v>0</v>
      </c>
      <c r="M1690" s="2">
        <f t="shared" si="641"/>
        <v>6.4188972334511263E-5</v>
      </c>
      <c r="N1690" s="59">
        <v>53508</v>
      </c>
      <c r="O1690" s="59">
        <v>71116</v>
      </c>
      <c r="P1690" s="59"/>
      <c r="Q1690" s="59"/>
      <c r="R1690" s="59"/>
      <c r="S1690" s="59"/>
      <c r="T1690" s="59"/>
      <c r="U1690" s="59"/>
      <c r="V1690" s="59"/>
      <c r="W1690" s="59"/>
      <c r="X1690" s="59">
        <v>8</v>
      </c>
      <c r="Y1690" s="59"/>
      <c r="Z1690" s="59"/>
      <c r="AA1690" s="59"/>
      <c r="AB1690" s="59"/>
      <c r="AC1690" s="59"/>
      <c r="AD1690" s="59"/>
      <c r="AE1690" s="59"/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0</v>
      </c>
      <c r="AK1690" s="2">
        <f t="shared" si="642"/>
        <v>0</v>
      </c>
      <c r="AL1690" s="2">
        <f t="shared" si="643"/>
        <v>0</v>
      </c>
      <c r="AM1690" s="2">
        <f t="shared" si="644"/>
        <v>0</v>
      </c>
      <c r="AN1690" s="2">
        <f t="shared" si="645"/>
        <v>0</v>
      </c>
      <c r="AP1690" t="s">
        <v>733</v>
      </c>
      <c r="AQ1690" t="s">
        <v>302</v>
      </c>
      <c r="AR1690">
        <v>16</v>
      </c>
      <c r="AT1690" s="95">
        <v>39</v>
      </c>
      <c r="AU1690" s="97">
        <v>151</v>
      </c>
      <c r="AV1690" s="101">
        <f t="shared" si="625"/>
        <v>39151</v>
      </c>
      <c r="AX1690" s="7" t="s">
        <v>1006</v>
      </c>
    </row>
    <row r="1691" spans="1:50" hidden="1" outlineLevel="1">
      <c r="A1691" t="s">
        <v>1723</v>
      </c>
      <c r="B1691" t="s">
        <v>302</v>
      </c>
      <c r="C1691" s="1">
        <f t="shared" si="637"/>
        <v>160851</v>
      </c>
      <c r="D1691" s="7">
        <f>IF(N1691&gt;0, RANK(N1691,(N1691:P1691,Q1691:AE1691)),0)</f>
        <v>1</v>
      </c>
      <c r="E1691" s="7">
        <f>IF(O1691&gt;0,RANK(O1691,(N1691:P1691,Q1691:AE1691)),0)</f>
        <v>2</v>
      </c>
      <c r="F1691" s="7">
        <f>IF(P1691&gt;0,RANK(P1691,(N1691:P1691,Q1691:AE1691)),0)</f>
        <v>0</v>
      </c>
      <c r="G1691" s="1">
        <f t="shared" si="635"/>
        <v>908</v>
      </c>
      <c r="H1691" s="2">
        <f t="shared" si="636"/>
        <v>5.6449757850433012E-3</v>
      </c>
      <c r="I1691" s="2"/>
      <c r="J1691" s="2">
        <f t="shared" si="638"/>
        <v>0.50281937942567967</v>
      </c>
      <c r="K1691" s="2">
        <f t="shared" si="639"/>
        <v>0.49717440364063636</v>
      </c>
      <c r="L1691" s="2">
        <f t="shared" si="640"/>
        <v>0</v>
      </c>
      <c r="M1691" s="2">
        <f t="shared" si="641"/>
        <v>6.2169336839668077E-6</v>
      </c>
      <c r="N1691" s="59">
        <v>80879</v>
      </c>
      <c r="O1691" s="59">
        <v>79971</v>
      </c>
      <c r="P1691" s="59"/>
      <c r="Q1691" s="59"/>
      <c r="R1691" s="59"/>
      <c r="S1691" s="59"/>
      <c r="T1691" s="59"/>
      <c r="U1691" s="59"/>
      <c r="V1691" s="59"/>
      <c r="W1691" s="59"/>
      <c r="X1691" s="59">
        <v>1</v>
      </c>
      <c r="Y1691" s="59"/>
      <c r="Z1691" s="59"/>
      <c r="AA1691" s="59"/>
      <c r="AB1691" s="59"/>
      <c r="AC1691" s="59"/>
      <c r="AD1691" s="59"/>
      <c r="AE1691" s="59"/>
      <c r="AG1691" s="7">
        <f>IF(Q1691&gt;0,RANK(Q1691,(N1691:P1691,Q1691:AE1691)),0)</f>
        <v>0</v>
      </c>
      <c r="AH1691" s="7">
        <f>IF(R1691&gt;0,RANK(R1691,(N1691:P1691,Q1691:AE1691)),0)</f>
        <v>0</v>
      </c>
      <c r="AI1691" s="7">
        <f>IF(T1691&gt;0,RANK(T1691,(N1691:P1691,Q1691:AE1691)),0)</f>
        <v>0</v>
      </c>
      <c r="AJ1691" s="7">
        <f>IF(S1691&gt;0,RANK(S1691,(N1691:P1691,Q1691:AE1691)),0)</f>
        <v>0</v>
      </c>
      <c r="AK1691" s="2">
        <f t="shared" si="642"/>
        <v>0</v>
      </c>
      <c r="AL1691" s="2">
        <f t="shared" si="643"/>
        <v>0</v>
      </c>
      <c r="AM1691" s="2">
        <f t="shared" si="644"/>
        <v>0</v>
      </c>
      <c r="AN1691" s="2">
        <f t="shared" si="645"/>
        <v>0</v>
      </c>
      <c r="AP1691" t="s">
        <v>1723</v>
      </c>
      <c r="AQ1691" t="s">
        <v>302</v>
      </c>
      <c r="AR1691">
        <v>0</v>
      </c>
      <c r="AT1691" s="95">
        <v>39</v>
      </c>
      <c r="AU1691" s="97">
        <v>153</v>
      </c>
      <c r="AV1691" s="101">
        <f t="shared" si="625"/>
        <v>39153</v>
      </c>
      <c r="AX1691" s="7" t="s">
        <v>1006</v>
      </c>
    </row>
    <row r="1692" spans="1:50" hidden="1" outlineLevel="1">
      <c r="A1692" t="s">
        <v>1352</v>
      </c>
      <c r="B1692" t="s">
        <v>302</v>
      </c>
      <c r="C1692" s="1">
        <f t="shared" si="637"/>
        <v>69769</v>
      </c>
      <c r="D1692" s="7">
        <f>IF(N1692&gt;0, RANK(N1692,(N1692:P1692,Q1692:AE1692)),0)</f>
        <v>1</v>
      </c>
      <c r="E1692" s="7">
        <f>IF(O1692&gt;0,RANK(O1692,(N1692:P1692,Q1692:AE1692)),0)</f>
        <v>2</v>
      </c>
      <c r="F1692" s="7">
        <f>IF(P1692&gt;0,RANK(P1692,(N1692:P1692,Q1692:AE1692)),0)</f>
        <v>0</v>
      </c>
      <c r="G1692" s="1">
        <f t="shared" si="635"/>
        <v>15603</v>
      </c>
      <c r="H1692" s="2">
        <f t="shared" si="636"/>
        <v>0.22363800541787901</v>
      </c>
      <c r="I1692" s="2"/>
      <c r="J1692" s="2">
        <f t="shared" si="638"/>
        <v>0.61181900270893952</v>
      </c>
      <c r="K1692" s="2">
        <f t="shared" si="639"/>
        <v>0.38818099729106048</v>
      </c>
      <c r="L1692" s="2">
        <f t="shared" si="640"/>
        <v>0</v>
      </c>
      <c r="M1692" s="2">
        <f t="shared" si="641"/>
        <v>0</v>
      </c>
      <c r="N1692" s="59">
        <v>42686</v>
      </c>
      <c r="O1692" s="59">
        <v>27083</v>
      </c>
      <c r="P1692" s="59"/>
      <c r="Q1692" s="59"/>
      <c r="R1692" s="59"/>
      <c r="S1692" s="59"/>
      <c r="T1692" s="59"/>
      <c r="U1692" s="59"/>
      <c r="V1692" s="59"/>
      <c r="W1692" s="59"/>
      <c r="X1692" s="59">
        <v>0</v>
      </c>
      <c r="Y1692" s="59"/>
      <c r="Z1692" s="59"/>
      <c r="AA1692" s="59"/>
      <c r="AB1692" s="59"/>
      <c r="AC1692" s="59"/>
      <c r="AD1692" s="59"/>
      <c r="AE1692" s="59"/>
      <c r="AG1692" s="7">
        <f>IF(Q1692&gt;0,RANK(Q1692,(N1692:P1692,Q1692:AE1692)),0)</f>
        <v>0</v>
      </c>
      <c r="AH1692" s="7">
        <f>IF(R1692&gt;0,RANK(R1692,(N1692:P1692,Q1692:AE1692)),0)</f>
        <v>0</v>
      </c>
      <c r="AI1692" s="7">
        <f>IF(T1692&gt;0,RANK(T1692,(N1692:P1692,Q1692:AE1692)),0)</f>
        <v>0</v>
      </c>
      <c r="AJ1692" s="7">
        <f>IF(S1692&gt;0,RANK(S1692,(N1692:P1692,Q1692:AE1692)),0)</f>
        <v>0</v>
      </c>
      <c r="AK1692" s="2">
        <f t="shared" si="642"/>
        <v>0</v>
      </c>
      <c r="AL1692" s="2">
        <f t="shared" si="643"/>
        <v>0</v>
      </c>
      <c r="AM1692" s="2">
        <f t="shared" si="644"/>
        <v>0</v>
      </c>
      <c r="AN1692" s="2">
        <f t="shared" si="645"/>
        <v>0</v>
      </c>
      <c r="AP1692" t="s">
        <v>1352</v>
      </c>
      <c r="AQ1692" t="s">
        <v>302</v>
      </c>
      <c r="AR1692">
        <v>0</v>
      </c>
      <c r="AT1692" s="95">
        <v>39</v>
      </c>
      <c r="AU1692" s="97">
        <v>155</v>
      </c>
      <c r="AV1692" s="101">
        <f t="shared" si="625"/>
        <v>39155</v>
      </c>
      <c r="AX1692" s="7" t="s">
        <v>1006</v>
      </c>
    </row>
    <row r="1693" spans="1:50" hidden="1" outlineLevel="1">
      <c r="A1693" t="s">
        <v>1966</v>
      </c>
      <c r="B1693" t="s">
        <v>302</v>
      </c>
      <c r="C1693" s="1">
        <f t="shared" si="637"/>
        <v>27448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0</v>
      </c>
      <c r="G1693" s="1">
        <f t="shared" si="635"/>
        <v>2208</v>
      </c>
      <c r="H1693" s="2">
        <f t="shared" si="636"/>
        <v>8.0443019527834447E-2</v>
      </c>
      <c r="I1693" s="2"/>
      <c r="J1693" s="2">
        <f t="shared" si="638"/>
        <v>0.45977849023608275</v>
      </c>
      <c r="K1693" s="2">
        <f t="shared" si="639"/>
        <v>0.54022150976391725</v>
      </c>
      <c r="L1693" s="2">
        <f t="shared" si="640"/>
        <v>0</v>
      </c>
      <c r="M1693" s="2">
        <f t="shared" si="641"/>
        <v>0</v>
      </c>
      <c r="N1693" s="59">
        <v>12620</v>
      </c>
      <c r="O1693" s="59">
        <v>14828</v>
      </c>
      <c r="P1693" s="59"/>
      <c r="Q1693" s="59"/>
      <c r="R1693" s="59"/>
      <c r="S1693" s="59"/>
      <c r="T1693" s="59"/>
      <c r="U1693" s="59"/>
      <c r="V1693" s="59"/>
      <c r="W1693" s="59"/>
      <c r="X1693" s="59">
        <v>0</v>
      </c>
      <c r="Y1693" s="59"/>
      <c r="Z1693" s="59"/>
      <c r="AA1693" s="59"/>
      <c r="AB1693" s="59"/>
      <c r="AC1693" s="59"/>
      <c r="AD1693" s="59"/>
      <c r="AE1693" s="59"/>
      <c r="AG1693" s="7">
        <f>IF(Q1693&gt;0,RANK(Q1693,(N1693:P1693,Q1693:AE1693)),0)</f>
        <v>0</v>
      </c>
      <c r="AH1693" s="7">
        <f>IF(R1693&gt;0,RANK(R1693,(N1693:P1693,Q1693:AE1693)),0)</f>
        <v>0</v>
      </c>
      <c r="AI1693" s="7">
        <f>IF(T1693&gt;0,RANK(T1693,(N1693:P1693,Q1693:AE1693)),0)</f>
        <v>0</v>
      </c>
      <c r="AJ1693" s="7">
        <f>IF(S1693&gt;0,RANK(S1693,(N1693:P1693,Q1693:AE1693)),0)</f>
        <v>0</v>
      </c>
      <c r="AK1693" s="2">
        <f t="shared" si="642"/>
        <v>0</v>
      </c>
      <c r="AL1693" s="2">
        <f t="shared" si="643"/>
        <v>0</v>
      </c>
      <c r="AM1693" s="2">
        <f t="shared" si="644"/>
        <v>0</v>
      </c>
      <c r="AN1693" s="2">
        <f t="shared" si="645"/>
        <v>0</v>
      </c>
      <c r="AP1693" t="s">
        <v>1966</v>
      </c>
      <c r="AQ1693" t="s">
        <v>302</v>
      </c>
      <c r="AR1693">
        <v>18</v>
      </c>
      <c r="AT1693" s="95">
        <v>39</v>
      </c>
      <c r="AU1693" s="97">
        <v>157</v>
      </c>
      <c r="AV1693" s="101">
        <f t="shared" si="625"/>
        <v>39157</v>
      </c>
      <c r="AX1693" s="7" t="s">
        <v>1006</v>
      </c>
    </row>
    <row r="1694" spans="1:50" hidden="1" outlineLevel="1">
      <c r="A1694" t="s">
        <v>1368</v>
      </c>
      <c r="B1694" t="s">
        <v>302</v>
      </c>
      <c r="C1694" s="1">
        <f t="shared" si="637"/>
        <v>12508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0</v>
      </c>
      <c r="G1694" s="1">
        <f t="shared" si="635"/>
        <v>4544</v>
      </c>
      <c r="H1694" s="2">
        <f t="shared" si="636"/>
        <v>0.36328749600255839</v>
      </c>
      <c r="I1694" s="2"/>
      <c r="J1694" s="2">
        <f t="shared" si="638"/>
        <v>0.31835625199872081</v>
      </c>
      <c r="K1694" s="2">
        <f t="shared" si="639"/>
        <v>0.68164374800127914</v>
      </c>
      <c r="L1694" s="2">
        <f t="shared" si="640"/>
        <v>0</v>
      </c>
      <c r="M1694" s="2">
        <f t="shared" si="641"/>
        <v>0</v>
      </c>
      <c r="N1694" s="59">
        <v>3982</v>
      </c>
      <c r="O1694" s="59">
        <v>8526</v>
      </c>
      <c r="P1694" s="59"/>
      <c r="Q1694" s="59"/>
      <c r="R1694" s="59"/>
      <c r="S1694" s="59"/>
      <c r="T1694" s="59"/>
      <c r="U1694" s="59"/>
      <c r="V1694" s="59"/>
      <c r="W1694" s="59"/>
      <c r="X1694" s="59">
        <v>0</v>
      </c>
      <c r="Y1694" s="59"/>
      <c r="Z1694" s="59"/>
      <c r="AA1694" s="59"/>
      <c r="AB1694" s="59"/>
      <c r="AC1694" s="59"/>
      <c r="AD1694" s="59"/>
      <c r="AE1694" s="59"/>
      <c r="AG1694" s="7">
        <f>IF(Q1694&gt;0,RANK(Q1694,(N1694:P1694,Q1694:AE1694)),0)</f>
        <v>0</v>
      </c>
      <c r="AH1694" s="7">
        <f>IF(R1694&gt;0,RANK(R1694,(N1694:P1694,Q1694:AE1694)),0)</f>
        <v>0</v>
      </c>
      <c r="AI1694" s="7">
        <f>IF(T1694&gt;0,RANK(T1694,(N1694:P1694,Q1694:AE1694)),0)</f>
        <v>0</v>
      </c>
      <c r="AJ1694" s="7">
        <f>IF(S1694&gt;0,RANK(S1694,(N1694:P1694,Q1694:AE1694)),0)</f>
        <v>0</v>
      </c>
      <c r="AK1694" s="2">
        <f t="shared" si="642"/>
        <v>0</v>
      </c>
      <c r="AL1694" s="2">
        <f t="shared" si="643"/>
        <v>0</v>
      </c>
      <c r="AM1694" s="2">
        <f t="shared" si="644"/>
        <v>0</v>
      </c>
      <c r="AN1694" s="2">
        <f t="shared" si="645"/>
        <v>0</v>
      </c>
      <c r="AP1694" t="s">
        <v>1368</v>
      </c>
      <c r="AQ1694" t="s">
        <v>302</v>
      </c>
      <c r="AR1694">
        <v>15</v>
      </c>
      <c r="AT1694" s="95">
        <v>39</v>
      </c>
      <c r="AU1694" s="97">
        <v>159</v>
      </c>
      <c r="AV1694" s="101">
        <f t="shared" si="625"/>
        <v>39159</v>
      </c>
      <c r="AX1694" s="7" t="s">
        <v>1006</v>
      </c>
    </row>
    <row r="1695" spans="1:50" hidden="1" outlineLevel="1">
      <c r="A1695" t="s">
        <v>1699</v>
      </c>
      <c r="B1695" t="s">
        <v>302</v>
      </c>
      <c r="C1695" s="1">
        <f t="shared" si="637"/>
        <v>9269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0</v>
      </c>
      <c r="G1695" s="1">
        <f t="shared" si="635"/>
        <v>2897</v>
      </c>
      <c r="H1695" s="2">
        <f t="shared" si="636"/>
        <v>0.31254720034523681</v>
      </c>
      <c r="I1695" s="2"/>
      <c r="J1695" s="2">
        <f t="shared" si="638"/>
        <v>0.34372639982738157</v>
      </c>
      <c r="K1695" s="2">
        <f t="shared" si="639"/>
        <v>0.65627360017261838</v>
      </c>
      <c r="L1695" s="2">
        <f t="shared" si="640"/>
        <v>0</v>
      </c>
      <c r="M1695" s="2">
        <f t="shared" si="641"/>
        <v>0</v>
      </c>
      <c r="N1695" s="59">
        <v>3186</v>
      </c>
      <c r="O1695" s="59">
        <v>6083</v>
      </c>
      <c r="P1695" s="59"/>
      <c r="Q1695" s="59"/>
      <c r="R1695" s="59"/>
      <c r="S1695" s="59"/>
      <c r="T1695" s="59"/>
      <c r="U1695" s="59"/>
      <c r="V1695" s="59"/>
      <c r="W1695" s="59"/>
      <c r="X1695" s="59">
        <v>0</v>
      </c>
      <c r="Y1695" s="59"/>
      <c r="Z1695" s="59"/>
      <c r="AA1695" s="59"/>
      <c r="AB1695" s="59"/>
      <c r="AC1695" s="59"/>
      <c r="AD1695" s="59"/>
      <c r="AE1695" s="59"/>
      <c r="AG1695" s="7">
        <f>IF(Q1695&gt;0,RANK(Q1695,(N1695:P1695,Q1695:AE1695)),0)</f>
        <v>0</v>
      </c>
      <c r="AH1695" s="7">
        <f>IF(R1695&gt;0,RANK(R1695,(N1695:P1695,Q1695:AE1695)),0)</f>
        <v>0</v>
      </c>
      <c r="AI1695" s="7">
        <f>IF(T1695&gt;0,RANK(T1695,(N1695:P1695,Q1695:AE1695)),0)</f>
        <v>0</v>
      </c>
      <c r="AJ1695" s="7">
        <f>IF(S1695&gt;0,RANK(S1695,(N1695:P1695,Q1695:AE1695)),0)</f>
        <v>0</v>
      </c>
      <c r="AK1695" s="2">
        <f t="shared" si="642"/>
        <v>0</v>
      </c>
      <c r="AL1695" s="2">
        <f t="shared" si="643"/>
        <v>0</v>
      </c>
      <c r="AM1695" s="2">
        <f t="shared" si="644"/>
        <v>0</v>
      </c>
      <c r="AN1695" s="2">
        <f t="shared" si="645"/>
        <v>0</v>
      </c>
      <c r="AP1695" t="s">
        <v>1699</v>
      </c>
      <c r="AQ1695" t="s">
        <v>302</v>
      </c>
      <c r="AR1695">
        <v>5</v>
      </c>
      <c r="AT1695" s="95">
        <v>39</v>
      </c>
      <c r="AU1695" s="97">
        <v>161</v>
      </c>
      <c r="AV1695" s="101">
        <f t="shared" si="625"/>
        <v>39161</v>
      </c>
      <c r="AX1695" s="7" t="s">
        <v>1006</v>
      </c>
    </row>
    <row r="1696" spans="1:50" hidden="1" outlineLevel="1">
      <c r="A1696" t="s">
        <v>1779</v>
      </c>
      <c r="B1696" t="s">
        <v>302</v>
      </c>
      <c r="C1696" s="1">
        <f t="shared" si="637"/>
        <v>3719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0</v>
      </c>
      <c r="G1696" s="1">
        <f t="shared" si="635"/>
        <v>137</v>
      </c>
      <c r="H1696" s="2">
        <f t="shared" si="636"/>
        <v>3.6837859639688088E-2</v>
      </c>
      <c r="I1696" s="2"/>
      <c r="J1696" s="2">
        <f t="shared" si="638"/>
        <v>0.48158107018015595</v>
      </c>
      <c r="K1696" s="2">
        <f t="shared" si="639"/>
        <v>0.51841892981984405</v>
      </c>
      <c r="L1696" s="2">
        <f t="shared" si="640"/>
        <v>0</v>
      </c>
      <c r="M1696" s="2">
        <f t="shared" si="641"/>
        <v>0</v>
      </c>
      <c r="N1696" s="59">
        <v>1791</v>
      </c>
      <c r="O1696" s="59">
        <v>1928</v>
      </c>
      <c r="P1696" s="59"/>
      <c r="Q1696" s="59"/>
      <c r="R1696" s="59"/>
      <c r="S1696" s="59"/>
      <c r="T1696" s="59"/>
      <c r="U1696" s="59"/>
      <c r="V1696" s="59"/>
      <c r="W1696" s="59"/>
      <c r="X1696" s="59">
        <v>0</v>
      </c>
      <c r="Y1696" s="59"/>
      <c r="Z1696" s="59"/>
      <c r="AA1696" s="59"/>
      <c r="AB1696" s="59"/>
      <c r="AC1696" s="59"/>
      <c r="AD1696" s="59"/>
      <c r="AE1696" s="59"/>
      <c r="AG1696" s="7">
        <f>IF(Q1696&gt;0,RANK(Q1696,(N1696:P1696,Q1696:AE1696)),0)</f>
        <v>0</v>
      </c>
      <c r="AH1696" s="7">
        <f>IF(R1696&gt;0,RANK(R1696,(N1696:P1696,Q1696:AE1696)),0)</f>
        <v>0</v>
      </c>
      <c r="AI1696" s="7">
        <f>IF(T1696&gt;0,RANK(T1696,(N1696:P1696,Q1696:AE1696)),0)</f>
        <v>0</v>
      </c>
      <c r="AJ1696" s="7">
        <f>IF(S1696&gt;0,RANK(S1696,(N1696:P1696,Q1696:AE1696)),0)</f>
        <v>0</v>
      </c>
      <c r="AK1696" s="2">
        <f t="shared" si="642"/>
        <v>0</v>
      </c>
      <c r="AL1696" s="2">
        <f t="shared" si="643"/>
        <v>0</v>
      </c>
      <c r="AM1696" s="2">
        <f t="shared" si="644"/>
        <v>0</v>
      </c>
      <c r="AN1696" s="2">
        <f t="shared" si="645"/>
        <v>0</v>
      </c>
      <c r="AP1696" t="s">
        <v>1779</v>
      </c>
      <c r="AQ1696" t="s">
        <v>302</v>
      </c>
      <c r="AR1696">
        <v>18</v>
      </c>
      <c r="AT1696" s="95">
        <v>39</v>
      </c>
      <c r="AU1696" s="97">
        <v>163</v>
      </c>
      <c r="AV1696" s="101">
        <f t="shared" si="625"/>
        <v>39163</v>
      </c>
      <c r="AX1696" s="7" t="s">
        <v>1006</v>
      </c>
    </row>
    <row r="1697" spans="1:50" hidden="1" outlineLevel="1">
      <c r="A1697" t="s">
        <v>933</v>
      </c>
      <c r="B1697" t="s">
        <v>302</v>
      </c>
      <c r="C1697" s="1">
        <f t="shared" si="637"/>
        <v>45194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0</v>
      </c>
      <c r="G1697" s="1">
        <f t="shared" si="635"/>
        <v>19452</v>
      </c>
      <c r="H1697" s="2">
        <f t="shared" si="636"/>
        <v>0.430411116519892</v>
      </c>
      <c r="I1697" s="2"/>
      <c r="J1697" s="2">
        <f t="shared" si="638"/>
        <v>0.28479444174005397</v>
      </c>
      <c r="K1697" s="2">
        <f t="shared" si="639"/>
        <v>0.71520555825994603</v>
      </c>
      <c r="L1697" s="2">
        <f t="shared" si="640"/>
        <v>0</v>
      </c>
      <c r="M1697" s="2">
        <f t="shared" si="641"/>
        <v>0</v>
      </c>
      <c r="N1697" s="59">
        <v>12871</v>
      </c>
      <c r="O1697" s="59">
        <v>32323</v>
      </c>
      <c r="P1697" s="59"/>
      <c r="Q1697" s="59"/>
      <c r="R1697" s="59"/>
      <c r="S1697" s="59"/>
      <c r="T1697" s="59"/>
      <c r="U1697" s="59"/>
      <c r="V1697" s="59"/>
      <c r="W1697" s="59"/>
      <c r="X1697" s="59">
        <v>0</v>
      </c>
      <c r="Y1697" s="59"/>
      <c r="Z1697" s="59"/>
      <c r="AA1697" s="59"/>
      <c r="AB1697" s="59"/>
      <c r="AC1697" s="59"/>
      <c r="AD1697" s="59"/>
      <c r="AE1697" s="59"/>
      <c r="AG1697" s="7">
        <f>IF(Q1697&gt;0,RANK(Q1697,(N1697:P1697,Q1697:AE1697)),0)</f>
        <v>0</v>
      </c>
      <c r="AH1697" s="7">
        <f>IF(R1697&gt;0,RANK(R1697,(N1697:P1697,Q1697:AE1697)),0)</f>
        <v>0</v>
      </c>
      <c r="AI1697" s="7">
        <f>IF(T1697&gt;0,RANK(T1697,(N1697:P1697,Q1697:AE1697)),0)</f>
        <v>0</v>
      </c>
      <c r="AJ1697" s="7">
        <f>IF(S1697&gt;0,RANK(S1697,(N1697:P1697,Q1697:AE1697)),0)</f>
        <v>0</v>
      </c>
      <c r="AK1697" s="2">
        <f t="shared" si="642"/>
        <v>0</v>
      </c>
      <c r="AL1697" s="2">
        <f t="shared" si="643"/>
        <v>0</v>
      </c>
      <c r="AM1697" s="2">
        <f t="shared" si="644"/>
        <v>0</v>
      </c>
      <c r="AN1697" s="2">
        <f t="shared" si="645"/>
        <v>0</v>
      </c>
      <c r="AP1697" t="s">
        <v>933</v>
      </c>
      <c r="AQ1697" t="s">
        <v>302</v>
      </c>
      <c r="AR1697">
        <v>0</v>
      </c>
      <c r="AT1697" s="95">
        <v>39</v>
      </c>
      <c r="AU1697" s="97">
        <v>165</v>
      </c>
      <c r="AV1697" s="101">
        <f t="shared" si="625"/>
        <v>39165</v>
      </c>
      <c r="AX1697" s="7" t="s">
        <v>1006</v>
      </c>
    </row>
    <row r="1698" spans="1:50" hidden="1" outlineLevel="1">
      <c r="A1698" t="s">
        <v>404</v>
      </c>
      <c r="B1698" t="s">
        <v>302</v>
      </c>
      <c r="C1698" s="1">
        <f t="shared" si="637"/>
        <v>20177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0</v>
      </c>
      <c r="G1698" s="1">
        <f t="shared" si="635"/>
        <v>5303</v>
      </c>
      <c r="H1698" s="2">
        <f t="shared" si="636"/>
        <v>0.26282400753333002</v>
      </c>
      <c r="I1698" s="2"/>
      <c r="J1698" s="2">
        <f t="shared" si="638"/>
        <v>0.36853843485156368</v>
      </c>
      <c r="K1698" s="2">
        <f t="shared" si="639"/>
        <v>0.6313624423848937</v>
      </c>
      <c r="L1698" s="2">
        <f t="shared" si="640"/>
        <v>0</v>
      </c>
      <c r="M1698" s="2">
        <f t="shared" si="641"/>
        <v>9.9122763542625059E-5</v>
      </c>
      <c r="N1698" s="59">
        <v>7436</v>
      </c>
      <c r="O1698" s="59">
        <v>12739</v>
      </c>
      <c r="P1698" s="59"/>
      <c r="Q1698" s="59"/>
      <c r="R1698" s="59"/>
      <c r="S1698" s="59"/>
      <c r="T1698" s="59"/>
      <c r="U1698" s="59"/>
      <c r="V1698" s="59"/>
      <c r="W1698" s="59"/>
      <c r="X1698" s="59">
        <v>2</v>
      </c>
      <c r="Y1698" s="59"/>
      <c r="Z1698" s="59"/>
      <c r="AA1698" s="59"/>
      <c r="AB1698" s="59"/>
      <c r="AC1698" s="59"/>
      <c r="AD1698" s="59"/>
      <c r="AE1698" s="59"/>
      <c r="AG1698" s="7">
        <f>IF(Q1698&gt;0,RANK(Q1698,(N1698:P1698,Q1698:AE1698)),0)</f>
        <v>0</v>
      </c>
      <c r="AH1698" s="7">
        <f>IF(R1698&gt;0,RANK(R1698,(N1698:P1698,Q1698:AE1698)),0)</f>
        <v>0</v>
      </c>
      <c r="AI1698" s="7">
        <f>IF(T1698&gt;0,RANK(T1698,(N1698:P1698,Q1698:AE1698)),0)</f>
        <v>0</v>
      </c>
      <c r="AJ1698" s="7">
        <f>IF(S1698&gt;0,RANK(S1698,(N1698:P1698,Q1698:AE1698)),0)</f>
        <v>0</v>
      </c>
      <c r="AK1698" s="2">
        <f t="shared" si="642"/>
        <v>0</v>
      </c>
      <c r="AL1698" s="2">
        <f t="shared" si="643"/>
        <v>0</v>
      </c>
      <c r="AM1698" s="2">
        <f t="shared" si="644"/>
        <v>0</v>
      </c>
      <c r="AN1698" s="2">
        <f t="shared" si="645"/>
        <v>0</v>
      </c>
      <c r="AP1698" t="s">
        <v>404</v>
      </c>
      <c r="AQ1698" t="s">
        <v>302</v>
      </c>
      <c r="AR1698">
        <v>6</v>
      </c>
      <c r="AT1698" s="95">
        <v>39</v>
      </c>
      <c r="AU1698" s="97">
        <v>167</v>
      </c>
      <c r="AV1698" s="101">
        <f t="shared" si="625"/>
        <v>39167</v>
      </c>
      <c r="AX1698" s="7" t="s">
        <v>1006</v>
      </c>
    </row>
    <row r="1699" spans="1:50" hidden="1" outlineLevel="1">
      <c r="A1699" t="s">
        <v>934</v>
      </c>
      <c r="B1699" t="s">
        <v>302</v>
      </c>
      <c r="C1699" s="1">
        <f t="shared" si="637"/>
        <v>30917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0</v>
      </c>
      <c r="G1699" s="1">
        <f t="shared" si="635"/>
        <v>10387</v>
      </c>
      <c r="H1699" s="2">
        <f t="shared" si="636"/>
        <v>0.33596403273280073</v>
      </c>
      <c r="I1699" s="2"/>
      <c r="J1699" s="2">
        <f t="shared" si="638"/>
        <v>0.33201798363359963</v>
      </c>
      <c r="K1699" s="2">
        <f t="shared" si="639"/>
        <v>0.66798201636640031</v>
      </c>
      <c r="L1699" s="2">
        <f t="shared" si="640"/>
        <v>0</v>
      </c>
      <c r="M1699" s="2">
        <f t="shared" si="641"/>
        <v>0</v>
      </c>
      <c r="N1699" s="59">
        <v>10265</v>
      </c>
      <c r="O1699" s="59">
        <v>20652</v>
      </c>
      <c r="P1699" s="59"/>
      <c r="Q1699" s="59"/>
      <c r="R1699" s="59"/>
      <c r="S1699" s="59"/>
      <c r="T1699" s="59"/>
      <c r="U1699" s="59"/>
      <c r="V1699" s="59"/>
      <c r="W1699" s="59"/>
      <c r="X1699" s="59">
        <v>0</v>
      </c>
      <c r="Y1699" s="59"/>
      <c r="Z1699" s="59"/>
      <c r="AA1699" s="59"/>
      <c r="AB1699" s="59"/>
      <c r="AC1699" s="59"/>
      <c r="AD1699" s="59"/>
      <c r="AE1699" s="59"/>
      <c r="AG1699" s="7">
        <f>IF(Q1699&gt;0,RANK(Q1699,(N1699:P1699,Q1699:AE1699)),0)</f>
        <v>0</v>
      </c>
      <c r="AH1699" s="7">
        <f>IF(R1699&gt;0,RANK(R1699,(N1699:P1699,Q1699:AE1699)),0)</f>
        <v>0</v>
      </c>
      <c r="AI1699" s="7">
        <f>IF(T1699&gt;0,RANK(T1699,(N1699:P1699,Q1699:AE1699)),0)</f>
        <v>0</v>
      </c>
      <c r="AJ1699" s="7">
        <f>IF(S1699&gt;0,RANK(S1699,(N1699:P1699,Q1699:AE1699)),0)</f>
        <v>0</v>
      </c>
      <c r="AK1699" s="2">
        <f t="shared" si="642"/>
        <v>0</v>
      </c>
      <c r="AL1699" s="2">
        <f t="shared" si="643"/>
        <v>0</v>
      </c>
      <c r="AM1699" s="2">
        <f t="shared" si="644"/>
        <v>0</v>
      </c>
      <c r="AN1699" s="2">
        <f t="shared" si="645"/>
        <v>0</v>
      </c>
      <c r="AP1699" t="s">
        <v>934</v>
      </c>
      <c r="AQ1699" t="s">
        <v>302</v>
      </c>
      <c r="AR1699">
        <v>16</v>
      </c>
      <c r="AT1699" s="95">
        <v>39</v>
      </c>
      <c r="AU1699" s="97">
        <v>169</v>
      </c>
      <c r="AV1699" s="101">
        <f t="shared" si="625"/>
        <v>39169</v>
      </c>
      <c r="AX1699" s="7" t="s">
        <v>1006</v>
      </c>
    </row>
    <row r="1700" spans="1:50" hidden="1" outlineLevel="1">
      <c r="A1700" t="s">
        <v>1376</v>
      </c>
      <c r="B1700" t="s">
        <v>302</v>
      </c>
      <c r="C1700" s="1">
        <f t="shared" si="637"/>
        <v>11068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0</v>
      </c>
      <c r="G1700" s="1">
        <f t="shared" si="635"/>
        <v>2936</v>
      </c>
      <c r="H1700" s="2">
        <f t="shared" si="636"/>
        <v>0.26526924466931695</v>
      </c>
      <c r="I1700" s="2"/>
      <c r="J1700" s="2">
        <f t="shared" si="638"/>
        <v>0.36736537766534155</v>
      </c>
      <c r="K1700" s="2">
        <f t="shared" si="639"/>
        <v>0.6326346223346585</v>
      </c>
      <c r="L1700" s="2">
        <f t="shared" si="640"/>
        <v>0</v>
      </c>
      <c r="M1700" s="2">
        <f t="shared" si="641"/>
        <v>-1.1102230246251565E-16</v>
      </c>
      <c r="N1700" s="59">
        <v>4066</v>
      </c>
      <c r="O1700" s="59">
        <v>7002</v>
      </c>
      <c r="P1700" s="59"/>
      <c r="Q1700" s="59"/>
      <c r="R1700" s="59"/>
      <c r="S1700" s="59"/>
      <c r="T1700" s="59"/>
      <c r="U1700" s="59"/>
      <c r="V1700" s="59"/>
      <c r="W1700" s="59"/>
      <c r="X1700" s="59">
        <v>0</v>
      </c>
      <c r="Y1700" s="59"/>
      <c r="Z1700" s="59"/>
      <c r="AA1700" s="59"/>
      <c r="AB1700" s="59"/>
      <c r="AC1700" s="59"/>
      <c r="AD1700" s="59"/>
      <c r="AE1700" s="59"/>
      <c r="AG1700" s="7">
        <f>IF(Q1700&gt;0,RANK(Q1700,(N1700:P1700,Q1700:AE1700)),0)</f>
        <v>0</v>
      </c>
      <c r="AH1700" s="7">
        <f>IF(R1700&gt;0,RANK(R1700,(N1700:P1700,Q1700:AE1700)),0)</f>
        <v>0</v>
      </c>
      <c r="AI1700" s="7">
        <f>IF(T1700&gt;0,RANK(T1700,(N1700:P1700,Q1700:AE1700)),0)</f>
        <v>0</v>
      </c>
      <c r="AJ1700" s="7">
        <f>IF(S1700&gt;0,RANK(S1700,(N1700:P1700,Q1700:AE1700)),0)</f>
        <v>0</v>
      </c>
      <c r="AK1700" s="2">
        <f t="shared" si="642"/>
        <v>0</v>
      </c>
      <c r="AL1700" s="2">
        <f t="shared" si="643"/>
        <v>0</v>
      </c>
      <c r="AM1700" s="2">
        <f t="shared" si="644"/>
        <v>0</v>
      </c>
      <c r="AN1700" s="2">
        <f t="shared" si="645"/>
        <v>0</v>
      </c>
      <c r="AP1700" t="s">
        <v>1376</v>
      </c>
      <c r="AQ1700" t="s">
        <v>302</v>
      </c>
      <c r="AR1700">
        <v>5</v>
      </c>
      <c r="AT1700" s="95">
        <v>39</v>
      </c>
      <c r="AU1700" s="97">
        <v>171</v>
      </c>
      <c r="AV1700" s="101">
        <f t="shared" si="625"/>
        <v>39171</v>
      </c>
      <c r="AX1700" s="7" t="s">
        <v>1006</v>
      </c>
    </row>
    <row r="1701" spans="1:50" hidden="1" outlineLevel="1">
      <c r="A1701" t="s">
        <v>1358</v>
      </c>
      <c r="B1701" t="s">
        <v>302</v>
      </c>
      <c r="C1701" s="1">
        <f t="shared" si="637"/>
        <v>38170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0</v>
      </c>
      <c r="G1701" s="1">
        <f t="shared" si="635"/>
        <v>9250</v>
      </c>
      <c r="H1701" s="2">
        <f t="shared" si="636"/>
        <v>0.24233691380665445</v>
      </c>
      <c r="I1701" s="2"/>
      <c r="J1701" s="2">
        <f t="shared" si="638"/>
        <v>0.37883154309667277</v>
      </c>
      <c r="K1701" s="2">
        <f t="shared" si="639"/>
        <v>0.62116845690332723</v>
      </c>
      <c r="L1701" s="2">
        <f t="shared" si="640"/>
        <v>0</v>
      </c>
      <c r="M1701" s="2">
        <f t="shared" si="641"/>
        <v>0</v>
      </c>
      <c r="N1701" s="59">
        <v>14460</v>
      </c>
      <c r="O1701" s="59">
        <v>23710</v>
      </c>
      <c r="P1701" s="59"/>
      <c r="Q1701" s="59"/>
      <c r="R1701" s="59"/>
      <c r="S1701" s="59"/>
      <c r="T1701" s="59"/>
      <c r="U1701" s="59"/>
      <c r="V1701" s="59"/>
      <c r="W1701" s="59"/>
      <c r="X1701" s="59">
        <v>0</v>
      </c>
      <c r="Y1701" s="59"/>
      <c r="Z1701" s="59"/>
      <c r="AA1701" s="59"/>
      <c r="AB1701" s="59"/>
      <c r="AC1701" s="59"/>
      <c r="AD1701" s="59"/>
      <c r="AE1701" s="59"/>
      <c r="AG1701" s="7">
        <f>IF(Q1701&gt;0,RANK(Q1701,(N1701:P1701,Q1701:AE1701)),0)</f>
        <v>0</v>
      </c>
      <c r="AH1701" s="7">
        <f>IF(R1701&gt;0,RANK(R1701,(N1701:P1701,Q1701:AE1701)),0)</f>
        <v>0</v>
      </c>
      <c r="AI1701" s="7">
        <f>IF(T1701&gt;0,RANK(T1701,(N1701:P1701,Q1701:AE1701)),0)</f>
        <v>0</v>
      </c>
      <c r="AJ1701" s="7">
        <f>IF(S1701&gt;0,RANK(S1701,(N1701:P1701,Q1701:AE1701)),0)</f>
        <v>0</v>
      </c>
      <c r="AK1701" s="2">
        <f t="shared" si="642"/>
        <v>0</v>
      </c>
      <c r="AL1701" s="2">
        <f t="shared" si="643"/>
        <v>0</v>
      </c>
      <c r="AM1701" s="2">
        <f t="shared" si="644"/>
        <v>0</v>
      </c>
      <c r="AN1701" s="2">
        <f t="shared" si="645"/>
        <v>0</v>
      </c>
      <c r="AP1701" t="s">
        <v>1358</v>
      </c>
      <c r="AQ1701" t="s">
        <v>302</v>
      </c>
      <c r="AR1701">
        <v>5</v>
      </c>
      <c r="AT1701" s="95">
        <v>39</v>
      </c>
      <c r="AU1701" s="97">
        <v>173</v>
      </c>
      <c r="AV1701" s="101">
        <f t="shared" si="625"/>
        <v>39173</v>
      </c>
      <c r="AX1701" s="7" t="s">
        <v>1006</v>
      </c>
    </row>
    <row r="1702" spans="1:50" hidden="1" outlineLevel="1">
      <c r="A1702" t="s">
        <v>1818</v>
      </c>
      <c r="B1702" t="s">
        <v>302</v>
      </c>
      <c r="C1702" s="1">
        <f t="shared" si="637"/>
        <v>7342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0</v>
      </c>
      <c r="G1702" s="1">
        <f t="shared" si="635"/>
        <v>1856</v>
      </c>
      <c r="H1702" s="2">
        <f t="shared" si="636"/>
        <v>0.25279215472623262</v>
      </c>
      <c r="I1702" s="2"/>
      <c r="J1702" s="2">
        <f t="shared" si="638"/>
        <v>0.37360392263688369</v>
      </c>
      <c r="K1702" s="2">
        <f t="shared" si="639"/>
        <v>0.62639607736311631</v>
      </c>
      <c r="L1702" s="2">
        <f t="shared" si="640"/>
        <v>0</v>
      </c>
      <c r="M1702" s="2">
        <f t="shared" si="641"/>
        <v>0</v>
      </c>
      <c r="N1702" s="59">
        <v>2743</v>
      </c>
      <c r="O1702" s="59">
        <v>4599</v>
      </c>
      <c r="P1702" s="59"/>
      <c r="Q1702" s="59"/>
      <c r="R1702" s="59"/>
      <c r="S1702" s="59"/>
      <c r="T1702" s="59"/>
      <c r="U1702" s="59"/>
      <c r="V1702" s="59"/>
      <c r="W1702" s="59"/>
      <c r="X1702" s="59">
        <v>0</v>
      </c>
      <c r="Y1702" s="59"/>
      <c r="Z1702" s="59"/>
      <c r="AA1702" s="59"/>
      <c r="AB1702" s="59"/>
      <c r="AC1702" s="59"/>
      <c r="AD1702" s="59"/>
      <c r="AE1702" s="59"/>
      <c r="AG1702" s="7">
        <f>IF(Q1702&gt;0,RANK(Q1702,(N1702:P1702,Q1702:AE1702)),0)</f>
        <v>0</v>
      </c>
      <c r="AH1702" s="7">
        <f>IF(R1702&gt;0,RANK(R1702,(N1702:P1702,Q1702:AE1702)),0)</f>
        <v>0</v>
      </c>
      <c r="AI1702" s="7">
        <f>IF(T1702&gt;0,RANK(T1702,(N1702:P1702,Q1702:AE1702)),0)</f>
        <v>0</v>
      </c>
      <c r="AJ1702" s="7">
        <f>IF(S1702&gt;0,RANK(S1702,(N1702:P1702,Q1702:AE1702)),0)</f>
        <v>0</v>
      </c>
      <c r="AK1702" s="2">
        <f t="shared" si="642"/>
        <v>0</v>
      </c>
      <c r="AL1702" s="2">
        <f t="shared" si="643"/>
        <v>0</v>
      </c>
      <c r="AM1702" s="2">
        <f t="shared" si="644"/>
        <v>0</v>
      </c>
      <c r="AN1702" s="2">
        <f t="shared" si="645"/>
        <v>0</v>
      </c>
      <c r="AP1702" t="s">
        <v>1818</v>
      </c>
      <c r="AQ1702" t="s">
        <v>302</v>
      </c>
      <c r="AR1702">
        <v>0</v>
      </c>
      <c r="AT1702" s="95">
        <v>39</v>
      </c>
      <c r="AU1702" s="97">
        <v>175</v>
      </c>
      <c r="AV1702" s="101">
        <f t="shared" si="625"/>
        <v>39175</v>
      </c>
      <c r="AX1702" s="7" t="s">
        <v>1006</v>
      </c>
    </row>
    <row r="1703" spans="1:50" collapsed="1">
      <c r="A1703" t="s">
        <v>945</v>
      </c>
      <c r="B1703" t="s">
        <v>323</v>
      </c>
      <c r="C1703" s="1">
        <f t="shared" si="637"/>
        <v>3404351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0</v>
      </c>
      <c r="G1703" s="1">
        <f t="shared" si="635"/>
        <v>440033</v>
      </c>
      <c r="H1703" s="2">
        <f t="shared" si="636"/>
        <v>0.12925606084683983</v>
      </c>
      <c r="I1703" s="2"/>
      <c r="J1703" s="2">
        <f t="shared" si="638"/>
        <v>0.43534112669345787</v>
      </c>
      <c r="K1703" s="2">
        <f t="shared" si="639"/>
        <v>0.56459718754029764</v>
      </c>
      <c r="L1703" s="2">
        <f t="shared" si="640"/>
        <v>0</v>
      </c>
      <c r="M1703" s="2">
        <f t="shared" si="641"/>
        <v>6.1685766244434781E-5</v>
      </c>
      <c r="N1703" s="59">
        <f>SUM(N1615:N1702)</f>
        <v>1482054</v>
      </c>
      <c r="O1703" s="59">
        <f>SUM(O1615:O1702)</f>
        <v>1922087</v>
      </c>
      <c r="P1703" s="59"/>
      <c r="Q1703" s="59"/>
      <c r="R1703" s="59"/>
      <c r="S1703" s="59"/>
      <c r="T1703" s="59"/>
      <c r="U1703" s="59"/>
      <c r="V1703" s="59"/>
      <c r="W1703" s="59"/>
      <c r="X1703" s="59">
        <f>SUM(X1615:X1702)</f>
        <v>210</v>
      </c>
      <c r="Y1703" s="59"/>
      <c r="Z1703" s="59"/>
      <c r="AA1703" s="59"/>
      <c r="AB1703" s="59"/>
      <c r="AC1703" s="59"/>
      <c r="AD1703" s="59"/>
      <c r="AE1703" s="59"/>
      <c r="AG1703" s="7">
        <f>IF(Q1703&gt;0,RANK(Q1703,(N1703:P1703,Q1703:AE1703)),0)</f>
        <v>0</v>
      </c>
      <c r="AH1703" s="7">
        <f>IF(R1703&gt;0,RANK(R1703,(N1703:P1703,Q1703:AE1703)),0)</f>
        <v>0</v>
      </c>
      <c r="AI1703" s="7">
        <f>IF(T1703&gt;0,RANK(T1703,(N1703:P1703,Q1703:AE1703)),0)</f>
        <v>0</v>
      </c>
      <c r="AJ1703" s="7">
        <f>IF(S1703&gt;0,RANK(S1703,(N1703:P1703,Q1703:AE1703)),0)</f>
        <v>0</v>
      </c>
      <c r="AK1703" s="2">
        <f t="shared" si="642"/>
        <v>0</v>
      </c>
      <c r="AL1703" s="2">
        <f t="shared" si="643"/>
        <v>0</v>
      </c>
      <c r="AM1703" s="2">
        <f t="shared" si="644"/>
        <v>0</v>
      </c>
      <c r="AN1703" s="2">
        <f t="shared" si="645"/>
        <v>0</v>
      </c>
      <c r="AP1703" t="s">
        <v>945</v>
      </c>
      <c r="AQ1703" t="s">
        <v>323</v>
      </c>
      <c r="AT1703" s="95">
        <v>39</v>
      </c>
      <c r="AU1703" s="97"/>
      <c r="AV1703" s="95">
        <v>39</v>
      </c>
      <c r="AX1703" s="7" t="s">
        <v>593</v>
      </c>
    </row>
    <row r="1704" spans="1:50">
      <c r="C1704" s="1"/>
      <c r="E1704" s="7"/>
      <c r="F1704" s="7"/>
      <c r="I1704" s="2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G1704" s="7"/>
      <c r="AH1704" s="7"/>
      <c r="AI1704" s="7"/>
      <c r="AJ1704" s="7"/>
      <c r="AT1704" s="95"/>
      <c r="AU1704" s="97"/>
      <c r="AV1704" s="101"/>
    </row>
    <row r="1705" spans="1:50" hidden="1" outlineLevel="1">
      <c r="A1705" t="s">
        <v>490</v>
      </c>
      <c r="B1705" t="s">
        <v>1846</v>
      </c>
      <c r="C1705" s="1">
        <f t="shared" ref="C1705:C1736" si="646">SUM(N1705:AE1705)</f>
        <v>4246</v>
      </c>
      <c r="D1705" s="7">
        <f>IF(N1705&gt;0, RANK(N1705,(N1705:P1705,Q1705:AE1705)),0)</f>
        <v>2</v>
      </c>
      <c r="E1705" s="7">
        <f>IF(O1705&gt;0,RANK(O1705,(N1705:P1705,Q1705:AE1705)),0)</f>
        <v>1</v>
      </c>
      <c r="F1705" s="7">
        <f>IF(P1705&gt;0,RANK(P1705,(N1705:P1705,Q1705:AE1705)),0)</f>
        <v>3</v>
      </c>
      <c r="G1705" s="1">
        <f t="shared" si="635"/>
        <v>962</v>
      </c>
      <c r="H1705" s="2">
        <f t="shared" si="636"/>
        <v>0.22656617993405559</v>
      </c>
      <c r="I1705" s="2"/>
      <c r="J1705" s="2">
        <f t="shared" ref="J1705:J1736" si="647">IF($C1705=0,"-",N1705/$C1705)</f>
        <v>0.37305699481865284</v>
      </c>
      <c r="K1705" s="2">
        <f t="shared" ref="K1705:K1736" si="648">IF($C1705=0,"-",O1705/$C1705)</f>
        <v>0.59962317475270843</v>
      </c>
      <c r="L1705" s="2">
        <f t="shared" ref="L1705:L1736" si="649">IF($C1705=0,"-",P1705/$C1705)</f>
        <v>2.2609514837494113E-2</v>
      </c>
      <c r="M1705" s="2">
        <f t="shared" ref="M1705:M1736" si="650">IF(C1705=0,"-",(1-J1705-K1705-L1705))</f>
        <v>4.7103155911446121E-3</v>
      </c>
      <c r="N1705" s="59">
        <v>1584</v>
      </c>
      <c r="O1705" s="59">
        <v>2546</v>
      </c>
      <c r="P1705" s="59">
        <v>96</v>
      </c>
      <c r="Q1705" s="59"/>
      <c r="R1705" s="59"/>
      <c r="S1705" s="59"/>
      <c r="T1705" s="59"/>
      <c r="U1705" s="59"/>
      <c r="V1705" s="59"/>
      <c r="W1705" s="59"/>
      <c r="X1705" s="59"/>
      <c r="Y1705" s="59"/>
      <c r="Z1705" s="59">
        <v>20</v>
      </c>
      <c r="AA1705" s="59"/>
      <c r="AB1705" s="59"/>
      <c r="AC1705" s="59"/>
      <c r="AD1705" s="59"/>
      <c r="AE1705" s="59"/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ref="AK1705:AK1736" si="651">IF($C1705=0,"-",Q1705/$C1705)</f>
        <v>0</v>
      </c>
      <c r="AL1705" s="2">
        <f t="shared" ref="AL1705:AL1736" si="652">IF($C1705=0,"-",R1705/$C1705)</f>
        <v>0</v>
      </c>
      <c r="AM1705" s="2">
        <f t="shared" ref="AM1705:AM1736" si="653">IF($C1705=0,"-",T1705/$C1705)</f>
        <v>0</v>
      </c>
      <c r="AN1705" s="2">
        <f t="shared" ref="AN1705:AN1736" si="654">IF($C1705=0,"-",S1705/$C1705)</f>
        <v>0</v>
      </c>
      <c r="AP1705" t="s">
        <v>490</v>
      </c>
      <c r="AQ1705" t="s">
        <v>1846</v>
      </c>
      <c r="AR1705" s="1">
        <v>2</v>
      </c>
      <c r="AS1705" s="1"/>
      <c r="AT1705" s="95">
        <v>40</v>
      </c>
      <c r="AU1705" s="97">
        <v>1</v>
      </c>
      <c r="AV1705" s="101">
        <f t="shared" ref="AV1705:AV1767" si="655">1000*AT1705+AU1705</f>
        <v>40001</v>
      </c>
      <c r="AW1705" s="1"/>
      <c r="AX1705" s="7" t="s">
        <v>1006</v>
      </c>
    </row>
    <row r="1706" spans="1:50" hidden="1" outlineLevel="1">
      <c r="A1706" t="s">
        <v>1115</v>
      </c>
      <c r="B1706" t="s">
        <v>1846</v>
      </c>
      <c r="C1706" s="1">
        <f t="shared" si="646"/>
        <v>2099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3</v>
      </c>
      <c r="G1706" s="1">
        <f t="shared" si="635"/>
        <v>1287</v>
      </c>
      <c r="H1706" s="2">
        <f t="shared" si="636"/>
        <v>0.6131491186279181</v>
      </c>
      <c r="I1706" s="2"/>
      <c r="J1706" s="2">
        <f t="shared" si="647"/>
        <v>0.18532634587899</v>
      </c>
      <c r="K1706" s="2">
        <f t="shared" si="648"/>
        <v>0.79847546450690809</v>
      </c>
      <c r="L1706" s="2">
        <f t="shared" si="649"/>
        <v>1.2863268222963315E-2</v>
      </c>
      <c r="M1706" s="2">
        <f t="shared" si="650"/>
        <v>3.3349213911385948E-3</v>
      </c>
      <c r="N1706" s="59">
        <v>389</v>
      </c>
      <c r="O1706" s="59">
        <v>1676</v>
      </c>
      <c r="P1706" s="59">
        <v>27</v>
      </c>
      <c r="Q1706" s="59"/>
      <c r="R1706" s="59"/>
      <c r="S1706" s="59"/>
      <c r="T1706" s="59"/>
      <c r="U1706" s="59"/>
      <c r="V1706" s="59"/>
      <c r="W1706" s="59"/>
      <c r="X1706" s="59"/>
      <c r="Y1706" s="59"/>
      <c r="Z1706" s="59">
        <v>7</v>
      </c>
      <c r="AA1706" s="59"/>
      <c r="AB1706" s="59"/>
      <c r="AC1706" s="59"/>
      <c r="AD1706" s="59"/>
      <c r="AE1706" s="59"/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51"/>
        <v>0</v>
      </c>
      <c r="AL1706" s="2">
        <f t="shared" si="652"/>
        <v>0</v>
      </c>
      <c r="AM1706" s="2">
        <f t="shared" si="653"/>
        <v>0</v>
      </c>
      <c r="AN1706" s="2">
        <f t="shared" si="654"/>
        <v>0</v>
      </c>
      <c r="AP1706" t="s">
        <v>1115</v>
      </c>
      <c r="AQ1706" t="s">
        <v>1846</v>
      </c>
      <c r="AR1706" s="1">
        <v>3</v>
      </c>
      <c r="AS1706" s="1"/>
      <c r="AT1706" s="95">
        <v>40</v>
      </c>
      <c r="AU1706" s="97">
        <v>3</v>
      </c>
      <c r="AV1706" s="101">
        <f t="shared" si="655"/>
        <v>40003</v>
      </c>
      <c r="AW1706" s="1"/>
      <c r="AX1706" s="7" t="s">
        <v>1006</v>
      </c>
    </row>
    <row r="1707" spans="1:50" hidden="1" outlineLevel="1">
      <c r="A1707" t="s">
        <v>2009</v>
      </c>
      <c r="B1707" t="s">
        <v>1846</v>
      </c>
      <c r="C1707" s="1">
        <f t="shared" si="646"/>
        <v>3371</v>
      </c>
      <c r="D1707" s="7">
        <f>IF(N1707&gt;0, RANK(N1707,(N1707:P1707,Q1707:AE1707)),0)</f>
        <v>2</v>
      </c>
      <c r="E1707" s="7">
        <f>IF(O1707&gt;0,RANK(O1707,(N1707:P1707,Q1707:AE1707)),0)</f>
        <v>1</v>
      </c>
      <c r="F1707" s="7">
        <f>IF(P1707&gt;0,RANK(P1707,(N1707:P1707,Q1707:AE1707)),0)</f>
        <v>3</v>
      </c>
      <c r="G1707" s="1">
        <f t="shared" si="635"/>
        <v>647</v>
      </c>
      <c r="H1707" s="2">
        <f t="shared" si="636"/>
        <v>0.19193117769207951</v>
      </c>
      <c r="I1707" s="2"/>
      <c r="J1707" s="2">
        <f t="shared" si="647"/>
        <v>0.39216849599525361</v>
      </c>
      <c r="K1707" s="2">
        <f t="shared" si="648"/>
        <v>0.58409967368733318</v>
      </c>
      <c r="L1707" s="2">
        <f t="shared" si="649"/>
        <v>1.8985464253930585E-2</v>
      </c>
      <c r="M1707" s="2">
        <f t="shared" si="650"/>
        <v>4.7463660634826307E-3</v>
      </c>
      <c r="N1707" s="59">
        <v>1322</v>
      </c>
      <c r="O1707" s="59">
        <v>1969</v>
      </c>
      <c r="P1707" s="59">
        <v>64</v>
      </c>
      <c r="Q1707" s="59"/>
      <c r="R1707" s="59"/>
      <c r="S1707" s="59"/>
      <c r="T1707" s="59"/>
      <c r="U1707" s="59"/>
      <c r="V1707" s="59"/>
      <c r="W1707" s="59"/>
      <c r="X1707" s="59"/>
      <c r="Y1707" s="59"/>
      <c r="Z1707" s="59">
        <v>16</v>
      </c>
      <c r="AA1707" s="59"/>
      <c r="AB1707" s="59"/>
      <c r="AC1707" s="59"/>
      <c r="AD1707" s="59"/>
      <c r="AE1707" s="59"/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51"/>
        <v>0</v>
      </c>
      <c r="AL1707" s="2">
        <f t="shared" si="652"/>
        <v>0</v>
      </c>
      <c r="AM1707" s="2">
        <f t="shared" si="653"/>
        <v>0</v>
      </c>
      <c r="AN1707" s="2">
        <f t="shared" si="654"/>
        <v>0</v>
      </c>
      <c r="AP1707" t="s">
        <v>2009</v>
      </c>
      <c r="AQ1707" t="s">
        <v>1846</v>
      </c>
      <c r="AR1707" s="1">
        <v>2</v>
      </c>
      <c r="AS1707" s="1"/>
      <c r="AT1707" s="95">
        <v>40</v>
      </c>
      <c r="AU1707" s="97">
        <v>5</v>
      </c>
      <c r="AV1707" s="101">
        <f t="shared" si="655"/>
        <v>40005</v>
      </c>
      <c r="AW1707" s="1"/>
      <c r="AX1707" s="7" t="s">
        <v>1006</v>
      </c>
    </row>
    <row r="1708" spans="1:50" hidden="1" outlineLevel="1">
      <c r="A1708" t="s">
        <v>117</v>
      </c>
      <c r="B1708" t="s">
        <v>1846</v>
      </c>
      <c r="C1708" s="1">
        <f t="shared" si="646"/>
        <v>1991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3</v>
      </c>
      <c r="G1708" s="1">
        <f t="shared" si="635"/>
        <v>1356</v>
      </c>
      <c r="H1708" s="2">
        <f t="shared" si="636"/>
        <v>0.68106479156202915</v>
      </c>
      <c r="I1708" s="2"/>
      <c r="J1708" s="2">
        <f t="shared" si="647"/>
        <v>0.14766449020592667</v>
      </c>
      <c r="K1708" s="2">
        <f t="shared" si="648"/>
        <v>0.82872928176795579</v>
      </c>
      <c r="L1708" s="2">
        <f t="shared" si="649"/>
        <v>1.9085886489201405E-2</v>
      </c>
      <c r="M1708" s="2">
        <f t="shared" si="650"/>
        <v>4.5203415369161545E-3</v>
      </c>
      <c r="N1708" s="59">
        <v>294</v>
      </c>
      <c r="O1708" s="59">
        <v>1650</v>
      </c>
      <c r="P1708" s="59">
        <v>38</v>
      </c>
      <c r="Q1708" s="59"/>
      <c r="R1708" s="59"/>
      <c r="S1708" s="59"/>
      <c r="T1708" s="59"/>
      <c r="U1708" s="59"/>
      <c r="V1708" s="59"/>
      <c r="W1708" s="59"/>
      <c r="X1708" s="59"/>
      <c r="Y1708" s="59"/>
      <c r="Z1708" s="59">
        <v>9</v>
      </c>
      <c r="AA1708" s="59"/>
      <c r="AB1708" s="59"/>
      <c r="AC1708" s="59"/>
      <c r="AD1708" s="59"/>
      <c r="AE1708" s="59"/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51"/>
        <v>0</v>
      </c>
      <c r="AL1708" s="2">
        <f t="shared" si="652"/>
        <v>0</v>
      </c>
      <c r="AM1708" s="2">
        <f t="shared" si="653"/>
        <v>0</v>
      </c>
      <c r="AN1708" s="2">
        <f t="shared" si="654"/>
        <v>0</v>
      </c>
      <c r="AP1708" t="s">
        <v>117</v>
      </c>
      <c r="AQ1708" t="s">
        <v>1846</v>
      </c>
      <c r="AR1708" s="1">
        <v>3</v>
      </c>
      <c r="AS1708" s="1"/>
      <c r="AT1708" s="95">
        <v>40</v>
      </c>
      <c r="AU1708" s="97">
        <v>7</v>
      </c>
      <c r="AV1708" s="101">
        <f t="shared" si="655"/>
        <v>40007</v>
      </c>
      <c r="AW1708" s="1"/>
      <c r="AX1708" s="7" t="s">
        <v>1006</v>
      </c>
    </row>
    <row r="1709" spans="1:50" hidden="1" outlineLevel="1">
      <c r="A1709" t="s">
        <v>454</v>
      </c>
      <c r="B1709" t="s">
        <v>1846</v>
      </c>
      <c r="C1709" s="1">
        <f t="shared" si="646"/>
        <v>4288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3</v>
      </c>
      <c r="G1709" s="1">
        <f t="shared" si="635"/>
        <v>1621</v>
      </c>
      <c r="H1709" s="2">
        <f t="shared" si="636"/>
        <v>0.37803171641791045</v>
      </c>
      <c r="I1709" s="2"/>
      <c r="J1709" s="2">
        <f t="shared" si="647"/>
        <v>0.30177238805970147</v>
      </c>
      <c r="K1709" s="2">
        <f t="shared" si="648"/>
        <v>0.67980410447761197</v>
      </c>
      <c r="L1709" s="2">
        <f t="shared" si="649"/>
        <v>1.0960820895522388E-2</v>
      </c>
      <c r="M1709" s="2">
        <f t="shared" si="650"/>
        <v>7.4626865671642284E-3</v>
      </c>
      <c r="N1709" s="59">
        <v>1294</v>
      </c>
      <c r="O1709" s="59">
        <v>2915</v>
      </c>
      <c r="P1709" s="59">
        <v>47</v>
      </c>
      <c r="Q1709" s="59"/>
      <c r="R1709" s="59"/>
      <c r="S1709" s="59"/>
      <c r="T1709" s="59"/>
      <c r="U1709" s="59"/>
      <c r="V1709" s="59"/>
      <c r="W1709" s="59"/>
      <c r="X1709" s="59"/>
      <c r="Y1709" s="59"/>
      <c r="Z1709" s="59">
        <v>32</v>
      </c>
      <c r="AA1709" s="59"/>
      <c r="AB1709" s="59"/>
      <c r="AC1709" s="59"/>
      <c r="AD1709" s="59"/>
      <c r="AE1709" s="59"/>
      <c r="AG1709" s="7">
        <f>IF(Q1709&gt;0,RANK(Q1709,(N1709:P1709,Q1709:AE1709)),0)</f>
        <v>0</v>
      </c>
      <c r="AH1709" s="7">
        <f>IF(R1709&gt;0,RANK(R1709,(N1709:P1709,Q1709:AE1709)),0)</f>
        <v>0</v>
      </c>
      <c r="AI1709" s="7">
        <f>IF(T1709&gt;0,RANK(T1709,(N1709:P1709,Q1709:AE1709)),0)</f>
        <v>0</v>
      </c>
      <c r="AJ1709" s="7">
        <f>IF(S1709&gt;0,RANK(S1709,(N1709:P1709,Q1709:AE1709)),0)</f>
        <v>0</v>
      </c>
      <c r="AK1709" s="2">
        <f t="shared" si="651"/>
        <v>0</v>
      </c>
      <c r="AL1709" s="2">
        <f t="shared" si="652"/>
        <v>0</v>
      </c>
      <c r="AM1709" s="2">
        <f t="shared" si="653"/>
        <v>0</v>
      </c>
      <c r="AN1709" s="2">
        <f t="shared" si="654"/>
        <v>0</v>
      </c>
      <c r="AP1709" t="s">
        <v>454</v>
      </c>
      <c r="AQ1709" t="s">
        <v>1846</v>
      </c>
      <c r="AR1709" s="1">
        <v>3</v>
      </c>
      <c r="AS1709" s="1"/>
      <c r="AT1709" s="95">
        <v>40</v>
      </c>
      <c r="AU1709" s="97">
        <v>9</v>
      </c>
      <c r="AV1709" s="101">
        <f t="shared" si="655"/>
        <v>40009</v>
      </c>
      <c r="AW1709" s="1"/>
      <c r="AX1709" s="7" t="s">
        <v>1006</v>
      </c>
    </row>
    <row r="1710" spans="1:50" hidden="1" outlineLevel="1">
      <c r="A1710" t="s">
        <v>1297</v>
      </c>
      <c r="B1710" t="s">
        <v>1846</v>
      </c>
      <c r="C1710" s="1">
        <f t="shared" si="646"/>
        <v>3233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3</v>
      </c>
      <c r="G1710" s="1">
        <f t="shared" si="635"/>
        <v>1666</v>
      </c>
      <c r="H1710" s="2">
        <f t="shared" si="636"/>
        <v>0.51531085678935973</v>
      </c>
      <c r="I1710" s="2"/>
      <c r="J1710" s="2">
        <f t="shared" si="647"/>
        <v>0.230745437673987</v>
      </c>
      <c r="K1710" s="2">
        <f t="shared" si="648"/>
        <v>0.74605629446334676</v>
      </c>
      <c r="L1710" s="2">
        <f t="shared" si="649"/>
        <v>1.7630683575626353E-2</v>
      </c>
      <c r="M1710" s="2">
        <f t="shared" si="650"/>
        <v>5.5675842870398576E-3</v>
      </c>
      <c r="N1710" s="59">
        <v>746</v>
      </c>
      <c r="O1710" s="59">
        <v>2412</v>
      </c>
      <c r="P1710" s="59">
        <v>57</v>
      </c>
      <c r="Q1710" s="59"/>
      <c r="R1710" s="59"/>
      <c r="S1710" s="59"/>
      <c r="T1710" s="59"/>
      <c r="U1710" s="59"/>
      <c r="V1710" s="59"/>
      <c r="W1710" s="59"/>
      <c r="X1710" s="59"/>
      <c r="Y1710" s="59"/>
      <c r="Z1710" s="59">
        <v>18</v>
      </c>
      <c r="AA1710" s="59"/>
      <c r="AB1710" s="59"/>
      <c r="AC1710" s="59"/>
      <c r="AD1710" s="59"/>
      <c r="AE1710" s="59"/>
      <c r="AG1710" s="7">
        <f>IF(Q1710&gt;0,RANK(Q1710,(N1710:P1710,Q1710:AE1710)),0)</f>
        <v>0</v>
      </c>
      <c r="AH1710" s="7">
        <f>IF(R1710&gt;0,RANK(R1710,(N1710:P1710,Q1710:AE1710)),0)</f>
        <v>0</v>
      </c>
      <c r="AI1710" s="7">
        <f>IF(T1710&gt;0,RANK(T1710,(N1710:P1710,Q1710:AE1710)),0)</f>
        <v>0</v>
      </c>
      <c r="AJ1710" s="7">
        <f>IF(S1710&gt;0,RANK(S1710,(N1710:P1710,Q1710:AE1710)),0)</f>
        <v>0</v>
      </c>
      <c r="AK1710" s="2">
        <f t="shared" si="651"/>
        <v>0</v>
      </c>
      <c r="AL1710" s="2">
        <f t="shared" si="652"/>
        <v>0</v>
      </c>
      <c r="AM1710" s="2">
        <f t="shared" si="653"/>
        <v>0</v>
      </c>
      <c r="AN1710" s="2">
        <f t="shared" si="654"/>
        <v>0</v>
      </c>
      <c r="AP1710" t="s">
        <v>1297</v>
      </c>
      <c r="AQ1710" t="s">
        <v>1846</v>
      </c>
      <c r="AR1710" s="1">
        <v>3</v>
      </c>
      <c r="AS1710" s="1"/>
      <c r="AT1710" s="95">
        <v>40</v>
      </c>
      <c r="AU1710" s="97">
        <v>11</v>
      </c>
      <c r="AV1710" s="101">
        <f t="shared" si="655"/>
        <v>40011</v>
      </c>
      <c r="AW1710" s="1"/>
      <c r="AX1710" s="7" t="s">
        <v>1006</v>
      </c>
    </row>
    <row r="1711" spans="1:50" hidden="1" outlineLevel="1">
      <c r="A1711" t="s">
        <v>675</v>
      </c>
      <c r="B1711" t="s">
        <v>1846</v>
      </c>
      <c r="C1711" s="1">
        <f t="shared" si="646"/>
        <v>8140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3</v>
      </c>
      <c r="G1711" s="1">
        <f t="shared" si="635"/>
        <v>1770</v>
      </c>
      <c r="H1711" s="2">
        <f t="shared" si="636"/>
        <v>0.21744471744471744</v>
      </c>
      <c r="I1711" s="2"/>
      <c r="J1711" s="2">
        <f t="shared" si="647"/>
        <v>0.37886977886977885</v>
      </c>
      <c r="K1711" s="2">
        <f t="shared" si="648"/>
        <v>0.59631449631449629</v>
      </c>
      <c r="L1711" s="2">
        <f t="shared" si="649"/>
        <v>1.9778869778869779E-2</v>
      </c>
      <c r="M1711" s="2">
        <f t="shared" si="650"/>
        <v>5.0368550368551368E-3</v>
      </c>
      <c r="N1711" s="59">
        <v>3084</v>
      </c>
      <c r="O1711" s="59">
        <v>4854</v>
      </c>
      <c r="P1711" s="59">
        <v>161</v>
      </c>
      <c r="Q1711" s="59"/>
      <c r="R1711" s="59"/>
      <c r="S1711" s="59"/>
      <c r="T1711" s="59"/>
      <c r="U1711" s="59"/>
      <c r="V1711" s="59"/>
      <c r="W1711" s="59"/>
      <c r="X1711" s="59"/>
      <c r="Y1711" s="59"/>
      <c r="Z1711" s="59">
        <v>41</v>
      </c>
      <c r="AA1711" s="59"/>
      <c r="AB1711" s="59"/>
      <c r="AC1711" s="59"/>
      <c r="AD1711" s="59"/>
      <c r="AE1711" s="59"/>
      <c r="AG1711" s="7">
        <f>IF(Q1711&gt;0,RANK(Q1711,(N1711:P1711,Q1711:AE1711)),0)</f>
        <v>0</v>
      </c>
      <c r="AH1711" s="7">
        <f>IF(R1711&gt;0,RANK(R1711,(N1711:P1711,Q1711:AE1711)),0)</f>
        <v>0</v>
      </c>
      <c r="AI1711" s="7">
        <f>IF(T1711&gt;0,RANK(T1711,(N1711:P1711,Q1711:AE1711)),0)</f>
        <v>0</v>
      </c>
      <c r="AJ1711" s="7">
        <f>IF(S1711&gt;0,RANK(S1711,(N1711:P1711,Q1711:AE1711)),0)</f>
        <v>0</v>
      </c>
      <c r="AK1711" s="2">
        <f t="shared" si="651"/>
        <v>0</v>
      </c>
      <c r="AL1711" s="2">
        <f t="shared" si="652"/>
        <v>0</v>
      </c>
      <c r="AM1711" s="2">
        <f t="shared" si="653"/>
        <v>0</v>
      </c>
      <c r="AN1711" s="2">
        <f t="shared" si="654"/>
        <v>0</v>
      </c>
      <c r="AP1711" t="s">
        <v>675</v>
      </c>
      <c r="AQ1711" t="s">
        <v>1846</v>
      </c>
      <c r="AR1711" s="1">
        <v>2</v>
      </c>
      <c r="AS1711" s="1"/>
      <c r="AT1711" s="95">
        <v>40</v>
      </c>
      <c r="AU1711" s="97">
        <v>13</v>
      </c>
      <c r="AV1711" s="101">
        <f t="shared" si="655"/>
        <v>40013</v>
      </c>
      <c r="AW1711" s="1"/>
      <c r="AX1711" s="7" t="s">
        <v>1006</v>
      </c>
    </row>
    <row r="1712" spans="1:50" hidden="1" outlineLevel="1">
      <c r="A1712" t="s">
        <v>1474</v>
      </c>
      <c r="B1712" t="s">
        <v>1846</v>
      </c>
      <c r="C1712" s="1">
        <f t="shared" si="646"/>
        <v>6651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1">
        <f t="shared" si="635"/>
        <v>1902</v>
      </c>
      <c r="H1712" s="2">
        <f t="shared" si="636"/>
        <v>0.28597203428055934</v>
      </c>
      <c r="I1712" s="2"/>
      <c r="J1712" s="2">
        <f t="shared" si="647"/>
        <v>0.34641407307171856</v>
      </c>
      <c r="K1712" s="2">
        <f t="shared" si="648"/>
        <v>0.63238610735227785</v>
      </c>
      <c r="L1712" s="2">
        <f t="shared" si="649"/>
        <v>1.3531799729364006E-2</v>
      </c>
      <c r="M1712" s="2">
        <f t="shared" si="650"/>
        <v>7.6680198466395812E-3</v>
      </c>
      <c r="N1712" s="59">
        <v>2304</v>
      </c>
      <c r="O1712" s="59">
        <v>4206</v>
      </c>
      <c r="P1712" s="59">
        <v>90</v>
      </c>
      <c r="Q1712" s="59"/>
      <c r="R1712" s="59"/>
      <c r="S1712" s="59"/>
      <c r="T1712" s="59"/>
      <c r="U1712" s="59"/>
      <c r="V1712" s="59"/>
      <c r="W1712" s="59"/>
      <c r="X1712" s="59"/>
      <c r="Y1712" s="59"/>
      <c r="Z1712" s="59">
        <v>51</v>
      </c>
      <c r="AA1712" s="59"/>
      <c r="AB1712" s="59"/>
      <c r="AC1712" s="59"/>
      <c r="AD1712" s="59"/>
      <c r="AE1712" s="59"/>
      <c r="AG1712" s="7">
        <f>IF(Q1712&gt;0,RANK(Q1712,(N1712:P1712,Q1712:AE1712)),0)</f>
        <v>0</v>
      </c>
      <c r="AH1712" s="7">
        <f>IF(R1712&gt;0,RANK(R1712,(N1712:P1712,Q1712:AE1712)),0)</f>
        <v>0</v>
      </c>
      <c r="AI1712" s="7">
        <f>IF(T1712&gt;0,RANK(T1712,(N1712:P1712,Q1712:AE1712)),0)</f>
        <v>0</v>
      </c>
      <c r="AJ1712" s="7">
        <f>IF(S1712&gt;0,RANK(S1712,(N1712:P1712,Q1712:AE1712)),0)</f>
        <v>0</v>
      </c>
      <c r="AK1712" s="2">
        <f t="shared" si="651"/>
        <v>0</v>
      </c>
      <c r="AL1712" s="2">
        <f t="shared" si="652"/>
        <v>0</v>
      </c>
      <c r="AM1712" s="2">
        <f t="shared" si="653"/>
        <v>0</v>
      </c>
      <c r="AN1712" s="2">
        <f t="shared" si="654"/>
        <v>0</v>
      </c>
      <c r="AP1712" t="s">
        <v>1474</v>
      </c>
      <c r="AQ1712" t="s">
        <v>1846</v>
      </c>
      <c r="AR1712" s="1">
        <v>3</v>
      </c>
      <c r="AS1712" s="1"/>
      <c r="AT1712" s="95">
        <v>40</v>
      </c>
      <c r="AU1712" s="97">
        <v>15</v>
      </c>
      <c r="AV1712" s="101">
        <f t="shared" si="655"/>
        <v>40015</v>
      </c>
      <c r="AW1712" s="1"/>
      <c r="AX1712" s="7" t="s">
        <v>1006</v>
      </c>
    </row>
    <row r="1713" spans="1:50" hidden="1" outlineLevel="1">
      <c r="A1713" t="s">
        <v>343</v>
      </c>
      <c r="B1713" t="s">
        <v>1846</v>
      </c>
      <c r="C1713" s="1">
        <f t="shared" si="646"/>
        <v>20958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3</v>
      </c>
      <c r="G1713" s="1">
        <f t="shared" si="635"/>
        <v>12139</v>
      </c>
      <c r="H1713" s="2">
        <f t="shared" si="636"/>
        <v>0.5792060311098387</v>
      </c>
      <c r="I1713" s="2"/>
      <c r="J1713" s="2">
        <f t="shared" si="647"/>
        <v>0.20030537265006204</v>
      </c>
      <c r="K1713" s="2">
        <f t="shared" si="648"/>
        <v>0.7795114037599008</v>
      </c>
      <c r="L1713" s="2">
        <f t="shared" si="649"/>
        <v>1.5841206221967746E-2</v>
      </c>
      <c r="M1713" s="2">
        <f t="shared" si="650"/>
        <v>4.3420173680693563E-3</v>
      </c>
      <c r="N1713" s="59">
        <v>4198</v>
      </c>
      <c r="O1713" s="59">
        <v>16337</v>
      </c>
      <c r="P1713" s="59">
        <v>332</v>
      </c>
      <c r="Q1713" s="59"/>
      <c r="R1713" s="59"/>
      <c r="S1713" s="59"/>
      <c r="T1713" s="59"/>
      <c r="U1713" s="59"/>
      <c r="V1713" s="59"/>
      <c r="W1713" s="59"/>
      <c r="X1713" s="59"/>
      <c r="Y1713" s="59"/>
      <c r="Z1713" s="59">
        <v>91</v>
      </c>
      <c r="AA1713" s="59"/>
      <c r="AB1713" s="59"/>
      <c r="AC1713" s="59"/>
      <c r="AD1713" s="59"/>
      <c r="AE1713" s="59"/>
      <c r="AG1713" s="7">
        <f>IF(Q1713&gt;0,RANK(Q1713,(N1713:P1713,Q1713:AE1713)),0)</f>
        <v>0</v>
      </c>
      <c r="AH1713" s="7">
        <f>IF(R1713&gt;0,RANK(R1713,(N1713:P1713,Q1713:AE1713)),0)</f>
        <v>0</v>
      </c>
      <c r="AI1713" s="7">
        <f>IF(T1713&gt;0,RANK(T1713,(N1713:P1713,Q1713:AE1713)),0)</f>
        <v>0</v>
      </c>
      <c r="AJ1713" s="7">
        <f>IF(S1713&gt;0,RANK(S1713,(N1713:P1713,Q1713:AE1713)),0)</f>
        <v>0</v>
      </c>
      <c r="AK1713" s="2">
        <f t="shared" si="651"/>
        <v>0</v>
      </c>
      <c r="AL1713" s="2">
        <f t="shared" si="652"/>
        <v>0</v>
      </c>
      <c r="AM1713" s="2">
        <f t="shared" si="653"/>
        <v>0</v>
      </c>
      <c r="AN1713" s="2">
        <f t="shared" si="654"/>
        <v>0</v>
      </c>
      <c r="AP1713" t="s">
        <v>343</v>
      </c>
      <c r="AQ1713" t="s">
        <v>1846</v>
      </c>
      <c r="AR1713" s="1">
        <v>0</v>
      </c>
      <c r="AT1713" s="95">
        <v>40</v>
      </c>
      <c r="AU1713" s="97">
        <v>17</v>
      </c>
      <c r="AV1713" s="101">
        <f t="shared" si="655"/>
        <v>40017</v>
      </c>
      <c r="AX1713" s="7" t="s">
        <v>1006</v>
      </c>
    </row>
    <row r="1714" spans="1:50" hidden="1" outlineLevel="1">
      <c r="A1714" t="s">
        <v>16</v>
      </c>
      <c r="B1714" t="s">
        <v>1846</v>
      </c>
      <c r="C1714" s="1">
        <f t="shared" si="646"/>
        <v>11907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3</v>
      </c>
      <c r="G1714" s="1">
        <f t="shared" si="635"/>
        <v>3947</v>
      </c>
      <c r="H1714" s="2">
        <f t="shared" si="636"/>
        <v>0.33148568069202988</v>
      </c>
      <c r="I1714" s="2"/>
      <c r="J1714" s="2">
        <f t="shared" si="647"/>
        <v>0.32434702275972116</v>
      </c>
      <c r="K1714" s="2">
        <f t="shared" si="648"/>
        <v>0.65583270345175104</v>
      </c>
      <c r="L1714" s="2">
        <f t="shared" si="649"/>
        <v>1.5537079029142521E-2</v>
      </c>
      <c r="M1714" s="2">
        <f t="shared" si="650"/>
        <v>4.2831947593852775E-3</v>
      </c>
      <c r="N1714" s="59">
        <v>3862</v>
      </c>
      <c r="O1714" s="59">
        <v>7809</v>
      </c>
      <c r="P1714" s="59">
        <v>185</v>
      </c>
      <c r="Q1714" s="59"/>
      <c r="R1714" s="59"/>
      <c r="S1714" s="59"/>
      <c r="T1714" s="59"/>
      <c r="U1714" s="59"/>
      <c r="V1714" s="59"/>
      <c r="W1714" s="59"/>
      <c r="X1714" s="59"/>
      <c r="Y1714" s="59"/>
      <c r="Z1714" s="59">
        <v>51</v>
      </c>
      <c r="AA1714" s="59"/>
      <c r="AB1714" s="59"/>
      <c r="AC1714" s="59"/>
      <c r="AD1714" s="59"/>
      <c r="AE1714" s="59"/>
      <c r="AG1714" s="7">
        <f>IF(Q1714&gt;0,RANK(Q1714,(N1714:P1714,Q1714:AE1714)),0)</f>
        <v>0</v>
      </c>
      <c r="AH1714" s="7">
        <f>IF(R1714&gt;0,RANK(R1714,(N1714:P1714,Q1714:AE1714)),0)</f>
        <v>0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651"/>
        <v>0</v>
      </c>
      <c r="AL1714" s="2">
        <f t="shared" si="652"/>
        <v>0</v>
      </c>
      <c r="AM1714" s="2">
        <f t="shared" si="653"/>
        <v>0</v>
      </c>
      <c r="AN1714" s="2">
        <f t="shared" si="654"/>
        <v>0</v>
      </c>
      <c r="AP1714" t="s">
        <v>16</v>
      </c>
      <c r="AQ1714" t="s">
        <v>1846</v>
      </c>
      <c r="AR1714" s="1">
        <v>4</v>
      </c>
      <c r="AT1714" s="95">
        <v>40</v>
      </c>
      <c r="AU1714" s="97">
        <v>19</v>
      </c>
      <c r="AV1714" s="101">
        <f t="shared" si="655"/>
        <v>40019</v>
      </c>
      <c r="AX1714" s="7" t="s">
        <v>1006</v>
      </c>
    </row>
    <row r="1715" spans="1:50" hidden="1" outlineLevel="1">
      <c r="A1715" t="s">
        <v>725</v>
      </c>
      <c r="B1715" t="s">
        <v>1846</v>
      </c>
      <c r="C1715" s="1">
        <f t="shared" si="646"/>
        <v>9615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3</v>
      </c>
      <c r="G1715" s="1">
        <f t="shared" si="635"/>
        <v>43</v>
      </c>
      <c r="H1715" s="2">
        <f t="shared" si="636"/>
        <v>4.4721788871554865E-3</v>
      </c>
      <c r="I1715" s="2"/>
      <c r="J1715" s="2">
        <f t="shared" si="647"/>
        <v>0.48289131565262611</v>
      </c>
      <c r="K1715" s="2">
        <f t="shared" si="648"/>
        <v>0.48736349453978162</v>
      </c>
      <c r="L1715" s="2">
        <f t="shared" si="649"/>
        <v>2.4440977639105563E-2</v>
      </c>
      <c r="M1715" s="2">
        <f t="shared" si="650"/>
        <v>5.3042121684867133E-3</v>
      </c>
      <c r="N1715" s="59">
        <v>4643</v>
      </c>
      <c r="O1715" s="59">
        <v>4686</v>
      </c>
      <c r="P1715" s="59">
        <v>235</v>
      </c>
      <c r="Q1715" s="59"/>
      <c r="R1715" s="59"/>
      <c r="S1715" s="59"/>
      <c r="T1715" s="59"/>
      <c r="U1715" s="59"/>
      <c r="V1715" s="59"/>
      <c r="W1715" s="59"/>
      <c r="X1715" s="59"/>
      <c r="Y1715" s="59"/>
      <c r="Z1715" s="59">
        <v>51</v>
      </c>
      <c r="AA1715" s="59"/>
      <c r="AB1715" s="59"/>
      <c r="AC1715" s="59"/>
      <c r="AD1715" s="59"/>
      <c r="AE1715" s="59"/>
      <c r="AG1715" s="7">
        <f>IF(Q1715&gt;0,RANK(Q1715,(N1715:P1715,Q1715:AE1715)),0)</f>
        <v>0</v>
      </c>
      <c r="AH1715" s="7">
        <f>IF(R1715&gt;0,RANK(R1715,(N1715:P1715,Q1715:AE1715)),0)</f>
        <v>0</v>
      </c>
      <c r="AI1715" s="7">
        <f>IF(T1715&gt;0,RANK(T1715,(N1715:P1715,Q1715:AE1715)),0)</f>
        <v>0</v>
      </c>
      <c r="AJ1715" s="7">
        <f>IF(S1715&gt;0,RANK(S1715,(N1715:P1715,Q1715:AE1715)),0)</f>
        <v>0</v>
      </c>
      <c r="AK1715" s="2">
        <f t="shared" si="651"/>
        <v>0</v>
      </c>
      <c r="AL1715" s="2">
        <f t="shared" si="652"/>
        <v>0</v>
      </c>
      <c r="AM1715" s="2">
        <f t="shared" si="653"/>
        <v>0</v>
      </c>
      <c r="AN1715" s="2">
        <f t="shared" si="654"/>
        <v>0</v>
      </c>
      <c r="AP1715" t="s">
        <v>725</v>
      </c>
      <c r="AQ1715" t="s">
        <v>1846</v>
      </c>
      <c r="AR1715" s="1">
        <v>2</v>
      </c>
      <c r="AT1715" s="95">
        <v>40</v>
      </c>
      <c r="AU1715" s="97">
        <v>21</v>
      </c>
      <c r="AV1715" s="101">
        <f t="shared" si="655"/>
        <v>40021</v>
      </c>
      <c r="AX1715" s="7" t="s">
        <v>1006</v>
      </c>
    </row>
    <row r="1716" spans="1:50" hidden="1" outlineLevel="1">
      <c r="A1716" t="s">
        <v>1600</v>
      </c>
      <c r="B1716" t="s">
        <v>1846</v>
      </c>
      <c r="C1716" s="1">
        <f t="shared" si="646"/>
        <v>3695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635"/>
        <v>411</v>
      </c>
      <c r="H1716" s="2">
        <f t="shared" si="636"/>
        <v>0.11123139377537213</v>
      </c>
      <c r="I1716" s="2"/>
      <c r="J1716" s="2">
        <f t="shared" si="647"/>
        <v>0.43058186738836263</v>
      </c>
      <c r="K1716" s="2">
        <f t="shared" si="648"/>
        <v>0.54181326116373474</v>
      </c>
      <c r="L1716" s="2">
        <f t="shared" si="649"/>
        <v>2.1109607577807849E-2</v>
      </c>
      <c r="M1716" s="2">
        <f t="shared" si="650"/>
        <v>6.495263870094841E-3</v>
      </c>
      <c r="N1716" s="59">
        <v>1591</v>
      </c>
      <c r="O1716" s="59">
        <v>2002</v>
      </c>
      <c r="P1716" s="59">
        <v>78</v>
      </c>
      <c r="Q1716" s="59"/>
      <c r="R1716" s="59"/>
      <c r="S1716" s="59"/>
      <c r="T1716" s="59"/>
      <c r="U1716" s="59"/>
      <c r="V1716" s="59"/>
      <c r="W1716" s="59"/>
      <c r="X1716" s="59"/>
      <c r="Y1716" s="59"/>
      <c r="Z1716" s="59">
        <v>24</v>
      </c>
      <c r="AA1716" s="59"/>
      <c r="AB1716" s="59"/>
      <c r="AC1716" s="59"/>
      <c r="AD1716" s="59"/>
      <c r="AE1716" s="59"/>
      <c r="AG1716" s="7">
        <f>IF(Q1716&gt;0,RANK(Q1716,(N1716:P1716,Q1716:AE1716)),0)</f>
        <v>0</v>
      </c>
      <c r="AH1716" s="7">
        <f>IF(R1716&gt;0,RANK(R1716,(N1716:P1716,Q1716:AE1716)),0)</f>
        <v>0</v>
      </c>
      <c r="AI1716" s="7">
        <f>IF(T1716&gt;0,RANK(T1716,(N1716:P1716,Q1716:AE1716)),0)</f>
        <v>0</v>
      </c>
      <c r="AJ1716" s="7">
        <f>IF(S1716&gt;0,RANK(S1716,(N1716:P1716,Q1716:AE1716)),0)</f>
        <v>0</v>
      </c>
      <c r="AK1716" s="2">
        <f t="shared" si="651"/>
        <v>0</v>
      </c>
      <c r="AL1716" s="2">
        <f t="shared" si="652"/>
        <v>0</v>
      </c>
      <c r="AM1716" s="2">
        <f t="shared" si="653"/>
        <v>0</v>
      </c>
      <c r="AN1716" s="2">
        <f t="shared" si="654"/>
        <v>0</v>
      </c>
      <c r="AP1716" t="s">
        <v>1600</v>
      </c>
      <c r="AQ1716" t="s">
        <v>1846</v>
      </c>
      <c r="AR1716" s="1">
        <v>2</v>
      </c>
      <c r="AT1716" s="95">
        <v>40</v>
      </c>
      <c r="AU1716" s="97">
        <v>23</v>
      </c>
      <c r="AV1716" s="101">
        <f t="shared" si="655"/>
        <v>40023</v>
      </c>
      <c r="AX1716" s="7" t="s">
        <v>1006</v>
      </c>
    </row>
    <row r="1717" spans="1:50" hidden="1" outlineLevel="1">
      <c r="A1717" t="s">
        <v>1129</v>
      </c>
      <c r="B1717" t="s">
        <v>1846</v>
      </c>
      <c r="C1717" s="1">
        <f t="shared" si="646"/>
        <v>1173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3</v>
      </c>
      <c r="G1717" s="1">
        <f t="shared" si="635"/>
        <v>749</v>
      </c>
      <c r="H1717" s="2">
        <f t="shared" si="636"/>
        <v>0.63853367433930097</v>
      </c>
      <c r="I1717" s="2"/>
      <c r="J1717" s="2">
        <f t="shared" si="647"/>
        <v>0.17050298380221654</v>
      </c>
      <c r="K1717" s="2">
        <f t="shared" si="648"/>
        <v>0.80903665814151748</v>
      </c>
      <c r="L1717" s="2">
        <f t="shared" si="649"/>
        <v>1.5345268542199489E-2</v>
      </c>
      <c r="M1717" s="2">
        <f t="shared" si="650"/>
        <v>5.1150895140665148E-3</v>
      </c>
      <c r="N1717" s="59">
        <v>200</v>
      </c>
      <c r="O1717" s="59">
        <v>949</v>
      </c>
      <c r="P1717" s="59">
        <v>18</v>
      </c>
      <c r="Q1717" s="59"/>
      <c r="R1717" s="59"/>
      <c r="S1717" s="59"/>
      <c r="T1717" s="59"/>
      <c r="U1717" s="59"/>
      <c r="V1717" s="59"/>
      <c r="W1717" s="59"/>
      <c r="X1717" s="59"/>
      <c r="Y1717" s="59"/>
      <c r="Z1717" s="59">
        <v>6</v>
      </c>
      <c r="AA1717" s="59"/>
      <c r="AB1717" s="59"/>
      <c r="AC1717" s="59"/>
      <c r="AD1717" s="59"/>
      <c r="AE1717" s="59"/>
      <c r="AG1717" s="7">
        <f>IF(Q1717&gt;0,RANK(Q1717,(N1717:P1717,Q1717:AE1717)),0)</f>
        <v>0</v>
      </c>
      <c r="AH1717" s="7">
        <f>IF(R1717&gt;0,RANK(R1717,(N1717:P1717,Q1717:AE1717)),0)</f>
        <v>0</v>
      </c>
      <c r="AI1717" s="7">
        <f>IF(T1717&gt;0,RANK(T1717,(N1717:P1717,Q1717:AE1717)),0)</f>
        <v>0</v>
      </c>
      <c r="AJ1717" s="7">
        <f>IF(S1717&gt;0,RANK(S1717,(N1717:P1717,Q1717:AE1717)),0)</f>
        <v>0</v>
      </c>
      <c r="AK1717" s="2">
        <f t="shared" si="651"/>
        <v>0</v>
      </c>
      <c r="AL1717" s="2">
        <f t="shared" si="652"/>
        <v>0</v>
      </c>
      <c r="AM1717" s="2">
        <f t="shared" si="653"/>
        <v>0</v>
      </c>
      <c r="AN1717" s="2">
        <f t="shared" si="654"/>
        <v>0</v>
      </c>
      <c r="AP1717" t="s">
        <v>1129</v>
      </c>
      <c r="AQ1717" t="s">
        <v>1846</v>
      </c>
      <c r="AR1717">
        <v>3</v>
      </c>
      <c r="AT1717" s="95">
        <v>40</v>
      </c>
      <c r="AU1717" s="97">
        <v>25</v>
      </c>
      <c r="AV1717" s="101">
        <f t="shared" si="655"/>
        <v>40025</v>
      </c>
      <c r="AX1717" s="7" t="s">
        <v>1006</v>
      </c>
    </row>
    <row r="1718" spans="1:50" hidden="1" outlineLevel="1">
      <c r="A1718" t="s">
        <v>1268</v>
      </c>
      <c r="B1718" t="s">
        <v>1846</v>
      </c>
      <c r="C1718" s="1">
        <f t="shared" si="646"/>
        <v>49728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3</v>
      </c>
      <c r="G1718" s="1">
        <f t="shared" si="635"/>
        <v>19195</v>
      </c>
      <c r="H1718" s="2">
        <f t="shared" si="636"/>
        <v>0.38599983912483915</v>
      </c>
      <c r="I1718" s="2"/>
      <c r="J1718" s="2">
        <f t="shared" si="647"/>
        <v>0.29536679536679539</v>
      </c>
      <c r="K1718" s="2">
        <f t="shared" si="648"/>
        <v>0.68136663449163448</v>
      </c>
      <c r="L1718" s="2">
        <f t="shared" si="649"/>
        <v>1.7615830115830115E-2</v>
      </c>
      <c r="M1718" s="2">
        <f t="shared" si="650"/>
        <v>5.6507400257400711E-3</v>
      </c>
      <c r="N1718" s="59">
        <v>14688</v>
      </c>
      <c r="O1718" s="59">
        <v>33883</v>
      </c>
      <c r="P1718" s="59">
        <v>876</v>
      </c>
      <c r="Q1718" s="59"/>
      <c r="R1718" s="59"/>
      <c r="S1718" s="59"/>
      <c r="T1718" s="59"/>
      <c r="U1718" s="59"/>
      <c r="V1718" s="59"/>
      <c r="W1718" s="59"/>
      <c r="X1718" s="59"/>
      <c r="Y1718" s="59"/>
      <c r="Z1718" s="59">
        <v>281</v>
      </c>
      <c r="AA1718" s="59"/>
      <c r="AB1718" s="59"/>
      <c r="AC1718" s="59"/>
      <c r="AD1718" s="59"/>
      <c r="AE1718" s="59"/>
      <c r="AG1718" s="7">
        <f>IF(Q1718&gt;0,RANK(Q1718,(N1718:P1718,Q1718:AE1718)),0)</f>
        <v>0</v>
      </c>
      <c r="AH1718" s="7">
        <f>IF(R1718&gt;0,RANK(R1718,(N1718:P1718,Q1718:AE1718)),0)</f>
        <v>0</v>
      </c>
      <c r="AI1718" s="7">
        <f>IF(T1718&gt;0,RANK(T1718,(N1718:P1718,Q1718:AE1718)),0)</f>
        <v>0</v>
      </c>
      <c r="AJ1718" s="7">
        <f>IF(S1718&gt;0,RANK(S1718,(N1718:P1718,Q1718:AE1718)),0)</f>
        <v>0</v>
      </c>
      <c r="AK1718" s="2">
        <f t="shared" si="651"/>
        <v>0</v>
      </c>
      <c r="AL1718" s="2">
        <f t="shared" si="652"/>
        <v>0</v>
      </c>
      <c r="AM1718" s="2">
        <f t="shared" si="653"/>
        <v>0</v>
      </c>
      <c r="AN1718" s="2">
        <f t="shared" si="654"/>
        <v>0</v>
      </c>
      <c r="AP1718" t="s">
        <v>1268</v>
      </c>
      <c r="AQ1718" t="s">
        <v>1846</v>
      </c>
      <c r="AR1718">
        <v>4</v>
      </c>
      <c r="AT1718" s="95">
        <v>40</v>
      </c>
      <c r="AU1718" s="97">
        <v>27</v>
      </c>
      <c r="AV1718" s="101">
        <f t="shared" si="655"/>
        <v>40027</v>
      </c>
      <c r="AX1718" s="7" t="s">
        <v>1006</v>
      </c>
    </row>
    <row r="1719" spans="1:50" hidden="1" outlineLevel="1">
      <c r="A1719" t="s">
        <v>1961</v>
      </c>
      <c r="B1719" t="s">
        <v>1846</v>
      </c>
      <c r="C1719" s="1">
        <f t="shared" si="646"/>
        <v>1765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3</v>
      </c>
      <c r="G1719" s="1">
        <f t="shared" si="635"/>
        <v>223</v>
      </c>
      <c r="H1719" s="2">
        <f t="shared" si="636"/>
        <v>0.1263456090651558</v>
      </c>
      <c r="I1719" s="2"/>
      <c r="J1719" s="2">
        <f t="shared" si="647"/>
        <v>0.42152974504249291</v>
      </c>
      <c r="K1719" s="2">
        <f t="shared" si="648"/>
        <v>0.54787535410764876</v>
      </c>
      <c r="L1719" s="2">
        <f t="shared" si="649"/>
        <v>2.2096317280453259E-2</v>
      </c>
      <c r="M1719" s="2">
        <f t="shared" si="650"/>
        <v>8.4985835694051277E-3</v>
      </c>
      <c r="N1719" s="59">
        <v>744</v>
      </c>
      <c r="O1719" s="59">
        <v>967</v>
      </c>
      <c r="P1719" s="59">
        <v>39</v>
      </c>
      <c r="Q1719" s="59"/>
      <c r="R1719" s="59"/>
      <c r="S1719" s="59"/>
      <c r="T1719" s="59"/>
      <c r="U1719" s="59"/>
      <c r="V1719" s="59"/>
      <c r="W1719" s="59"/>
      <c r="X1719" s="59"/>
      <c r="Y1719" s="59"/>
      <c r="Z1719" s="59">
        <v>15</v>
      </c>
      <c r="AA1719" s="59"/>
      <c r="AB1719" s="59"/>
      <c r="AC1719" s="59"/>
      <c r="AD1719" s="59"/>
      <c r="AE1719" s="59"/>
      <c r="AG1719" s="7">
        <f>IF(Q1719&gt;0,RANK(Q1719,(N1719:P1719,Q1719:AE1719)),0)</f>
        <v>0</v>
      </c>
      <c r="AH1719" s="7">
        <f>IF(R1719&gt;0,RANK(R1719,(N1719:P1719,Q1719:AE1719)),0)</f>
        <v>0</v>
      </c>
      <c r="AI1719" s="7">
        <f>IF(T1719&gt;0,RANK(T1719,(N1719:P1719,Q1719:AE1719)),0)</f>
        <v>0</v>
      </c>
      <c r="AJ1719" s="7">
        <f>IF(S1719&gt;0,RANK(S1719,(N1719:P1719,Q1719:AE1719)),0)</f>
        <v>0</v>
      </c>
      <c r="AK1719" s="2">
        <f t="shared" si="651"/>
        <v>0</v>
      </c>
      <c r="AL1719" s="2">
        <f t="shared" si="652"/>
        <v>0</v>
      </c>
      <c r="AM1719" s="2">
        <f t="shared" si="653"/>
        <v>0</v>
      </c>
      <c r="AN1719" s="2">
        <f t="shared" si="654"/>
        <v>0</v>
      </c>
      <c r="AP1719" t="s">
        <v>1961</v>
      </c>
      <c r="AQ1719" t="s">
        <v>1846</v>
      </c>
      <c r="AR1719">
        <v>2</v>
      </c>
      <c r="AT1719" s="95">
        <v>40</v>
      </c>
      <c r="AU1719" s="97">
        <v>29</v>
      </c>
      <c r="AV1719" s="101">
        <f t="shared" si="655"/>
        <v>40029</v>
      </c>
      <c r="AX1719" s="7" t="s">
        <v>1006</v>
      </c>
    </row>
    <row r="1720" spans="1:50" hidden="1" outlineLevel="1">
      <c r="A1720" t="s">
        <v>336</v>
      </c>
      <c r="B1720" t="s">
        <v>1846</v>
      </c>
      <c r="C1720" s="1">
        <f t="shared" si="646"/>
        <v>21123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3</v>
      </c>
      <c r="G1720" s="1">
        <f t="shared" si="635"/>
        <v>9052</v>
      </c>
      <c r="H1720" s="2">
        <f t="shared" si="636"/>
        <v>0.42853761302845239</v>
      </c>
      <c r="I1720" s="2"/>
      <c r="J1720" s="2">
        <f t="shared" si="647"/>
        <v>0.27183638687686407</v>
      </c>
      <c r="K1720" s="2">
        <f t="shared" si="648"/>
        <v>0.70037399990531646</v>
      </c>
      <c r="L1720" s="2">
        <f t="shared" si="649"/>
        <v>2.1966576717322349E-2</v>
      </c>
      <c r="M1720" s="2">
        <f t="shared" si="650"/>
        <v>5.8230365004971266E-3</v>
      </c>
      <c r="N1720" s="59">
        <v>5742</v>
      </c>
      <c r="O1720" s="59">
        <v>14794</v>
      </c>
      <c r="P1720" s="59">
        <v>464</v>
      </c>
      <c r="Q1720" s="59"/>
      <c r="R1720" s="59"/>
      <c r="S1720" s="59"/>
      <c r="T1720" s="59"/>
      <c r="U1720" s="59"/>
      <c r="V1720" s="59"/>
      <c r="W1720" s="59"/>
      <c r="X1720" s="59"/>
      <c r="Y1720" s="59"/>
      <c r="Z1720" s="59">
        <v>123</v>
      </c>
      <c r="AA1720" s="59"/>
      <c r="AB1720" s="59"/>
      <c r="AC1720" s="59"/>
      <c r="AD1720" s="59"/>
      <c r="AE1720" s="59"/>
      <c r="AG1720" s="7">
        <f>IF(Q1720&gt;0,RANK(Q1720,(N1720:P1720,Q1720:AE1720)),0)</f>
        <v>0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651"/>
        <v>0</v>
      </c>
      <c r="AL1720" s="2">
        <f t="shared" si="652"/>
        <v>0</v>
      </c>
      <c r="AM1720" s="2">
        <f t="shared" si="653"/>
        <v>0</v>
      </c>
      <c r="AN1720" s="2">
        <f t="shared" si="654"/>
        <v>0</v>
      </c>
      <c r="AP1720" t="s">
        <v>336</v>
      </c>
      <c r="AQ1720" t="s">
        <v>1846</v>
      </c>
      <c r="AR1720">
        <v>4</v>
      </c>
      <c r="AT1720" s="95">
        <v>40</v>
      </c>
      <c r="AU1720" s="97">
        <v>31</v>
      </c>
      <c r="AV1720" s="101">
        <f t="shared" si="655"/>
        <v>40031</v>
      </c>
      <c r="AX1720" s="7" t="s">
        <v>1006</v>
      </c>
    </row>
    <row r="1721" spans="1:50" hidden="1" outlineLevel="1">
      <c r="A1721" t="s">
        <v>1505</v>
      </c>
      <c r="B1721" t="s">
        <v>1846</v>
      </c>
      <c r="C1721" s="1">
        <f t="shared" si="646"/>
        <v>2074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3</v>
      </c>
      <c r="G1721" s="1">
        <f t="shared" si="635"/>
        <v>655</v>
      </c>
      <c r="H1721" s="2">
        <f t="shared" si="636"/>
        <v>0.31581485053037611</v>
      </c>
      <c r="I1721" s="2"/>
      <c r="J1721" s="2">
        <f t="shared" si="647"/>
        <v>0.32931533269045321</v>
      </c>
      <c r="K1721" s="2">
        <f t="shared" si="648"/>
        <v>0.64513018322082927</v>
      </c>
      <c r="L1721" s="2">
        <f t="shared" si="649"/>
        <v>2.3143683702989394E-2</v>
      </c>
      <c r="M1721" s="2">
        <f t="shared" si="650"/>
        <v>2.4108003857281277E-3</v>
      </c>
      <c r="N1721" s="59">
        <v>683</v>
      </c>
      <c r="O1721" s="59">
        <v>1338</v>
      </c>
      <c r="P1721" s="59">
        <v>48</v>
      </c>
      <c r="Q1721" s="59"/>
      <c r="R1721" s="59"/>
      <c r="S1721" s="59"/>
      <c r="T1721" s="59"/>
      <c r="U1721" s="59"/>
      <c r="V1721" s="59"/>
      <c r="W1721" s="59"/>
      <c r="X1721" s="59"/>
      <c r="Y1721" s="59"/>
      <c r="Z1721" s="59">
        <v>5</v>
      </c>
      <c r="AA1721" s="59"/>
      <c r="AB1721" s="59"/>
      <c r="AC1721" s="59"/>
      <c r="AD1721" s="59"/>
      <c r="AE1721" s="59"/>
      <c r="AG1721" s="7">
        <f>IF(Q1721&gt;0,RANK(Q1721,(N1721:P1721,Q1721:AE1721)),0)</f>
        <v>0</v>
      </c>
      <c r="AH1721" s="7">
        <f>IF(R1721&gt;0,RANK(R1721,(N1721:P1721,Q1721:AE1721)),0)</f>
        <v>0</v>
      </c>
      <c r="AI1721" s="7">
        <f>IF(T1721&gt;0,RANK(T1721,(N1721:P1721,Q1721:AE1721)),0)</f>
        <v>0</v>
      </c>
      <c r="AJ1721" s="7">
        <f>IF(S1721&gt;0,RANK(S1721,(N1721:P1721,Q1721:AE1721)),0)</f>
        <v>0</v>
      </c>
      <c r="AK1721" s="2">
        <f t="shared" si="651"/>
        <v>0</v>
      </c>
      <c r="AL1721" s="2">
        <f t="shared" si="652"/>
        <v>0</v>
      </c>
      <c r="AM1721" s="2">
        <f t="shared" si="653"/>
        <v>0</v>
      </c>
      <c r="AN1721" s="2">
        <f t="shared" si="654"/>
        <v>0</v>
      </c>
      <c r="AP1721" t="s">
        <v>1505</v>
      </c>
      <c r="AQ1721" t="s">
        <v>1846</v>
      </c>
      <c r="AR1721">
        <v>4</v>
      </c>
      <c r="AT1721" s="95">
        <v>40</v>
      </c>
      <c r="AU1721" s="97">
        <v>33</v>
      </c>
      <c r="AV1721" s="101">
        <f t="shared" si="655"/>
        <v>40033</v>
      </c>
      <c r="AX1721" s="7" t="s">
        <v>1006</v>
      </c>
    </row>
    <row r="1722" spans="1:50" hidden="1" outlineLevel="1">
      <c r="A1722" t="s">
        <v>534</v>
      </c>
      <c r="B1722" t="s">
        <v>1846</v>
      </c>
      <c r="C1722" s="1">
        <f t="shared" si="646"/>
        <v>4357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3</v>
      </c>
      <c r="G1722" s="1">
        <f t="shared" si="635"/>
        <v>758</v>
      </c>
      <c r="H1722" s="2">
        <f t="shared" si="636"/>
        <v>0.17397291714482441</v>
      </c>
      <c r="I1722" s="2"/>
      <c r="J1722" s="2">
        <f t="shared" si="647"/>
        <v>0.40119348175350011</v>
      </c>
      <c r="K1722" s="2">
        <f t="shared" si="648"/>
        <v>0.57516639889832455</v>
      </c>
      <c r="L1722" s="2">
        <f t="shared" si="649"/>
        <v>1.6984163415193942E-2</v>
      </c>
      <c r="M1722" s="2">
        <f t="shared" si="650"/>
        <v>6.6559559329813951E-3</v>
      </c>
      <c r="N1722" s="59">
        <v>1748</v>
      </c>
      <c r="O1722" s="59">
        <v>2506</v>
      </c>
      <c r="P1722" s="59">
        <v>74</v>
      </c>
      <c r="Q1722" s="59"/>
      <c r="R1722" s="59"/>
      <c r="S1722" s="59"/>
      <c r="T1722" s="59"/>
      <c r="U1722" s="59"/>
      <c r="V1722" s="59"/>
      <c r="W1722" s="59"/>
      <c r="X1722" s="59"/>
      <c r="Y1722" s="59"/>
      <c r="Z1722" s="59">
        <v>29</v>
      </c>
      <c r="AA1722" s="59"/>
      <c r="AB1722" s="59"/>
      <c r="AC1722" s="59"/>
      <c r="AD1722" s="59"/>
      <c r="AE1722" s="59"/>
      <c r="AG1722" s="7">
        <f>IF(Q1722&gt;0,RANK(Q1722,(N1722:P1722,Q1722:AE1722)),0)</f>
        <v>0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0</v>
      </c>
      <c r="AK1722" s="2">
        <f t="shared" si="651"/>
        <v>0</v>
      </c>
      <c r="AL1722" s="2">
        <f t="shared" si="652"/>
        <v>0</v>
      </c>
      <c r="AM1722" s="2">
        <f t="shared" si="653"/>
        <v>0</v>
      </c>
      <c r="AN1722" s="2">
        <f t="shared" si="654"/>
        <v>0</v>
      </c>
      <c r="AP1722" t="s">
        <v>534</v>
      </c>
      <c r="AQ1722" t="s">
        <v>1846</v>
      </c>
      <c r="AR1722">
        <v>2</v>
      </c>
      <c r="AT1722" s="95">
        <v>40</v>
      </c>
      <c r="AU1722" s="97">
        <v>35</v>
      </c>
      <c r="AV1722" s="101">
        <f t="shared" si="655"/>
        <v>40035</v>
      </c>
      <c r="AX1722" s="7" t="s">
        <v>1006</v>
      </c>
    </row>
    <row r="1723" spans="1:50" hidden="1" outlineLevel="1">
      <c r="A1723" t="s">
        <v>1061</v>
      </c>
      <c r="B1723" t="s">
        <v>1846</v>
      </c>
      <c r="C1723" s="1">
        <f t="shared" si="646"/>
        <v>16457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3</v>
      </c>
      <c r="G1723" s="1">
        <f t="shared" si="635"/>
        <v>4594</v>
      </c>
      <c r="H1723" s="2">
        <f t="shared" si="636"/>
        <v>0.27915172874764538</v>
      </c>
      <c r="I1723" s="2"/>
      <c r="J1723" s="2">
        <f t="shared" si="647"/>
        <v>0.34775475481557999</v>
      </c>
      <c r="K1723" s="2">
        <f t="shared" si="648"/>
        <v>0.62690648356322543</v>
      </c>
      <c r="L1723" s="2">
        <f t="shared" si="649"/>
        <v>2.0659901561645499E-2</v>
      </c>
      <c r="M1723" s="2">
        <f t="shared" si="650"/>
        <v>4.6788600595491399E-3</v>
      </c>
      <c r="N1723" s="59">
        <v>5723</v>
      </c>
      <c r="O1723" s="59">
        <v>10317</v>
      </c>
      <c r="P1723" s="59">
        <v>340</v>
      </c>
      <c r="Q1723" s="59"/>
      <c r="R1723" s="59"/>
      <c r="S1723" s="59"/>
      <c r="T1723" s="59"/>
      <c r="U1723" s="59"/>
      <c r="V1723" s="59"/>
      <c r="W1723" s="59"/>
      <c r="X1723" s="59"/>
      <c r="Y1723" s="59"/>
      <c r="Z1723" s="59">
        <v>77</v>
      </c>
      <c r="AA1723" s="59"/>
      <c r="AB1723" s="59"/>
      <c r="AC1723" s="59"/>
      <c r="AD1723" s="59"/>
      <c r="AE1723" s="59"/>
      <c r="AG1723" s="7">
        <f>IF(Q1723&gt;0,RANK(Q1723,(N1723:P1723,Q1723:AE1723)),0)</f>
        <v>0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651"/>
        <v>0</v>
      </c>
      <c r="AL1723" s="2">
        <f t="shared" si="652"/>
        <v>0</v>
      </c>
      <c r="AM1723" s="2">
        <f t="shared" si="653"/>
        <v>0</v>
      </c>
      <c r="AN1723" s="2">
        <f t="shared" si="654"/>
        <v>0</v>
      </c>
      <c r="AP1723" t="s">
        <v>1061</v>
      </c>
      <c r="AQ1723" t="s">
        <v>1846</v>
      </c>
      <c r="AR1723">
        <v>0</v>
      </c>
      <c r="AT1723" s="95">
        <v>40</v>
      </c>
      <c r="AU1723" s="97">
        <v>37</v>
      </c>
      <c r="AV1723" s="101">
        <f t="shared" si="655"/>
        <v>40037</v>
      </c>
      <c r="AX1723" s="7" t="s">
        <v>1006</v>
      </c>
    </row>
    <row r="1724" spans="1:50" hidden="1" outlineLevel="1">
      <c r="A1724" t="s">
        <v>2147</v>
      </c>
      <c r="B1724" t="s">
        <v>1846</v>
      </c>
      <c r="C1724" s="1">
        <f t="shared" si="646"/>
        <v>7047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3</v>
      </c>
      <c r="G1724" s="1">
        <f t="shared" si="635"/>
        <v>3684</v>
      </c>
      <c r="H1724" s="2">
        <f t="shared" si="636"/>
        <v>0.5227756492124308</v>
      </c>
      <c r="I1724" s="2"/>
      <c r="J1724" s="2">
        <f t="shared" si="647"/>
        <v>0.23087838796651058</v>
      </c>
      <c r="K1724" s="2">
        <f t="shared" si="648"/>
        <v>0.75365403717894142</v>
      </c>
      <c r="L1724" s="2">
        <f t="shared" si="649"/>
        <v>1.0642826734780758E-2</v>
      </c>
      <c r="M1724" s="2">
        <f t="shared" si="650"/>
        <v>4.8247481197672137E-3</v>
      </c>
      <c r="N1724" s="59">
        <v>1627</v>
      </c>
      <c r="O1724" s="59">
        <v>5311</v>
      </c>
      <c r="P1724" s="59">
        <v>75</v>
      </c>
      <c r="Q1724" s="59"/>
      <c r="R1724" s="59"/>
      <c r="S1724" s="59"/>
      <c r="T1724" s="59"/>
      <c r="U1724" s="59"/>
      <c r="V1724" s="59"/>
      <c r="W1724" s="59"/>
      <c r="X1724" s="59"/>
      <c r="Y1724" s="59"/>
      <c r="Z1724" s="59">
        <v>34</v>
      </c>
      <c r="AA1724" s="59"/>
      <c r="AB1724" s="59"/>
      <c r="AC1724" s="59"/>
      <c r="AD1724" s="59"/>
      <c r="AE1724" s="59"/>
      <c r="AG1724" s="7">
        <f>IF(Q1724&gt;0,RANK(Q1724,(N1724:P1724,Q1724:AE1724)),0)</f>
        <v>0</v>
      </c>
      <c r="AH1724" s="7">
        <f>IF(R1724&gt;0,RANK(R1724,(N1724:P1724,Q1724:AE1724)),0)</f>
        <v>0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651"/>
        <v>0</v>
      </c>
      <c r="AL1724" s="2">
        <f t="shared" si="652"/>
        <v>0</v>
      </c>
      <c r="AM1724" s="2">
        <f t="shared" si="653"/>
        <v>0</v>
      </c>
      <c r="AN1724" s="2">
        <f t="shared" si="654"/>
        <v>0</v>
      </c>
      <c r="AP1724" t="s">
        <v>2147</v>
      </c>
      <c r="AQ1724" t="s">
        <v>1846</v>
      </c>
      <c r="AR1724">
        <v>3</v>
      </c>
      <c r="AT1724" s="95">
        <v>40</v>
      </c>
      <c r="AU1724" s="97">
        <v>39</v>
      </c>
      <c r="AV1724" s="101">
        <f t="shared" si="655"/>
        <v>40039</v>
      </c>
      <c r="AX1724" s="7" t="s">
        <v>1006</v>
      </c>
    </row>
    <row r="1725" spans="1:50" hidden="1" outlineLevel="1">
      <c r="A1725" t="s">
        <v>1873</v>
      </c>
      <c r="B1725" t="s">
        <v>1846</v>
      </c>
      <c r="C1725" s="1">
        <f t="shared" si="646"/>
        <v>9830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3</v>
      </c>
      <c r="G1725" s="1">
        <f t="shared" si="635"/>
        <v>2428</v>
      </c>
      <c r="H1725" s="2">
        <f t="shared" si="636"/>
        <v>0.24699898270600204</v>
      </c>
      <c r="I1725" s="2"/>
      <c r="J1725" s="2">
        <f t="shared" si="647"/>
        <v>0.3612410986775178</v>
      </c>
      <c r="K1725" s="2">
        <f t="shared" si="648"/>
        <v>0.60824008138351982</v>
      </c>
      <c r="L1725" s="2">
        <f t="shared" si="649"/>
        <v>2.19735503560529E-2</v>
      </c>
      <c r="M1725" s="2">
        <f t="shared" si="650"/>
        <v>8.5452695829094268E-3</v>
      </c>
      <c r="N1725" s="59">
        <v>3551</v>
      </c>
      <c r="O1725" s="59">
        <v>5979</v>
      </c>
      <c r="P1725" s="59">
        <v>216</v>
      </c>
      <c r="Q1725" s="59"/>
      <c r="R1725" s="59"/>
      <c r="S1725" s="59"/>
      <c r="T1725" s="59"/>
      <c r="U1725" s="59"/>
      <c r="V1725" s="59"/>
      <c r="W1725" s="59"/>
      <c r="X1725" s="59"/>
      <c r="Y1725" s="59"/>
      <c r="Z1725" s="59">
        <v>84</v>
      </c>
      <c r="AA1725" s="59"/>
      <c r="AB1725" s="59"/>
      <c r="AC1725" s="59"/>
      <c r="AD1725" s="59"/>
      <c r="AE1725" s="59"/>
      <c r="AG1725" s="7">
        <f>IF(Q1725&gt;0,RANK(Q1725,(N1725:P1725,Q1725:AE1725)),0)</f>
        <v>0</v>
      </c>
      <c r="AH1725" s="7">
        <f>IF(R1725&gt;0,RANK(R1725,(N1725:P1725,Q1725:AE1725)),0)</f>
        <v>0</v>
      </c>
      <c r="AI1725" s="7">
        <f>IF(T1725&gt;0,RANK(T1725,(N1725:P1725,Q1725:AE1725)),0)</f>
        <v>0</v>
      </c>
      <c r="AJ1725" s="7">
        <f>IF(S1725&gt;0,RANK(S1725,(N1725:P1725,Q1725:AE1725)),0)</f>
        <v>0</v>
      </c>
      <c r="AK1725" s="2">
        <f t="shared" si="651"/>
        <v>0</v>
      </c>
      <c r="AL1725" s="2">
        <f t="shared" si="652"/>
        <v>0</v>
      </c>
      <c r="AM1725" s="2">
        <f t="shared" si="653"/>
        <v>0</v>
      </c>
      <c r="AN1725" s="2">
        <f t="shared" si="654"/>
        <v>0</v>
      </c>
      <c r="AP1725" t="s">
        <v>1873</v>
      </c>
      <c r="AQ1725" t="s">
        <v>1846</v>
      </c>
      <c r="AR1725">
        <v>2</v>
      </c>
      <c r="AT1725" s="95">
        <v>40</v>
      </c>
      <c r="AU1725" s="97">
        <v>41</v>
      </c>
      <c r="AV1725" s="101">
        <f t="shared" si="655"/>
        <v>40041</v>
      </c>
      <c r="AX1725" s="7" t="s">
        <v>1006</v>
      </c>
    </row>
    <row r="1726" spans="1:50" hidden="1" outlineLevel="1">
      <c r="A1726" t="s">
        <v>983</v>
      </c>
      <c r="B1726" t="s">
        <v>1846</v>
      </c>
      <c r="C1726" s="1">
        <f t="shared" si="646"/>
        <v>1684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3</v>
      </c>
      <c r="G1726" s="1">
        <f t="shared" si="635"/>
        <v>933</v>
      </c>
      <c r="H1726" s="2">
        <f t="shared" si="636"/>
        <v>0.55403800475059384</v>
      </c>
      <c r="I1726" s="2"/>
      <c r="J1726" s="2">
        <f t="shared" si="647"/>
        <v>0.21199524940617578</v>
      </c>
      <c r="K1726" s="2">
        <f t="shared" si="648"/>
        <v>0.76603325415676959</v>
      </c>
      <c r="L1726" s="2">
        <f t="shared" si="649"/>
        <v>1.4845605700712588E-2</v>
      </c>
      <c r="M1726" s="2">
        <f t="shared" si="650"/>
        <v>7.1258907363420613E-3</v>
      </c>
      <c r="N1726" s="59">
        <v>357</v>
      </c>
      <c r="O1726" s="59">
        <v>1290</v>
      </c>
      <c r="P1726" s="59">
        <v>25</v>
      </c>
      <c r="Q1726" s="59"/>
      <c r="R1726" s="59"/>
      <c r="S1726" s="59"/>
      <c r="T1726" s="59"/>
      <c r="U1726" s="59"/>
      <c r="V1726" s="59"/>
      <c r="W1726" s="59"/>
      <c r="X1726" s="59"/>
      <c r="Y1726" s="59"/>
      <c r="Z1726" s="59">
        <v>12</v>
      </c>
      <c r="AA1726" s="59"/>
      <c r="AB1726" s="59"/>
      <c r="AC1726" s="59"/>
      <c r="AD1726" s="59"/>
      <c r="AE1726" s="59"/>
      <c r="AG1726" s="7">
        <f>IF(Q1726&gt;0,RANK(Q1726,(N1726:P1726,Q1726:AE1726)),0)</f>
        <v>0</v>
      </c>
      <c r="AH1726" s="7">
        <f>IF(R1726&gt;0,RANK(R1726,(N1726:P1726,Q1726:AE1726)),0)</f>
        <v>0</v>
      </c>
      <c r="AI1726" s="7">
        <f>IF(T1726&gt;0,RANK(T1726,(N1726:P1726,Q1726:AE1726)),0)</f>
        <v>0</v>
      </c>
      <c r="AJ1726" s="7">
        <f>IF(S1726&gt;0,RANK(S1726,(N1726:P1726,Q1726:AE1726)),0)</f>
        <v>0</v>
      </c>
      <c r="AK1726" s="2">
        <f t="shared" si="651"/>
        <v>0</v>
      </c>
      <c r="AL1726" s="2">
        <f t="shared" si="652"/>
        <v>0</v>
      </c>
      <c r="AM1726" s="2">
        <f t="shared" si="653"/>
        <v>0</v>
      </c>
      <c r="AN1726" s="2">
        <f t="shared" si="654"/>
        <v>0</v>
      </c>
      <c r="AP1726" t="s">
        <v>983</v>
      </c>
      <c r="AQ1726" t="s">
        <v>1846</v>
      </c>
      <c r="AR1726">
        <v>3</v>
      </c>
      <c r="AT1726" s="95">
        <v>40</v>
      </c>
      <c r="AU1726" s="97">
        <v>43</v>
      </c>
      <c r="AV1726" s="101">
        <f t="shared" si="655"/>
        <v>40043</v>
      </c>
      <c r="AX1726" s="7" t="s">
        <v>1006</v>
      </c>
    </row>
    <row r="1727" spans="1:50" hidden="1" outlineLevel="1">
      <c r="A1727" t="s">
        <v>1010</v>
      </c>
      <c r="B1727" t="s">
        <v>1846</v>
      </c>
      <c r="C1727" s="1">
        <f t="shared" si="646"/>
        <v>1579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3</v>
      </c>
      <c r="G1727" s="1">
        <f t="shared" si="635"/>
        <v>926</v>
      </c>
      <c r="H1727" s="2">
        <f t="shared" si="636"/>
        <v>0.58644711842938568</v>
      </c>
      <c r="I1727" s="2"/>
      <c r="J1727" s="2">
        <f t="shared" si="647"/>
        <v>0.19759341355288157</v>
      </c>
      <c r="K1727" s="2">
        <f t="shared" si="648"/>
        <v>0.78404053198226731</v>
      </c>
      <c r="L1727" s="2">
        <f t="shared" si="649"/>
        <v>1.3932868904369854E-2</v>
      </c>
      <c r="M1727" s="2">
        <f t="shared" si="650"/>
        <v>4.4331855604812127E-3</v>
      </c>
      <c r="N1727" s="59">
        <v>312</v>
      </c>
      <c r="O1727" s="59">
        <v>1238</v>
      </c>
      <c r="P1727" s="59">
        <v>22</v>
      </c>
      <c r="Q1727" s="59"/>
      <c r="R1727" s="59"/>
      <c r="S1727" s="59"/>
      <c r="T1727" s="59"/>
      <c r="U1727" s="59"/>
      <c r="V1727" s="59"/>
      <c r="W1727" s="59"/>
      <c r="X1727" s="59"/>
      <c r="Y1727" s="59"/>
      <c r="Z1727" s="59">
        <v>7</v>
      </c>
      <c r="AA1727" s="59"/>
      <c r="AB1727" s="59"/>
      <c r="AC1727" s="59"/>
      <c r="AD1727" s="59"/>
      <c r="AE1727" s="59"/>
      <c r="AG1727" s="7">
        <f>IF(Q1727&gt;0,RANK(Q1727,(N1727:P1727,Q1727:AE1727)),0)</f>
        <v>0</v>
      </c>
      <c r="AH1727" s="7">
        <f>IF(R1727&gt;0,RANK(R1727,(N1727:P1727,Q1727:AE1727)),0)</f>
        <v>0</v>
      </c>
      <c r="AI1727" s="7">
        <f>IF(T1727&gt;0,RANK(T1727,(N1727:P1727,Q1727:AE1727)),0)</f>
        <v>0</v>
      </c>
      <c r="AJ1727" s="7">
        <f>IF(S1727&gt;0,RANK(S1727,(N1727:P1727,Q1727:AE1727)),0)</f>
        <v>0</v>
      </c>
      <c r="AK1727" s="2">
        <f t="shared" si="651"/>
        <v>0</v>
      </c>
      <c r="AL1727" s="2">
        <f t="shared" si="652"/>
        <v>0</v>
      </c>
      <c r="AM1727" s="2">
        <f t="shared" si="653"/>
        <v>0</v>
      </c>
      <c r="AN1727" s="2">
        <f t="shared" si="654"/>
        <v>0</v>
      </c>
      <c r="AP1727" t="s">
        <v>1010</v>
      </c>
      <c r="AQ1727" t="s">
        <v>1846</v>
      </c>
      <c r="AR1727">
        <v>3</v>
      </c>
      <c r="AT1727" s="95">
        <v>40</v>
      </c>
      <c r="AU1727" s="97">
        <v>45</v>
      </c>
      <c r="AV1727" s="101">
        <f t="shared" si="655"/>
        <v>40045</v>
      </c>
      <c r="AX1727" s="7" t="s">
        <v>1006</v>
      </c>
    </row>
    <row r="1728" spans="1:50" hidden="1" outlineLevel="1">
      <c r="A1728" t="s">
        <v>1011</v>
      </c>
      <c r="B1728" t="s">
        <v>1846</v>
      </c>
      <c r="C1728" s="1">
        <f t="shared" si="646"/>
        <v>17024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3</v>
      </c>
      <c r="G1728" s="1">
        <f t="shared" si="635"/>
        <v>8783</v>
      </c>
      <c r="H1728" s="2">
        <f t="shared" si="636"/>
        <v>0.51591870300751874</v>
      </c>
      <c r="I1728" s="2"/>
      <c r="J1728" s="2">
        <f t="shared" si="647"/>
        <v>0.23132048872180452</v>
      </c>
      <c r="K1728" s="2">
        <f t="shared" si="648"/>
        <v>0.74723919172932329</v>
      </c>
      <c r="L1728" s="2">
        <f t="shared" si="649"/>
        <v>1.7034774436090225E-2</v>
      </c>
      <c r="M1728" s="2">
        <f t="shared" si="650"/>
        <v>4.4055451127819299E-3</v>
      </c>
      <c r="N1728" s="59">
        <v>3938</v>
      </c>
      <c r="O1728" s="59">
        <v>12721</v>
      </c>
      <c r="P1728" s="59">
        <v>290</v>
      </c>
      <c r="Q1728" s="59"/>
      <c r="R1728" s="59"/>
      <c r="S1728" s="59"/>
      <c r="T1728" s="59"/>
      <c r="U1728" s="59"/>
      <c r="V1728" s="59"/>
      <c r="W1728" s="59"/>
      <c r="X1728" s="59"/>
      <c r="Y1728" s="59"/>
      <c r="Z1728" s="59">
        <v>75</v>
      </c>
      <c r="AA1728" s="59"/>
      <c r="AB1728" s="59"/>
      <c r="AC1728" s="59"/>
      <c r="AD1728" s="59"/>
      <c r="AE1728" s="59"/>
      <c r="AG1728" s="7">
        <f>IF(Q1728&gt;0,RANK(Q1728,(N1728:P1728,Q1728:AE1728)),0)</f>
        <v>0</v>
      </c>
      <c r="AH1728" s="7">
        <f>IF(R1728&gt;0,RANK(R1728,(N1728:P1728,Q1728:AE1728)),0)</f>
        <v>0</v>
      </c>
      <c r="AI1728" s="7">
        <f>IF(T1728&gt;0,RANK(T1728,(N1728:P1728,Q1728:AE1728)),0)</f>
        <v>0</v>
      </c>
      <c r="AJ1728" s="7">
        <f>IF(S1728&gt;0,RANK(S1728,(N1728:P1728,Q1728:AE1728)),0)</f>
        <v>0</v>
      </c>
      <c r="AK1728" s="2">
        <f t="shared" si="651"/>
        <v>0</v>
      </c>
      <c r="AL1728" s="2">
        <f t="shared" si="652"/>
        <v>0</v>
      </c>
      <c r="AM1728" s="2">
        <f t="shared" si="653"/>
        <v>0</v>
      </c>
      <c r="AN1728" s="2">
        <f t="shared" si="654"/>
        <v>0</v>
      </c>
      <c r="AP1728" t="s">
        <v>1011</v>
      </c>
      <c r="AQ1728" t="s">
        <v>1846</v>
      </c>
      <c r="AR1728">
        <v>3</v>
      </c>
      <c r="AT1728" s="95">
        <v>40</v>
      </c>
      <c r="AU1728" s="97">
        <v>47</v>
      </c>
      <c r="AV1728" s="101">
        <f t="shared" si="655"/>
        <v>40047</v>
      </c>
      <c r="AX1728" s="7" t="s">
        <v>1006</v>
      </c>
    </row>
    <row r="1729" spans="1:50" hidden="1" outlineLevel="1">
      <c r="A1729" t="s">
        <v>1199</v>
      </c>
      <c r="B1729" t="s">
        <v>1846</v>
      </c>
      <c r="C1729" s="1">
        <f t="shared" si="646"/>
        <v>6558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3</v>
      </c>
      <c r="G1729" s="1">
        <f t="shared" si="635"/>
        <v>1445</v>
      </c>
      <c r="H1729" s="2">
        <f t="shared" si="636"/>
        <v>0.22034156755108264</v>
      </c>
      <c r="I1729" s="2"/>
      <c r="J1729" s="2">
        <f t="shared" si="647"/>
        <v>0.37999390057944493</v>
      </c>
      <c r="K1729" s="2">
        <f t="shared" si="648"/>
        <v>0.60033546813052763</v>
      </c>
      <c r="L1729" s="2">
        <f t="shared" si="649"/>
        <v>1.2808783165599268E-2</v>
      </c>
      <c r="M1729" s="2">
        <f t="shared" si="650"/>
        <v>6.8618481244281729E-3</v>
      </c>
      <c r="N1729" s="59">
        <v>2492</v>
      </c>
      <c r="O1729" s="59">
        <v>3937</v>
      </c>
      <c r="P1729" s="59">
        <v>84</v>
      </c>
      <c r="Q1729" s="59"/>
      <c r="R1729" s="59"/>
      <c r="S1729" s="59"/>
      <c r="T1729" s="59"/>
      <c r="U1729" s="59"/>
      <c r="V1729" s="59"/>
      <c r="W1729" s="59"/>
      <c r="X1729" s="59"/>
      <c r="Y1729" s="59"/>
      <c r="Z1729" s="59">
        <v>45</v>
      </c>
      <c r="AA1729" s="59"/>
      <c r="AB1729" s="59"/>
      <c r="AC1729" s="59"/>
      <c r="AD1729" s="59"/>
      <c r="AE1729" s="59"/>
      <c r="AG1729" s="7">
        <f>IF(Q1729&gt;0,RANK(Q1729,(N1729:P1729,Q1729:AE1729)),0)</f>
        <v>0</v>
      </c>
      <c r="AH1729" s="7">
        <f>IF(R1729&gt;0,RANK(R1729,(N1729:P1729,Q1729:AE1729)),0)</f>
        <v>0</v>
      </c>
      <c r="AI1729" s="7">
        <f>IF(T1729&gt;0,RANK(T1729,(N1729:P1729,Q1729:AE1729)),0)</f>
        <v>0</v>
      </c>
      <c r="AJ1729" s="7">
        <f>IF(S1729&gt;0,RANK(S1729,(N1729:P1729,Q1729:AE1729)),0)</f>
        <v>0</v>
      </c>
      <c r="AK1729" s="2">
        <f t="shared" si="651"/>
        <v>0</v>
      </c>
      <c r="AL1729" s="2">
        <f t="shared" si="652"/>
        <v>0</v>
      </c>
      <c r="AM1729" s="2">
        <f t="shared" si="653"/>
        <v>0</v>
      </c>
      <c r="AN1729" s="2">
        <f t="shared" si="654"/>
        <v>0</v>
      </c>
      <c r="AP1729" t="s">
        <v>1199</v>
      </c>
      <c r="AQ1729" t="s">
        <v>1846</v>
      </c>
      <c r="AR1729">
        <v>4</v>
      </c>
      <c r="AT1729" s="95">
        <v>40</v>
      </c>
      <c r="AU1729" s="97">
        <v>49</v>
      </c>
      <c r="AV1729" s="101">
        <f t="shared" si="655"/>
        <v>40049</v>
      </c>
      <c r="AX1729" s="7" t="s">
        <v>1006</v>
      </c>
    </row>
    <row r="1730" spans="1:50" hidden="1" outlineLevel="1">
      <c r="A1730" t="s">
        <v>2236</v>
      </c>
      <c r="B1730" t="s">
        <v>1846</v>
      </c>
      <c r="C1730" s="1">
        <f t="shared" si="646"/>
        <v>11726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3</v>
      </c>
      <c r="G1730" s="1">
        <f t="shared" si="635"/>
        <v>4358</v>
      </c>
      <c r="H1730" s="2">
        <f t="shared" si="636"/>
        <v>0.37165273750639605</v>
      </c>
      <c r="I1730" s="2"/>
      <c r="J1730" s="2">
        <f t="shared" si="647"/>
        <v>0.30249019273409516</v>
      </c>
      <c r="K1730" s="2">
        <f t="shared" si="648"/>
        <v>0.67414293024049121</v>
      </c>
      <c r="L1730" s="2">
        <f t="shared" si="649"/>
        <v>1.8164762067201093E-2</v>
      </c>
      <c r="M1730" s="2">
        <f t="shared" si="650"/>
        <v>5.2021149582125309E-3</v>
      </c>
      <c r="N1730" s="59">
        <v>3547</v>
      </c>
      <c r="O1730" s="59">
        <v>7905</v>
      </c>
      <c r="P1730" s="59">
        <v>213</v>
      </c>
      <c r="Q1730" s="59"/>
      <c r="R1730" s="59"/>
      <c r="S1730" s="59"/>
      <c r="T1730" s="59"/>
      <c r="U1730" s="59"/>
      <c r="V1730" s="59"/>
      <c r="W1730" s="59"/>
      <c r="X1730" s="59"/>
      <c r="Y1730" s="59"/>
      <c r="Z1730" s="59">
        <v>61</v>
      </c>
      <c r="AA1730" s="59"/>
      <c r="AB1730" s="59"/>
      <c r="AC1730" s="59"/>
      <c r="AD1730" s="59"/>
      <c r="AE1730" s="59"/>
      <c r="AG1730" s="7">
        <f>IF(Q1730&gt;0,RANK(Q1730,(N1730:P1730,Q1730:AE1730)),0)</f>
        <v>0</v>
      </c>
      <c r="AH1730" s="7">
        <f>IF(R1730&gt;0,RANK(R1730,(N1730:P1730,Q1730:AE1730)),0)</f>
        <v>0</v>
      </c>
      <c r="AI1730" s="7">
        <f>IF(T1730&gt;0,RANK(T1730,(N1730:P1730,Q1730:AE1730)),0)</f>
        <v>0</v>
      </c>
      <c r="AJ1730" s="7">
        <f>IF(S1730&gt;0,RANK(S1730,(N1730:P1730,Q1730:AE1730)),0)</f>
        <v>0</v>
      </c>
      <c r="AK1730" s="2">
        <f t="shared" si="651"/>
        <v>0</v>
      </c>
      <c r="AL1730" s="2">
        <f t="shared" si="652"/>
        <v>0</v>
      </c>
      <c r="AM1730" s="2">
        <f t="shared" si="653"/>
        <v>0</v>
      </c>
      <c r="AN1730" s="2">
        <f t="shared" si="654"/>
        <v>0</v>
      </c>
      <c r="AP1730" t="s">
        <v>2236</v>
      </c>
      <c r="AQ1730" t="s">
        <v>1846</v>
      </c>
      <c r="AR1730">
        <v>4</v>
      </c>
      <c r="AT1730" s="95">
        <v>40</v>
      </c>
      <c r="AU1730" s="97">
        <v>51</v>
      </c>
      <c r="AV1730" s="101">
        <f t="shared" si="655"/>
        <v>40051</v>
      </c>
      <c r="AX1730" s="7" t="s">
        <v>1006</v>
      </c>
    </row>
    <row r="1731" spans="1:50" hidden="1" outlineLevel="1">
      <c r="A1731" t="s">
        <v>1602</v>
      </c>
      <c r="B1731" t="s">
        <v>1846</v>
      </c>
      <c r="C1731" s="1">
        <f t="shared" si="646"/>
        <v>2111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635"/>
        <v>1153</v>
      </c>
      <c r="H1731" s="2">
        <f t="shared" si="636"/>
        <v>0.5461866414021791</v>
      </c>
      <c r="I1731" s="2"/>
      <c r="J1731" s="2">
        <f t="shared" si="647"/>
        <v>0.21411653244907627</v>
      </c>
      <c r="K1731" s="2">
        <f t="shared" si="648"/>
        <v>0.76030317385125534</v>
      </c>
      <c r="L1731" s="2">
        <f t="shared" si="649"/>
        <v>2.1316911416390336E-2</v>
      </c>
      <c r="M1731" s="2">
        <f t="shared" si="650"/>
        <v>4.2633822832780742E-3</v>
      </c>
      <c r="N1731" s="59">
        <v>452</v>
      </c>
      <c r="O1731" s="59">
        <v>1605</v>
      </c>
      <c r="P1731" s="59">
        <v>45</v>
      </c>
      <c r="Q1731" s="59"/>
      <c r="R1731" s="59"/>
      <c r="S1731" s="59"/>
      <c r="T1731" s="59"/>
      <c r="U1731" s="59"/>
      <c r="V1731" s="59"/>
      <c r="W1731" s="59"/>
      <c r="X1731" s="59"/>
      <c r="Y1731" s="59"/>
      <c r="Z1731" s="59">
        <v>9</v>
      </c>
      <c r="AA1731" s="59"/>
      <c r="AB1731" s="59"/>
      <c r="AC1731" s="59"/>
      <c r="AD1731" s="59"/>
      <c r="AE1731" s="59"/>
      <c r="AG1731" s="7">
        <f>IF(Q1731&gt;0,RANK(Q1731,(N1731:P1731,Q1731:AE1731)),0)</f>
        <v>0</v>
      </c>
      <c r="AH1731" s="7">
        <f>IF(R1731&gt;0,RANK(R1731,(N1731:P1731,Q1731:AE1731)),0)</f>
        <v>0</v>
      </c>
      <c r="AI1731" s="7">
        <f>IF(T1731&gt;0,RANK(T1731,(N1731:P1731,Q1731:AE1731)),0)</f>
        <v>0</v>
      </c>
      <c r="AJ1731" s="7">
        <f>IF(S1731&gt;0,RANK(S1731,(N1731:P1731,Q1731:AE1731)),0)</f>
        <v>0</v>
      </c>
      <c r="AK1731" s="2">
        <f t="shared" si="651"/>
        <v>0</v>
      </c>
      <c r="AL1731" s="2">
        <f t="shared" si="652"/>
        <v>0</v>
      </c>
      <c r="AM1731" s="2">
        <f t="shared" si="653"/>
        <v>0</v>
      </c>
      <c r="AN1731" s="2">
        <f t="shared" si="654"/>
        <v>0</v>
      </c>
      <c r="AP1731" t="s">
        <v>1602</v>
      </c>
      <c r="AQ1731" t="s">
        <v>1846</v>
      </c>
      <c r="AR1731">
        <v>3</v>
      </c>
      <c r="AT1731" s="95">
        <v>40</v>
      </c>
      <c r="AU1731" s="97">
        <v>53</v>
      </c>
      <c r="AV1731" s="101">
        <f t="shared" si="655"/>
        <v>40053</v>
      </c>
      <c r="AX1731" s="7" t="s">
        <v>1006</v>
      </c>
    </row>
    <row r="1732" spans="1:50" hidden="1" outlineLevel="1">
      <c r="A1732" t="s">
        <v>1166</v>
      </c>
      <c r="B1732" t="s">
        <v>1846</v>
      </c>
      <c r="C1732" s="1">
        <f t="shared" si="646"/>
        <v>1767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635"/>
        <v>548</v>
      </c>
      <c r="H1732" s="2">
        <f t="shared" si="636"/>
        <v>0.31013016411997735</v>
      </c>
      <c r="I1732" s="2"/>
      <c r="J1732" s="2">
        <f t="shared" si="647"/>
        <v>0.33389926428975664</v>
      </c>
      <c r="K1732" s="2">
        <f t="shared" si="648"/>
        <v>0.64402942840973398</v>
      </c>
      <c r="L1732" s="2">
        <f t="shared" si="649"/>
        <v>1.5280135823429542E-2</v>
      </c>
      <c r="M1732" s="2">
        <f t="shared" si="650"/>
        <v>6.7911714770797823E-3</v>
      </c>
      <c r="N1732" s="59">
        <v>590</v>
      </c>
      <c r="O1732" s="59">
        <v>1138</v>
      </c>
      <c r="P1732" s="59">
        <v>27</v>
      </c>
      <c r="Q1732" s="59"/>
      <c r="R1732" s="59"/>
      <c r="S1732" s="59"/>
      <c r="T1732" s="59"/>
      <c r="U1732" s="59"/>
      <c r="V1732" s="59"/>
      <c r="W1732" s="59"/>
      <c r="X1732" s="59"/>
      <c r="Y1732" s="59"/>
      <c r="Z1732" s="59">
        <v>12</v>
      </c>
      <c r="AA1732" s="59"/>
      <c r="AB1732" s="59"/>
      <c r="AC1732" s="59"/>
      <c r="AD1732" s="59"/>
      <c r="AE1732" s="59"/>
      <c r="AG1732" s="7">
        <f>IF(Q1732&gt;0,RANK(Q1732,(N1732:P1732,Q1732:AE1732)),0)</f>
        <v>0</v>
      </c>
      <c r="AH1732" s="7">
        <f>IF(R1732&gt;0,RANK(R1732,(N1732:P1732,Q1732:AE1732)),0)</f>
        <v>0</v>
      </c>
      <c r="AI1732" s="7">
        <f>IF(T1732&gt;0,RANK(T1732,(N1732:P1732,Q1732:AE1732)),0)</f>
        <v>0</v>
      </c>
      <c r="AJ1732" s="7">
        <f>IF(S1732&gt;0,RANK(S1732,(N1732:P1732,Q1732:AE1732)),0)</f>
        <v>0</v>
      </c>
      <c r="AK1732" s="2">
        <f t="shared" si="651"/>
        <v>0</v>
      </c>
      <c r="AL1732" s="2">
        <f t="shared" si="652"/>
        <v>0</v>
      </c>
      <c r="AM1732" s="2">
        <f t="shared" si="653"/>
        <v>0</v>
      </c>
      <c r="AN1732" s="2">
        <f t="shared" si="654"/>
        <v>0</v>
      </c>
      <c r="AP1732" t="s">
        <v>1166</v>
      </c>
      <c r="AQ1732" t="s">
        <v>1846</v>
      </c>
      <c r="AR1732">
        <v>3</v>
      </c>
      <c r="AT1732" s="95">
        <v>40</v>
      </c>
      <c r="AU1732" s="97">
        <v>55</v>
      </c>
      <c r="AV1732" s="101">
        <f t="shared" si="655"/>
        <v>40055</v>
      </c>
      <c r="AX1732" s="7" t="s">
        <v>1006</v>
      </c>
    </row>
    <row r="1733" spans="1:50" hidden="1" outlineLevel="1">
      <c r="A1733" t="s">
        <v>1558</v>
      </c>
      <c r="B1733" t="s">
        <v>1846</v>
      </c>
      <c r="C1733" s="1">
        <f t="shared" si="646"/>
        <v>855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3</v>
      </c>
      <c r="G1733" s="1">
        <f t="shared" si="635"/>
        <v>203</v>
      </c>
      <c r="H1733" s="2">
        <f t="shared" si="636"/>
        <v>0.23742690058479532</v>
      </c>
      <c r="I1733" s="2"/>
      <c r="J1733" s="2">
        <f t="shared" si="647"/>
        <v>0.37309941520467838</v>
      </c>
      <c r="K1733" s="2">
        <f t="shared" si="648"/>
        <v>0.61052631578947369</v>
      </c>
      <c r="L1733" s="2">
        <f t="shared" si="649"/>
        <v>1.0526315789473684E-2</v>
      </c>
      <c r="M1733" s="2">
        <f t="shared" si="650"/>
        <v>5.8479532163742461E-3</v>
      </c>
      <c r="N1733" s="59">
        <v>319</v>
      </c>
      <c r="O1733" s="59">
        <v>522</v>
      </c>
      <c r="P1733" s="59">
        <v>9</v>
      </c>
      <c r="Q1733" s="59"/>
      <c r="R1733" s="59"/>
      <c r="S1733" s="59"/>
      <c r="T1733" s="59"/>
      <c r="U1733" s="59"/>
      <c r="V1733" s="59"/>
      <c r="W1733" s="59"/>
      <c r="X1733" s="59"/>
      <c r="Y1733" s="59"/>
      <c r="Z1733" s="59">
        <v>5</v>
      </c>
      <c r="AA1733" s="59"/>
      <c r="AB1733" s="59"/>
      <c r="AC1733" s="59"/>
      <c r="AD1733" s="59"/>
      <c r="AE1733" s="59"/>
      <c r="AG1733" s="7">
        <f>IF(Q1733&gt;0,RANK(Q1733,(N1733:P1733,Q1733:AE1733)),0)</f>
        <v>0</v>
      </c>
      <c r="AH1733" s="7">
        <f>IF(R1733&gt;0,RANK(R1733,(N1733:P1733,Q1733:AE1733)),0)</f>
        <v>0</v>
      </c>
      <c r="AI1733" s="7">
        <f>IF(T1733&gt;0,RANK(T1733,(N1733:P1733,Q1733:AE1733)),0)</f>
        <v>0</v>
      </c>
      <c r="AJ1733" s="7">
        <f>IF(S1733&gt;0,RANK(S1733,(N1733:P1733,Q1733:AE1733)),0)</f>
        <v>0</v>
      </c>
      <c r="AK1733" s="2">
        <f t="shared" si="651"/>
        <v>0</v>
      </c>
      <c r="AL1733" s="2">
        <f t="shared" si="652"/>
        <v>0</v>
      </c>
      <c r="AM1733" s="2">
        <f t="shared" si="653"/>
        <v>0</v>
      </c>
      <c r="AN1733" s="2">
        <f t="shared" si="654"/>
        <v>0</v>
      </c>
      <c r="AP1733" t="s">
        <v>1558</v>
      </c>
      <c r="AQ1733" t="s">
        <v>1846</v>
      </c>
      <c r="AR1733">
        <v>3</v>
      </c>
      <c r="AT1733" s="95">
        <v>40</v>
      </c>
      <c r="AU1733" s="97">
        <v>57</v>
      </c>
      <c r="AV1733" s="101">
        <f t="shared" si="655"/>
        <v>40057</v>
      </c>
      <c r="AX1733" s="7" t="s">
        <v>1006</v>
      </c>
    </row>
    <row r="1734" spans="1:50" hidden="1" outlineLevel="1">
      <c r="A1734" t="s">
        <v>1744</v>
      </c>
      <c r="B1734" t="s">
        <v>1846</v>
      </c>
      <c r="C1734" s="1">
        <f t="shared" si="646"/>
        <v>1485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635"/>
        <v>893</v>
      </c>
      <c r="H1734" s="2">
        <f t="shared" si="636"/>
        <v>0.6013468013468013</v>
      </c>
      <c r="I1734" s="2"/>
      <c r="J1734" s="2">
        <f t="shared" si="647"/>
        <v>0.18855218855218855</v>
      </c>
      <c r="K1734" s="2">
        <f t="shared" si="648"/>
        <v>0.78989898989898988</v>
      </c>
      <c r="L1734" s="2">
        <f t="shared" si="649"/>
        <v>1.0774410774410775E-2</v>
      </c>
      <c r="M1734" s="2">
        <f t="shared" si="650"/>
        <v>1.0774410774410765E-2</v>
      </c>
      <c r="N1734" s="59">
        <v>280</v>
      </c>
      <c r="O1734" s="59">
        <v>1173</v>
      </c>
      <c r="P1734" s="59">
        <v>16</v>
      </c>
      <c r="Q1734" s="59"/>
      <c r="R1734" s="59"/>
      <c r="S1734" s="59"/>
      <c r="T1734" s="59"/>
      <c r="U1734" s="59"/>
      <c r="V1734" s="59"/>
      <c r="W1734" s="59"/>
      <c r="X1734" s="59"/>
      <c r="Y1734" s="59"/>
      <c r="Z1734" s="59">
        <v>16</v>
      </c>
      <c r="AA1734" s="59"/>
      <c r="AB1734" s="59"/>
      <c r="AC1734" s="59"/>
      <c r="AD1734" s="59"/>
      <c r="AE1734" s="59"/>
      <c r="AG1734" s="7">
        <f>IF(Q1734&gt;0,RANK(Q1734,(N1734:P1734,Q1734:AE1734)),0)</f>
        <v>0</v>
      </c>
      <c r="AH1734" s="7">
        <f>IF(R1734&gt;0,RANK(R1734,(N1734:P1734,Q1734:AE1734)),0)</f>
        <v>0</v>
      </c>
      <c r="AI1734" s="7">
        <f>IF(T1734&gt;0,RANK(T1734,(N1734:P1734,Q1734:AE1734)),0)</f>
        <v>0</v>
      </c>
      <c r="AJ1734" s="7">
        <f>IF(S1734&gt;0,RANK(S1734,(N1734:P1734,Q1734:AE1734)),0)</f>
        <v>0</v>
      </c>
      <c r="AK1734" s="2">
        <f t="shared" si="651"/>
        <v>0</v>
      </c>
      <c r="AL1734" s="2">
        <f t="shared" si="652"/>
        <v>0</v>
      </c>
      <c r="AM1734" s="2">
        <f t="shared" si="653"/>
        <v>0</v>
      </c>
      <c r="AN1734" s="2">
        <f t="shared" si="654"/>
        <v>0</v>
      </c>
      <c r="AP1734" t="s">
        <v>1744</v>
      </c>
      <c r="AQ1734" t="s">
        <v>1846</v>
      </c>
      <c r="AR1734">
        <v>3</v>
      </c>
      <c r="AT1734" s="95">
        <v>40</v>
      </c>
      <c r="AU1734" s="97">
        <v>59</v>
      </c>
      <c r="AV1734" s="101">
        <f t="shared" si="655"/>
        <v>40059</v>
      </c>
      <c r="AX1734" s="7" t="s">
        <v>1006</v>
      </c>
    </row>
    <row r="1735" spans="1:50" hidden="1" outlineLevel="1">
      <c r="A1735" t="s">
        <v>349</v>
      </c>
      <c r="B1735" t="s">
        <v>1846</v>
      </c>
      <c r="C1735" s="1">
        <f t="shared" si="646"/>
        <v>2903</v>
      </c>
      <c r="D1735" s="7">
        <f>IF(N1735&gt;0, RANK(N1735,(N1735:P1735,Q1735:AE1735)),0)</f>
        <v>1</v>
      </c>
      <c r="E1735" s="7">
        <f>IF(O1735&gt;0,RANK(O1735,(N1735:P1735,Q1735:AE1735)),0)</f>
        <v>2</v>
      </c>
      <c r="F1735" s="7">
        <f>IF(P1735&gt;0,RANK(P1735,(N1735:P1735,Q1735:AE1735)),0)</f>
        <v>3</v>
      </c>
      <c r="G1735" s="1">
        <f t="shared" ref="G1735:G1798" si="656">IF(C1735&gt;0,MAX(N1735:P1735)-LARGE(N1735:P1735,2),0)</f>
        <v>198</v>
      </c>
      <c r="H1735" s="2">
        <f t="shared" ref="H1735:H1798" si="657">IF(C1735&gt;0,G1735/C1735,0)</f>
        <v>6.8205304857044444E-2</v>
      </c>
      <c r="I1735" s="2"/>
      <c r="J1735" s="2">
        <f t="shared" si="647"/>
        <v>0.52497416465725111</v>
      </c>
      <c r="K1735" s="2">
        <f t="shared" si="648"/>
        <v>0.45676885980020671</v>
      </c>
      <c r="L1735" s="2">
        <f t="shared" si="649"/>
        <v>1.4123320702721322E-2</v>
      </c>
      <c r="M1735" s="2">
        <f t="shared" si="650"/>
        <v>4.1336548398208644E-3</v>
      </c>
      <c r="N1735" s="59">
        <v>1524</v>
      </c>
      <c r="O1735" s="59">
        <v>1326</v>
      </c>
      <c r="P1735" s="59">
        <v>41</v>
      </c>
      <c r="Q1735" s="59"/>
      <c r="R1735" s="59"/>
      <c r="S1735" s="59"/>
      <c r="T1735" s="59"/>
      <c r="U1735" s="59"/>
      <c r="V1735" s="59"/>
      <c r="W1735" s="59"/>
      <c r="X1735" s="59"/>
      <c r="Y1735" s="59"/>
      <c r="Z1735" s="59">
        <v>12</v>
      </c>
      <c r="AA1735" s="59"/>
      <c r="AB1735" s="59"/>
      <c r="AC1735" s="59"/>
      <c r="AD1735" s="59"/>
      <c r="AE1735" s="59"/>
      <c r="AG1735" s="7">
        <f>IF(Q1735&gt;0,RANK(Q1735,(N1735:P1735,Q1735:AE1735)),0)</f>
        <v>0</v>
      </c>
      <c r="AH1735" s="7">
        <f>IF(R1735&gt;0,RANK(R1735,(N1735:P1735,Q1735:AE1735)),0)</f>
        <v>0</v>
      </c>
      <c r="AI1735" s="7">
        <f>IF(T1735&gt;0,RANK(T1735,(N1735:P1735,Q1735:AE1735)),0)</f>
        <v>0</v>
      </c>
      <c r="AJ1735" s="7">
        <f>IF(S1735&gt;0,RANK(S1735,(N1735:P1735,Q1735:AE1735)),0)</f>
        <v>0</v>
      </c>
      <c r="AK1735" s="2">
        <f t="shared" si="651"/>
        <v>0</v>
      </c>
      <c r="AL1735" s="2">
        <f t="shared" si="652"/>
        <v>0</v>
      </c>
      <c r="AM1735" s="2">
        <f t="shared" si="653"/>
        <v>0</v>
      </c>
      <c r="AN1735" s="2">
        <f t="shared" si="654"/>
        <v>0</v>
      </c>
      <c r="AP1735" t="s">
        <v>349</v>
      </c>
      <c r="AQ1735" t="s">
        <v>1846</v>
      </c>
      <c r="AR1735">
        <v>2</v>
      </c>
      <c r="AT1735" s="95">
        <v>40</v>
      </c>
      <c r="AU1735" s="97">
        <v>61</v>
      </c>
      <c r="AV1735" s="101">
        <f t="shared" si="655"/>
        <v>40061</v>
      </c>
      <c r="AX1735" s="7" t="s">
        <v>1006</v>
      </c>
    </row>
    <row r="1736" spans="1:50" hidden="1" outlineLevel="1">
      <c r="A1736" t="s">
        <v>1230</v>
      </c>
      <c r="B1736" t="s">
        <v>1846</v>
      </c>
      <c r="C1736" s="1">
        <f t="shared" si="646"/>
        <v>3671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3</v>
      </c>
      <c r="G1736" s="1">
        <f t="shared" si="656"/>
        <v>533</v>
      </c>
      <c r="H1736" s="2">
        <f t="shared" si="657"/>
        <v>0.14519204576409697</v>
      </c>
      <c r="I1736" s="2"/>
      <c r="J1736" s="2">
        <f t="shared" si="647"/>
        <v>0.41786979024788884</v>
      </c>
      <c r="K1736" s="2">
        <f t="shared" si="648"/>
        <v>0.56306183601198578</v>
      </c>
      <c r="L1736" s="2">
        <f t="shared" si="649"/>
        <v>1.4982293652955598E-2</v>
      </c>
      <c r="M1736" s="2">
        <f t="shared" si="650"/>
        <v>4.086080087169779E-3</v>
      </c>
      <c r="N1736" s="59">
        <v>1534</v>
      </c>
      <c r="O1736" s="59">
        <v>2067</v>
      </c>
      <c r="P1736" s="59">
        <v>55</v>
      </c>
      <c r="Q1736" s="59"/>
      <c r="R1736" s="59"/>
      <c r="S1736" s="59"/>
      <c r="T1736" s="59"/>
      <c r="U1736" s="59"/>
      <c r="V1736" s="59"/>
      <c r="W1736" s="59"/>
      <c r="X1736" s="59"/>
      <c r="Y1736" s="59"/>
      <c r="Z1736" s="59">
        <v>15</v>
      </c>
      <c r="AA1736" s="59"/>
      <c r="AB1736" s="59"/>
      <c r="AC1736" s="59"/>
      <c r="AD1736" s="59"/>
      <c r="AE1736" s="59"/>
      <c r="AG1736" s="7">
        <f>IF(Q1736&gt;0,RANK(Q1736,(N1736:P1736,Q1736:AE1736)),0)</f>
        <v>0</v>
      </c>
      <c r="AH1736" s="7">
        <f>IF(R1736&gt;0,RANK(R1736,(N1736:P1736,Q1736:AE1736)),0)</f>
        <v>0</v>
      </c>
      <c r="AI1736" s="7">
        <f>IF(T1736&gt;0,RANK(T1736,(N1736:P1736,Q1736:AE1736)),0)</f>
        <v>0</v>
      </c>
      <c r="AJ1736" s="7">
        <f>IF(S1736&gt;0,RANK(S1736,(N1736:P1736,Q1736:AE1736)),0)</f>
        <v>0</v>
      </c>
      <c r="AK1736" s="2">
        <f t="shared" si="651"/>
        <v>0</v>
      </c>
      <c r="AL1736" s="2">
        <f t="shared" si="652"/>
        <v>0</v>
      </c>
      <c r="AM1736" s="2">
        <f t="shared" si="653"/>
        <v>0</v>
      </c>
      <c r="AN1736" s="2">
        <f t="shared" si="654"/>
        <v>0</v>
      </c>
      <c r="AP1736" t="s">
        <v>1230</v>
      </c>
      <c r="AQ1736" t="s">
        <v>1846</v>
      </c>
      <c r="AR1736">
        <v>2</v>
      </c>
      <c r="AT1736" s="95">
        <v>40</v>
      </c>
      <c r="AU1736" s="97">
        <v>63</v>
      </c>
      <c r="AV1736" s="101">
        <f t="shared" si="655"/>
        <v>40063</v>
      </c>
      <c r="AX1736" s="7" t="s">
        <v>1006</v>
      </c>
    </row>
    <row r="1737" spans="1:50" hidden="1" outlineLevel="1">
      <c r="A1737" t="s">
        <v>799</v>
      </c>
      <c r="B1737" t="s">
        <v>1846</v>
      </c>
      <c r="C1737" s="1">
        <f t="shared" ref="C1737:C1768" si="658">SUM(N1737:AE1737)</f>
        <v>6237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3</v>
      </c>
      <c r="G1737" s="1">
        <f t="shared" si="656"/>
        <v>3203</v>
      </c>
      <c r="H1737" s="2">
        <f t="shared" si="657"/>
        <v>0.51354818021484683</v>
      </c>
      <c r="I1737" s="2"/>
      <c r="J1737" s="2">
        <f t="shared" ref="J1737:J1768" si="659">IF($C1737=0,"-",N1737/$C1737)</f>
        <v>0.23585056918390251</v>
      </c>
      <c r="K1737" s="2">
        <f t="shared" ref="K1737:K1768" si="660">IF($C1737=0,"-",O1737/$C1737)</f>
        <v>0.7493987493987494</v>
      </c>
      <c r="L1737" s="2">
        <f t="shared" ref="L1737:L1768" si="661">IF($C1737=0,"-",P1737/$C1737)</f>
        <v>9.6200096200096206E-3</v>
      </c>
      <c r="M1737" s="2">
        <f t="shared" ref="M1737:M1768" si="662">IF(C1737=0,"-",(1-J1737-K1737-L1737))</f>
        <v>5.1306717973384122E-3</v>
      </c>
      <c r="N1737" s="59">
        <v>1471</v>
      </c>
      <c r="O1737" s="59">
        <v>4674</v>
      </c>
      <c r="P1737" s="59">
        <v>60</v>
      </c>
      <c r="Q1737" s="59"/>
      <c r="R1737" s="59"/>
      <c r="S1737" s="59"/>
      <c r="T1737" s="59"/>
      <c r="U1737" s="59"/>
      <c r="V1737" s="59"/>
      <c r="W1737" s="59"/>
      <c r="X1737" s="59"/>
      <c r="Y1737" s="59"/>
      <c r="Z1737" s="59">
        <v>32</v>
      </c>
      <c r="AA1737" s="59"/>
      <c r="AB1737" s="59"/>
      <c r="AC1737" s="59"/>
      <c r="AD1737" s="59"/>
      <c r="AE1737" s="59"/>
      <c r="AG1737" s="7">
        <f>IF(Q1737&gt;0,RANK(Q1737,(N1737:P1737,Q1737:AE1737)),0)</f>
        <v>0</v>
      </c>
      <c r="AH1737" s="7">
        <f>IF(R1737&gt;0,RANK(R1737,(N1737:P1737,Q1737:AE1737)),0)</f>
        <v>0</v>
      </c>
      <c r="AI1737" s="7">
        <f>IF(T1737&gt;0,RANK(T1737,(N1737:P1737,Q1737:AE1737)),0)</f>
        <v>0</v>
      </c>
      <c r="AJ1737" s="7">
        <f>IF(S1737&gt;0,RANK(S1737,(N1737:P1737,Q1737:AE1737)),0)</f>
        <v>0</v>
      </c>
      <c r="AK1737" s="2">
        <f t="shared" ref="AK1737:AK1768" si="663">IF($C1737=0,"-",Q1737/$C1737)</f>
        <v>0</v>
      </c>
      <c r="AL1737" s="2">
        <f t="shared" ref="AL1737:AL1768" si="664">IF($C1737=0,"-",R1737/$C1737)</f>
        <v>0</v>
      </c>
      <c r="AM1737" s="2">
        <f t="shared" ref="AM1737:AM1768" si="665">IF($C1737=0,"-",T1737/$C1737)</f>
        <v>0</v>
      </c>
      <c r="AN1737" s="2">
        <f t="shared" ref="AN1737:AN1768" si="666">IF($C1737=0,"-",S1737/$C1737)</f>
        <v>0</v>
      </c>
      <c r="AP1737" t="s">
        <v>799</v>
      </c>
      <c r="AQ1737" t="s">
        <v>1846</v>
      </c>
      <c r="AR1737">
        <v>3</v>
      </c>
      <c r="AT1737" s="95">
        <v>40</v>
      </c>
      <c r="AU1737" s="97">
        <v>65</v>
      </c>
      <c r="AV1737" s="101">
        <f t="shared" si="655"/>
        <v>40065</v>
      </c>
      <c r="AX1737" s="7" t="s">
        <v>1006</v>
      </c>
    </row>
    <row r="1738" spans="1:50" hidden="1" outlineLevel="1">
      <c r="A1738" t="s">
        <v>1349</v>
      </c>
      <c r="B1738" t="s">
        <v>1846</v>
      </c>
      <c r="C1738" s="1">
        <f t="shared" si="658"/>
        <v>1699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656"/>
        <v>228</v>
      </c>
      <c r="H1738" s="2">
        <f t="shared" si="657"/>
        <v>0.13419658622719247</v>
      </c>
      <c r="I1738" s="2"/>
      <c r="J1738" s="2">
        <f t="shared" si="659"/>
        <v>0.42260153031194819</v>
      </c>
      <c r="K1738" s="2">
        <f t="shared" si="660"/>
        <v>0.55679811653914069</v>
      </c>
      <c r="L1738" s="2">
        <f t="shared" si="661"/>
        <v>1.5891701000588582E-2</v>
      </c>
      <c r="M1738" s="2">
        <f t="shared" si="662"/>
        <v>4.7086521483225945E-3</v>
      </c>
      <c r="N1738" s="59">
        <v>718</v>
      </c>
      <c r="O1738" s="59">
        <v>946</v>
      </c>
      <c r="P1738" s="59">
        <v>27</v>
      </c>
      <c r="Q1738" s="59"/>
      <c r="R1738" s="59"/>
      <c r="S1738" s="59"/>
      <c r="T1738" s="59"/>
      <c r="U1738" s="59"/>
      <c r="V1738" s="59"/>
      <c r="W1738" s="59"/>
      <c r="X1738" s="59"/>
      <c r="Y1738" s="59"/>
      <c r="Z1738" s="59">
        <v>8</v>
      </c>
      <c r="AA1738" s="59"/>
      <c r="AB1738" s="59"/>
      <c r="AC1738" s="59"/>
      <c r="AD1738" s="59"/>
      <c r="AE1738" s="59"/>
      <c r="AG1738" s="7">
        <f>IF(Q1738&gt;0,RANK(Q1738,(N1738:P1738,Q1738:AE1738)),0)</f>
        <v>0</v>
      </c>
      <c r="AH1738" s="7">
        <f>IF(R1738&gt;0,RANK(R1738,(N1738:P1738,Q1738:AE1738)),0)</f>
        <v>0</v>
      </c>
      <c r="AI1738" s="7">
        <f>IF(T1738&gt;0,RANK(T1738,(N1738:P1738,Q1738:AE1738)),0)</f>
        <v>0</v>
      </c>
      <c r="AJ1738" s="7">
        <f>IF(S1738&gt;0,RANK(S1738,(N1738:P1738,Q1738:AE1738)),0)</f>
        <v>0</v>
      </c>
      <c r="AK1738" s="2">
        <f t="shared" si="663"/>
        <v>0</v>
      </c>
      <c r="AL1738" s="2">
        <f t="shared" si="664"/>
        <v>0</v>
      </c>
      <c r="AM1738" s="2">
        <f t="shared" si="665"/>
        <v>0</v>
      </c>
      <c r="AN1738" s="2">
        <f t="shared" si="666"/>
        <v>0</v>
      </c>
      <c r="AP1738" t="s">
        <v>1349</v>
      </c>
      <c r="AQ1738" t="s">
        <v>1846</v>
      </c>
      <c r="AR1738">
        <v>4</v>
      </c>
      <c r="AT1738" s="95">
        <v>40</v>
      </c>
      <c r="AU1738" s="97">
        <v>67</v>
      </c>
      <c r="AV1738" s="101">
        <f t="shared" si="655"/>
        <v>40067</v>
      </c>
      <c r="AX1738" s="7" t="s">
        <v>1006</v>
      </c>
    </row>
    <row r="1739" spans="1:50" hidden="1" outlineLevel="1">
      <c r="A1739" t="s">
        <v>1539</v>
      </c>
      <c r="B1739" t="s">
        <v>1846</v>
      </c>
      <c r="C1739" s="1">
        <f t="shared" si="658"/>
        <v>2783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656"/>
        <v>648</v>
      </c>
      <c r="H1739" s="2">
        <f t="shared" si="657"/>
        <v>0.23284225655767157</v>
      </c>
      <c r="I1739" s="2"/>
      <c r="J1739" s="2">
        <f t="shared" si="659"/>
        <v>0.37405677326625941</v>
      </c>
      <c r="K1739" s="2">
        <f t="shared" si="660"/>
        <v>0.60689902982393096</v>
      </c>
      <c r="L1739" s="2">
        <f t="shared" si="661"/>
        <v>1.5810276679841896E-2</v>
      </c>
      <c r="M1739" s="2">
        <f t="shared" si="662"/>
        <v>3.2339202299677336E-3</v>
      </c>
      <c r="N1739" s="59">
        <v>1041</v>
      </c>
      <c r="O1739" s="59">
        <v>1689</v>
      </c>
      <c r="P1739" s="59">
        <v>44</v>
      </c>
      <c r="Q1739" s="59"/>
      <c r="R1739" s="59"/>
      <c r="S1739" s="59"/>
      <c r="T1739" s="59"/>
      <c r="U1739" s="59"/>
      <c r="V1739" s="59"/>
      <c r="W1739" s="59"/>
      <c r="X1739" s="59"/>
      <c r="Y1739" s="59"/>
      <c r="Z1739" s="59">
        <v>9</v>
      </c>
      <c r="AA1739" s="59"/>
      <c r="AB1739" s="59"/>
      <c r="AC1739" s="59"/>
      <c r="AD1739" s="59"/>
      <c r="AE1739" s="59"/>
      <c r="AG1739" s="7">
        <f>IF(Q1739&gt;0,RANK(Q1739,(N1739:P1739,Q1739:AE1739)),0)</f>
        <v>0</v>
      </c>
      <c r="AH1739" s="7">
        <f>IF(R1739&gt;0,RANK(R1739,(N1739:P1739,Q1739:AE1739)),0)</f>
        <v>0</v>
      </c>
      <c r="AI1739" s="7">
        <f>IF(T1739&gt;0,RANK(T1739,(N1739:P1739,Q1739:AE1739)),0)</f>
        <v>0</v>
      </c>
      <c r="AJ1739" s="7">
        <f>IF(S1739&gt;0,RANK(S1739,(N1739:P1739,Q1739:AE1739)),0)</f>
        <v>0</v>
      </c>
      <c r="AK1739" s="2">
        <f t="shared" si="663"/>
        <v>0</v>
      </c>
      <c r="AL1739" s="2">
        <f t="shared" si="664"/>
        <v>0</v>
      </c>
      <c r="AM1739" s="2">
        <f t="shared" si="665"/>
        <v>0</v>
      </c>
      <c r="AN1739" s="2">
        <f t="shared" si="666"/>
        <v>0</v>
      </c>
      <c r="AP1739" t="s">
        <v>1539</v>
      </c>
      <c r="AQ1739" t="s">
        <v>1846</v>
      </c>
      <c r="AR1739">
        <v>2</v>
      </c>
      <c r="AT1739" s="95">
        <v>40</v>
      </c>
      <c r="AU1739" s="97">
        <v>69</v>
      </c>
      <c r="AV1739" s="101">
        <f t="shared" si="655"/>
        <v>40069</v>
      </c>
      <c r="AX1739" s="7" t="s">
        <v>1006</v>
      </c>
    </row>
    <row r="1740" spans="1:50" hidden="1" outlineLevel="1">
      <c r="A1740" t="s">
        <v>1649</v>
      </c>
      <c r="B1740" t="s">
        <v>1846</v>
      </c>
      <c r="C1740" s="1">
        <f t="shared" si="658"/>
        <v>14135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1">
        <f t="shared" si="656"/>
        <v>6409</v>
      </c>
      <c r="H1740" s="2">
        <f t="shared" si="657"/>
        <v>0.45341351255748141</v>
      </c>
      <c r="I1740" s="2"/>
      <c r="J1740" s="2">
        <f t="shared" si="659"/>
        <v>0.26055889635656171</v>
      </c>
      <c r="K1740" s="2">
        <f t="shared" si="660"/>
        <v>0.71397240891404312</v>
      </c>
      <c r="L1740" s="2">
        <f t="shared" si="661"/>
        <v>2.0233463035019456E-2</v>
      </c>
      <c r="M1740" s="2">
        <f t="shared" si="662"/>
        <v>5.2352316943757131E-3</v>
      </c>
      <c r="N1740" s="59">
        <v>3683</v>
      </c>
      <c r="O1740" s="59">
        <v>10092</v>
      </c>
      <c r="P1740" s="59">
        <v>286</v>
      </c>
      <c r="Q1740" s="59"/>
      <c r="R1740" s="59"/>
      <c r="S1740" s="59"/>
      <c r="T1740" s="59"/>
      <c r="U1740" s="59"/>
      <c r="V1740" s="59"/>
      <c r="W1740" s="59"/>
      <c r="X1740" s="59"/>
      <c r="Y1740" s="59"/>
      <c r="Z1740" s="59">
        <v>74</v>
      </c>
      <c r="AA1740" s="59"/>
      <c r="AB1740" s="59"/>
      <c r="AC1740" s="59"/>
      <c r="AD1740" s="59"/>
      <c r="AE1740" s="59"/>
      <c r="AG1740" s="7">
        <f>IF(Q1740&gt;0,RANK(Q1740,(N1740:P1740,Q1740:AE1740)),0)</f>
        <v>0</v>
      </c>
      <c r="AH1740" s="7">
        <f>IF(R1740&gt;0,RANK(R1740,(N1740:P1740,Q1740:AE1740)),0)</f>
        <v>0</v>
      </c>
      <c r="AI1740" s="7">
        <f>IF(T1740&gt;0,RANK(T1740,(N1740:P1740,Q1740:AE1740)),0)</f>
        <v>0</v>
      </c>
      <c r="AJ1740" s="7">
        <f>IF(S1740&gt;0,RANK(S1740,(N1740:P1740,Q1740:AE1740)),0)</f>
        <v>0</v>
      </c>
      <c r="AK1740" s="2">
        <f t="shared" si="663"/>
        <v>0</v>
      </c>
      <c r="AL1740" s="2">
        <f t="shared" si="664"/>
        <v>0</v>
      </c>
      <c r="AM1740" s="2">
        <f t="shared" si="665"/>
        <v>0</v>
      </c>
      <c r="AN1740" s="2">
        <f t="shared" si="666"/>
        <v>0</v>
      </c>
      <c r="AP1740" t="s">
        <v>1649</v>
      </c>
      <c r="AQ1740" t="s">
        <v>1846</v>
      </c>
      <c r="AR1740">
        <v>3</v>
      </c>
      <c r="AT1740" s="95">
        <v>40</v>
      </c>
      <c r="AU1740" s="97">
        <v>71</v>
      </c>
      <c r="AV1740" s="101">
        <f t="shared" si="655"/>
        <v>40071</v>
      </c>
      <c r="AX1740" s="7" t="s">
        <v>1006</v>
      </c>
    </row>
    <row r="1741" spans="1:50" hidden="1" outlineLevel="1">
      <c r="A1741" t="s">
        <v>1123</v>
      </c>
      <c r="B1741" t="s">
        <v>1846</v>
      </c>
      <c r="C1741" s="1">
        <f t="shared" si="658"/>
        <v>4396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3</v>
      </c>
      <c r="G1741" s="1">
        <f t="shared" si="656"/>
        <v>3047</v>
      </c>
      <c r="H1741" s="2">
        <f t="shared" si="657"/>
        <v>0.693130118289354</v>
      </c>
      <c r="I1741" s="2"/>
      <c r="J1741" s="2">
        <f t="shared" si="659"/>
        <v>0.14581437670609645</v>
      </c>
      <c r="K1741" s="2">
        <f t="shared" si="660"/>
        <v>0.83894449499545043</v>
      </c>
      <c r="L1741" s="2">
        <f t="shared" si="661"/>
        <v>1.2738853503184714E-2</v>
      </c>
      <c r="M1741" s="2">
        <f t="shared" si="662"/>
        <v>2.5022747952684297E-3</v>
      </c>
      <c r="N1741" s="59">
        <v>641</v>
      </c>
      <c r="O1741" s="59">
        <v>3688</v>
      </c>
      <c r="P1741" s="59">
        <v>56</v>
      </c>
      <c r="Q1741" s="59"/>
      <c r="R1741" s="59"/>
      <c r="S1741" s="59"/>
      <c r="T1741" s="59"/>
      <c r="U1741" s="59"/>
      <c r="V1741" s="59"/>
      <c r="W1741" s="59"/>
      <c r="X1741" s="59"/>
      <c r="Y1741" s="59"/>
      <c r="Z1741" s="59">
        <v>11</v>
      </c>
      <c r="AA1741" s="59"/>
      <c r="AB1741" s="59"/>
      <c r="AC1741" s="59"/>
      <c r="AD1741" s="59"/>
      <c r="AE1741" s="59"/>
      <c r="AG1741" s="7">
        <f>IF(Q1741&gt;0,RANK(Q1741,(N1741:P1741,Q1741:AE1741)),0)</f>
        <v>0</v>
      </c>
      <c r="AH1741" s="7">
        <f>IF(R1741&gt;0,RANK(R1741,(N1741:P1741,Q1741:AE1741)),0)</f>
        <v>0</v>
      </c>
      <c r="AI1741" s="7">
        <f>IF(T1741&gt;0,RANK(T1741,(N1741:P1741,Q1741:AE1741)),0)</f>
        <v>0</v>
      </c>
      <c r="AJ1741" s="7">
        <f>IF(S1741&gt;0,RANK(S1741,(N1741:P1741,Q1741:AE1741)),0)</f>
        <v>0</v>
      </c>
      <c r="AK1741" s="2">
        <f t="shared" si="663"/>
        <v>0</v>
      </c>
      <c r="AL1741" s="2">
        <f t="shared" si="664"/>
        <v>0</v>
      </c>
      <c r="AM1741" s="2">
        <f t="shared" si="665"/>
        <v>0</v>
      </c>
      <c r="AN1741" s="2">
        <f t="shared" si="666"/>
        <v>0</v>
      </c>
      <c r="AP1741" t="s">
        <v>1123</v>
      </c>
      <c r="AQ1741" t="s">
        <v>1846</v>
      </c>
      <c r="AR1741">
        <v>3</v>
      </c>
      <c r="AT1741" s="95">
        <v>40</v>
      </c>
      <c r="AU1741" s="97">
        <v>73</v>
      </c>
      <c r="AV1741" s="101">
        <f t="shared" si="655"/>
        <v>40073</v>
      </c>
      <c r="AX1741" s="7" t="s">
        <v>1006</v>
      </c>
    </row>
    <row r="1742" spans="1:50" hidden="1" outlineLevel="1">
      <c r="A1742" t="s">
        <v>877</v>
      </c>
      <c r="B1742" t="s">
        <v>1846</v>
      </c>
      <c r="C1742" s="1">
        <f t="shared" si="658"/>
        <v>3082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656"/>
        <v>949</v>
      </c>
      <c r="H1742" s="2">
        <f t="shared" si="657"/>
        <v>0.30791693705386114</v>
      </c>
      <c r="I1742" s="2"/>
      <c r="J1742" s="2">
        <f t="shared" si="659"/>
        <v>0.33971447112264763</v>
      </c>
      <c r="K1742" s="2">
        <f t="shared" si="660"/>
        <v>0.64763140817650877</v>
      </c>
      <c r="L1742" s="2">
        <f t="shared" si="661"/>
        <v>7.7871512005191438E-3</v>
      </c>
      <c r="M1742" s="2">
        <f t="shared" si="662"/>
        <v>4.8669695003244525E-3</v>
      </c>
      <c r="N1742" s="59">
        <v>1047</v>
      </c>
      <c r="O1742" s="59">
        <v>1996</v>
      </c>
      <c r="P1742" s="59">
        <v>24</v>
      </c>
      <c r="Q1742" s="59"/>
      <c r="R1742" s="59"/>
      <c r="S1742" s="59"/>
      <c r="T1742" s="59"/>
      <c r="U1742" s="59"/>
      <c r="V1742" s="59"/>
      <c r="W1742" s="59"/>
      <c r="X1742" s="59"/>
      <c r="Y1742" s="59"/>
      <c r="Z1742" s="59">
        <v>15</v>
      </c>
      <c r="AA1742" s="59"/>
      <c r="AB1742" s="59"/>
      <c r="AC1742" s="59"/>
      <c r="AD1742" s="59"/>
      <c r="AE1742" s="59"/>
      <c r="AG1742" s="7">
        <f>IF(Q1742&gt;0,RANK(Q1742,(N1742:P1742,Q1742:AE1742)),0)</f>
        <v>0</v>
      </c>
      <c r="AH1742" s="7">
        <f>IF(R1742&gt;0,RANK(R1742,(N1742:P1742,Q1742:AE1742)),0)</f>
        <v>0</v>
      </c>
      <c r="AI1742" s="7">
        <f>IF(T1742&gt;0,RANK(T1742,(N1742:P1742,Q1742:AE1742)),0)</f>
        <v>0</v>
      </c>
      <c r="AJ1742" s="7">
        <f>IF(S1742&gt;0,RANK(S1742,(N1742:P1742,Q1742:AE1742)),0)</f>
        <v>0</v>
      </c>
      <c r="AK1742" s="2">
        <f t="shared" si="663"/>
        <v>0</v>
      </c>
      <c r="AL1742" s="2">
        <f t="shared" si="664"/>
        <v>0</v>
      </c>
      <c r="AM1742" s="2">
        <f t="shared" si="665"/>
        <v>0</v>
      </c>
      <c r="AN1742" s="2">
        <f t="shared" si="666"/>
        <v>0</v>
      </c>
      <c r="AP1742" t="s">
        <v>877</v>
      </c>
      <c r="AQ1742" t="s">
        <v>1846</v>
      </c>
      <c r="AR1742">
        <v>3</v>
      </c>
      <c r="AT1742" s="95">
        <v>40</v>
      </c>
      <c r="AU1742" s="97">
        <v>75</v>
      </c>
      <c r="AV1742" s="101">
        <f t="shared" si="655"/>
        <v>40075</v>
      </c>
      <c r="AX1742" s="7" t="s">
        <v>1006</v>
      </c>
    </row>
    <row r="1743" spans="1:50" hidden="1" outlineLevel="1">
      <c r="A1743" t="s">
        <v>1463</v>
      </c>
      <c r="B1743" t="s">
        <v>1846</v>
      </c>
      <c r="C1743" s="1">
        <f t="shared" si="658"/>
        <v>2712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656"/>
        <v>7</v>
      </c>
      <c r="H1743" s="2">
        <f t="shared" si="657"/>
        <v>2.5811209439528023E-3</v>
      </c>
      <c r="I1743" s="2"/>
      <c r="J1743" s="2">
        <f t="shared" si="659"/>
        <v>0.48377581120943952</v>
      </c>
      <c r="K1743" s="2">
        <f t="shared" si="660"/>
        <v>0.48635693215339232</v>
      </c>
      <c r="L1743" s="2">
        <f t="shared" si="661"/>
        <v>2.1386430678466076E-2</v>
      </c>
      <c r="M1743" s="2">
        <f t="shared" si="662"/>
        <v>8.4808259587021394E-3</v>
      </c>
      <c r="N1743" s="59">
        <v>1312</v>
      </c>
      <c r="O1743" s="59">
        <v>1319</v>
      </c>
      <c r="P1743" s="59">
        <v>58</v>
      </c>
      <c r="Q1743" s="59"/>
      <c r="R1743" s="59"/>
      <c r="S1743" s="59"/>
      <c r="T1743" s="59"/>
      <c r="U1743" s="59"/>
      <c r="V1743" s="59"/>
      <c r="W1743" s="59"/>
      <c r="X1743" s="59"/>
      <c r="Y1743" s="59"/>
      <c r="Z1743" s="59">
        <v>23</v>
      </c>
      <c r="AA1743" s="59"/>
      <c r="AB1743" s="59"/>
      <c r="AC1743" s="59"/>
      <c r="AD1743" s="59"/>
      <c r="AE1743" s="59"/>
      <c r="AG1743" s="7">
        <f>IF(Q1743&gt;0,RANK(Q1743,(N1743:P1743,Q1743:AE1743)),0)</f>
        <v>0</v>
      </c>
      <c r="AH1743" s="7">
        <f>IF(R1743&gt;0,RANK(R1743,(N1743:P1743,Q1743:AE1743)),0)</f>
        <v>0</v>
      </c>
      <c r="AI1743" s="7">
        <f>IF(T1743&gt;0,RANK(T1743,(N1743:P1743,Q1743:AE1743)),0)</f>
        <v>0</v>
      </c>
      <c r="AJ1743" s="7">
        <f>IF(S1743&gt;0,RANK(S1743,(N1743:P1743,Q1743:AE1743)),0)</f>
        <v>0</v>
      </c>
      <c r="AK1743" s="2">
        <f t="shared" si="663"/>
        <v>0</v>
      </c>
      <c r="AL1743" s="2">
        <f t="shared" si="664"/>
        <v>0</v>
      </c>
      <c r="AM1743" s="2">
        <f t="shared" si="665"/>
        <v>0</v>
      </c>
      <c r="AN1743" s="2">
        <f t="shared" si="666"/>
        <v>0</v>
      </c>
      <c r="AP1743" t="s">
        <v>1463</v>
      </c>
      <c r="AQ1743" t="s">
        <v>1846</v>
      </c>
      <c r="AR1743">
        <v>2</v>
      </c>
      <c r="AT1743" s="95">
        <v>40</v>
      </c>
      <c r="AU1743" s="97">
        <v>77</v>
      </c>
      <c r="AV1743" s="101">
        <f t="shared" si="655"/>
        <v>40077</v>
      </c>
      <c r="AX1743" s="7" t="s">
        <v>1006</v>
      </c>
    </row>
    <row r="1744" spans="1:50" hidden="1" outlineLevel="1">
      <c r="A1744" t="s">
        <v>746</v>
      </c>
      <c r="B1744" t="s">
        <v>1846</v>
      </c>
      <c r="C1744" s="1">
        <f t="shared" si="658"/>
        <v>11188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1">
        <f t="shared" si="656"/>
        <v>1710</v>
      </c>
      <c r="H1744" s="2">
        <f t="shared" si="657"/>
        <v>0.1528423310690025</v>
      </c>
      <c r="I1744" s="2"/>
      <c r="J1744" s="2">
        <f t="shared" si="659"/>
        <v>0.41321058276725064</v>
      </c>
      <c r="K1744" s="2">
        <f t="shared" si="660"/>
        <v>0.56605291383625311</v>
      </c>
      <c r="L1744" s="2">
        <f t="shared" si="661"/>
        <v>1.465856274579907E-2</v>
      </c>
      <c r="M1744" s="2">
        <f t="shared" si="662"/>
        <v>6.0779406506971719E-3</v>
      </c>
      <c r="N1744" s="59">
        <v>4623</v>
      </c>
      <c r="O1744" s="59">
        <v>6333</v>
      </c>
      <c r="P1744" s="59">
        <v>164</v>
      </c>
      <c r="Q1744" s="59"/>
      <c r="R1744" s="59"/>
      <c r="S1744" s="59"/>
      <c r="T1744" s="59"/>
      <c r="U1744" s="59"/>
      <c r="V1744" s="59"/>
      <c r="W1744" s="59"/>
      <c r="X1744" s="59"/>
      <c r="Y1744" s="59"/>
      <c r="Z1744" s="59">
        <v>68</v>
      </c>
      <c r="AA1744" s="59"/>
      <c r="AB1744" s="59"/>
      <c r="AC1744" s="59"/>
      <c r="AD1744" s="59"/>
      <c r="AE1744" s="59"/>
      <c r="AG1744" s="7">
        <f>IF(Q1744&gt;0,RANK(Q1744,(N1744:P1744,Q1744:AE1744)),0)</f>
        <v>0</v>
      </c>
      <c r="AH1744" s="7">
        <f>IF(R1744&gt;0,RANK(R1744,(N1744:P1744,Q1744:AE1744)),0)</f>
        <v>0</v>
      </c>
      <c r="AI1744" s="7">
        <f>IF(T1744&gt;0,RANK(T1744,(N1744:P1744,Q1744:AE1744)),0)</f>
        <v>0</v>
      </c>
      <c r="AJ1744" s="7">
        <f>IF(S1744&gt;0,RANK(S1744,(N1744:P1744,Q1744:AE1744)),0)</f>
        <v>0</v>
      </c>
      <c r="AK1744" s="2">
        <f t="shared" si="663"/>
        <v>0</v>
      </c>
      <c r="AL1744" s="2">
        <f t="shared" si="664"/>
        <v>0</v>
      </c>
      <c r="AM1744" s="2">
        <f t="shared" si="665"/>
        <v>0</v>
      </c>
      <c r="AN1744" s="2">
        <f t="shared" si="666"/>
        <v>0</v>
      </c>
      <c r="AP1744" t="s">
        <v>746</v>
      </c>
      <c r="AQ1744" t="s">
        <v>1846</v>
      </c>
      <c r="AR1744">
        <v>2</v>
      </c>
      <c r="AT1744" s="95">
        <v>40</v>
      </c>
      <c r="AU1744" s="97">
        <v>79</v>
      </c>
      <c r="AV1744" s="101">
        <f t="shared" si="655"/>
        <v>40079</v>
      </c>
      <c r="AX1744" s="7" t="s">
        <v>1006</v>
      </c>
    </row>
    <row r="1745" spans="1:50" hidden="1" outlineLevel="1">
      <c r="A1745" t="s">
        <v>1853</v>
      </c>
      <c r="B1745" t="s">
        <v>1846</v>
      </c>
      <c r="C1745" s="1">
        <f t="shared" si="658"/>
        <v>8745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656"/>
        <v>3829</v>
      </c>
      <c r="H1745" s="2">
        <f t="shared" si="657"/>
        <v>0.43785020011435105</v>
      </c>
      <c r="I1745" s="2"/>
      <c r="J1745" s="2">
        <f t="shared" si="659"/>
        <v>0.26746712407089768</v>
      </c>
      <c r="K1745" s="2">
        <f t="shared" si="660"/>
        <v>0.70531732418524873</v>
      </c>
      <c r="L1745" s="2">
        <f t="shared" si="661"/>
        <v>2.1040594625500286E-2</v>
      </c>
      <c r="M1745" s="2">
        <f t="shared" si="662"/>
        <v>6.1749571183533081E-3</v>
      </c>
      <c r="N1745" s="59">
        <v>2339</v>
      </c>
      <c r="O1745" s="59">
        <v>6168</v>
      </c>
      <c r="P1745" s="59">
        <v>184</v>
      </c>
      <c r="Q1745" s="59"/>
      <c r="R1745" s="59"/>
      <c r="S1745" s="59"/>
      <c r="T1745" s="59"/>
      <c r="U1745" s="59"/>
      <c r="V1745" s="59"/>
      <c r="W1745" s="59"/>
      <c r="X1745" s="59"/>
      <c r="Y1745" s="59"/>
      <c r="Z1745" s="59">
        <v>54</v>
      </c>
      <c r="AA1745" s="59"/>
      <c r="AB1745" s="59"/>
      <c r="AC1745" s="59"/>
      <c r="AD1745" s="59"/>
      <c r="AE1745" s="59"/>
      <c r="AG1745" s="7">
        <f>IF(Q1745&gt;0,RANK(Q1745,(N1745:P1745,Q1745:AE1745)),0)</f>
        <v>0</v>
      </c>
      <c r="AH1745" s="7">
        <f>IF(R1745&gt;0,RANK(R1745,(N1745:P1745,Q1745:AE1745)),0)</f>
        <v>0</v>
      </c>
      <c r="AI1745" s="7">
        <f>IF(T1745&gt;0,RANK(T1745,(N1745:P1745,Q1745:AE1745)),0)</f>
        <v>0</v>
      </c>
      <c r="AJ1745" s="7">
        <f>IF(S1745&gt;0,RANK(S1745,(N1745:P1745,Q1745:AE1745)),0)</f>
        <v>0</v>
      </c>
      <c r="AK1745" s="2">
        <f t="shared" si="663"/>
        <v>0</v>
      </c>
      <c r="AL1745" s="2">
        <f t="shared" si="664"/>
        <v>0</v>
      </c>
      <c r="AM1745" s="2">
        <f t="shared" si="665"/>
        <v>0</v>
      </c>
      <c r="AN1745" s="2">
        <f t="shared" si="666"/>
        <v>0</v>
      </c>
      <c r="AP1745" t="s">
        <v>1853</v>
      </c>
      <c r="AQ1745" t="s">
        <v>1846</v>
      </c>
      <c r="AR1745">
        <v>3</v>
      </c>
      <c r="AT1745" s="95">
        <v>40</v>
      </c>
      <c r="AU1745" s="97">
        <v>81</v>
      </c>
      <c r="AV1745" s="101">
        <f t="shared" si="655"/>
        <v>40081</v>
      </c>
      <c r="AX1745" s="7" t="s">
        <v>1006</v>
      </c>
    </row>
    <row r="1746" spans="1:50" hidden="1" outlineLevel="1">
      <c r="A1746" t="s">
        <v>543</v>
      </c>
      <c r="B1746" t="s">
        <v>1846</v>
      </c>
      <c r="C1746" s="1">
        <f t="shared" si="658"/>
        <v>8310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3</v>
      </c>
      <c r="G1746" s="1">
        <f t="shared" si="656"/>
        <v>3691</v>
      </c>
      <c r="H1746" s="2">
        <f t="shared" si="657"/>
        <v>0.44416365824308063</v>
      </c>
      <c r="I1746" s="2"/>
      <c r="J1746" s="2">
        <f t="shared" si="659"/>
        <v>0.26534296028880866</v>
      </c>
      <c r="K1746" s="2">
        <f t="shared" si="660"/>
        <v>0.70950661853188934</v>
      </c>
      <c r="L1746" s="2">
        <f t="shared" si="661"/>
        <v>1.8772563176895306E-2</v>
      </c>
      <c r="M1746" s="2">
        <f t="shared" si="662"/>
        <v>6.3778580024066896E-3</v>
      </c>
      <c r="N1746" s="59">
        <v>2205</v>
      </c>
      <c r="O1746" s="59">
        <v>5896</v>
      </c>
      <c r="P1746" s="59">
        <v>156</v>
      </c>
      <c r="Q1746" s="59"/>
      <c r="R1746" s="59"/>
      <c r="S1746" s="59"/>
      <c r="T1746" s="59"/>
      <c r="U1746" s="59"/>
      <c r="V1746" s="59"/>
      <c r="W1746" s="59"/>
      <c r="X1746" s="59"/>
      <c r="Y1746" s="59"/>
      <c r="Z1746" s="59">
        <v>53</v>
      </c>
      <c r="AA1746" s="59"/>
      <c r="AB1746" s="59"/>
      <c r="AC1746" s="59"/>
      <c r="AD1746" s="59"/>
      <c r="AE1746" s="59"/>
      <c r="AG1746" s="7">
        <f>IF(Q1746&gt;0,RANK(Q1746,(N1746:P1746,Q1746:AE1746)),0)</f>
        <v>0</v>
      </c>
      <c r="AH1746" s="7">
        <f>IF(R1746&gt;0,RANK(R1746,(N1746:P1746,Q1746:AE1746)),0)</f>
        <v>0</v>
      </c>
      <c r="AI1746" s="7">
        <f>IF(T1746&gt;0,RANK(T1746,(N1746:P1746,Q1746:AE1746)),0)</f>
        <v>0</v>
      </c>
      <c r="AJ1746" s="7">
        <f>IF(S1746&gt;0,RANK(S1746,(N1746:P1746,Q1746:AE1746)),0)</f>
        <v>0</v>
      </c>
      <c r="AK1746" s="2">
        <f t="shared" si="663"/>
        <v>0</v>
      </c>
      <c r="AL1746" s="2">
        <f t="shared" si="664"/>
        <v>0</v>
      </c>
      <c r="AM1746" s="2">
        <f t="shared" si="665"/>
        <v>0</v>
      </c>
      <c r="AN1746" s="2">
        <f t="shared" si="666"/>
        <v>0</v>
      </c>
      <c r="AP1746" t="s">
        <v>543</v>
      </c>
      <c r="AQ1746" t="s">
        <v>1846</v>
      </c>
      <c r="AR1746">
        <v>3</v>
      </c>
      <c r="AT1746" s="95">
        <v>40</v>
      </c>
      <c r="AU1746" s="97">
        <v>83</v>
      </c>
      <c r="AV1746" s="101">
        <f t="shared" si="655"/>
        <v>40083</v>
      </c>
      <c r="AX1746" s="7" t="s">
        <v>1006</v>
      </c>
    </row>
    <row r="1747" spans="1:50" hidden="1" outlineLevel="1">
      <c r="A1747" t="s">
        <v>1167</v>
      </c>
      <c r="B1747" t="s">
        <v>1846</v>
      </c>
      <c r="C1747" s="1">
        <f t="shared" si="658"/>
        <v>2231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3</v>
      </c>
      <c r="G1747" s="1">
        <f t="shared" si="656"/>
        <v>496</v>
      </c>
      <c r="H1747" s="2">
        <f t="shared" si="657"/>
        <v>0.2223218287763335</v>
      </c>
      <c r="I1747" s="2"/>
      <c r="J1747" s="2">
        <f t="shared" si="659"/>
        <v>0.37920215150156883</v>
      </c>
      <c r="K1747" s="2">
        <f t="shared" si="660"/>
        <v>0.60152398027790233</v>
      </c>
      <c r="L1747" s="2">
        <f t="shared" si="661"/>
        <v>1.3895114298520844E-2</v>
      </c>
      <c r="M1747" s="2">
        <f t="shared" si="662"/>
        <v>5.3787539220079457E-3</v>
      </c>
      <c r="N1747" s="59">
        <v>846</v>
      </c>
      <c r="O1747" s="59">
        <v>1342</v>
      </c>
      <c r="P1747" s="59">
        <v>31</v>
      </c>
      <c r="Q1747" s="59"/>
      <c r="R1747" s="59"/>
      <c r="S1747" s="59"/>
      <c r="T1747" s="59"/>
      <c r="U1747" s="59"/>
      <c r="V1747" s="59"/>
      <c r="W1747" s="59"/>
      <c r="X1747" s="59"/>
      <c r="Y1747" s="59"/>
      <c r="Z1747" s="59">
        <v>12</v>
      </c>
      <c r="AA1747" s="59"/>
      <c r="AB1747" s="59"/>
      <c r="AC1747" s="59"/>
      <c r="AD1747" s="59"/>
      <c r="AE1747" s="59"/>
      <c r="AG1747" s="7">
        <f>IF(Q1747&gt;0,RANK(Q1747,(N1747:P1747,Q1747:AE1747)),0)</f>
        <v>0</v>
      </c>
      <c r="AH1747" s="7">
        <f>IF(R1747&gt;0,RANK(R1747,(N1747:P1747,Q1747:AE1747)),0)</f>
        <v>0</v>
      </c>
      <c r="AI1747" s="7">
        <f>IF(T1747&gt;0,RANK(T1747,(N1747:P1747,Q1747:AE1747)),0)</f>
        <v>0</v>
      </c>
      <c r="AJ1747" s="7">
        <f>IF(S1747&gt;0,RANK(S1747,(N1747:P1747,Q1747:AE1747)),0)</f>
        <v>0</v>
      </c>
      <c r="AK1747" s="2">
        <f t="shared" si="663"/>
        <v>0</v>
      </c>
      <c r="AL1747" s="2">
        <f t="shared" si="664"/>
        <v>0</v>
      </c>
      <c r="AM1747" s="2">
        <f t="shared" si="665"/>
        <v>0</v>
      </c>
      <c r="AN1747" s="2">
        <f t="shared" si="666"/>
        <v>0</v>
      </c>
      <c r="AP1747" t="s">
        <v>1167</v>
      </c>
      <c r="AQ1747" t="s">
        <v>1846</v>
      </c>
      <c r="AR1747">
        <v>4</v>
      </c>
      <c r="AT1747" s="95">
        <v>40</v>
      </c>
      <c r="AU1747" s="97">
        <v>85</v>
      </c>
      <c r="AV1747" s="101">
        <f t="shared" si="655"/>
        <v>40085</v>
      </c>
      <c r="AX1747" s="7" t="s">
        <v>1006</v>
      </c>
    </row>
    <row r="1748" spans="1:50" hidden="1" outlineLevel="1">
      <c r="A1748" t="s">
        <v>497</v>
      </c>
      <c r="B1748" t="s">
        <v>1846</v>
      </c>
      <c r="C1748" s="1">
        <f t="shared" si="658"/>
        <v>6995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3</v>
      </c>
      <c r="G1748" s="1">
        <f t="shared" si="656"/>
        <v>2863</v>
      </c>
      <c r="H1748" s="2">
        <f t="shared" si="657"/>
        <v>0.40929235167977124</v>
      </c>
      <c r="I1748" s="2"/>
      <c r="J1748" s="2">
        <f t="shared" si="659"/>
        <v>0.28649035025017872</v>
      </c>
      <c r="K1748" s="2">
        <f t="shared" si="660"/>
        <v>0.69578270192994995</v>
      </c>
      <c r="L1748" s="2">
        <f t="shared" si="661"/>
        <v>1.1579699785561115E-2</v>
      </c>
      <c r="M1748" s="2">
        <f t="shared" si="662"/>
        <v>6.1472480343101599E-3</v>
      </c>
      <c r="N1748" s="59">
        <v>2004</v>
      </c>
      <c r="O1748" s="59">
        <v>4867</v>
      </c>
      <c r="P1748" s="59">
        <v>81</v>
      </c>
      <c r="Q1748" s="59"/>
      <c r="R1748" s="59"/>
      <c r="S1748" s="59"/>
      <c r="T1748" s="59"/>
      <c r="U1748" s="59"/>
      <c r="V1748" s="59"/>
      <c r="W1748" s="59"/>
      <c r="X1748" s="59"/>
      <c r="Y1748" s="59"/>
      <c r="Z1748" s="59">
        <v>43</v>
      </c>
      <c r="AA1748" s="59"/>
      <c r="AB1748" s="59"/>
      <c r="AC1748" s="59"/>
      <c r="AD1748" s="59"/>
      <c r="AE1748" s="59"/>
      <c r="AG1748" s="7">
        <f>IF(Q1748&gt;0,RANK(Q1748,(N1748:P1748,Q1748:AE1748)),0)</f>
        <v>0</v>
      </c>
      <c r="AH1748" s="7">
        <f>IF(R1748&gt;0,RANK(R1748,(N1748:P1748,Q1748:AE1748)),0)</f>
        <v>0</v>
      </c>
      <c r="AI1748" s="7">
        <f>IF(T1748&gt;0,RANK(T1748,(N1748:P1748,Q1748:AE1748)),0)</f>
        <v>0</v>
      </c>
      <c r="AJ1748" s="7">
        <f>IF(S1748&gt;0,RANK(S1748,(N1748:P1748,Q1748:AE1748)),0)</f>
        <v>0</v>
      </c>
      <c r="AK1748" s="2">
        <f t="shared" si="663"/>
        <v>0</v>
      </c>
      <c r="AL1748" s="2">
        <f t="shared" si="664"/>
        <v>0</v>
      </c>
      <c r="AM1748" s="2">
        <f t="shared" si="665"/>
        <v>0</v>
      </c>
      <c r="AN1748" s="2">
        <f t="shared" si="666"/>
        <v>0</v>
      </c>
      <c r="AP1748" t="s">
        <v>497</v>
      </c>
      <c r="AQ1748" t="s">
        <v>1846</v>
      </c>
      <c r="AR1748">
        <v>4</v>
      </c>
      <c r="AT1748" s="95">
        <v>40</v>
      </c>
      <c r="AU1748" s="97">
        <v>87</v>
      </c>
      <c r="AV1748" s="101">
        <f t="shared" si="655"/>
        <v>40087</v>
      </c>
      <c r="AX1748" s="7" t="s">
        <v>1006</v>
      </c>
    </row>
    <row r="1749" spans="1:50" hidden="1" outlineLevel="1">
      <c r="A1749" t="s">
        <v>498</v>
      </c>
      <c r="B1749" t="s">
        <v>1846</v>
      </c>
      <c r="C1749" s="1">
        <f t="shared" si="658"/>
        <v>6609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3</v>
      </c>
      <c r="G1749" s="1">
        <f t="shared" si="656"/>
        <v>931</v>
      </c>
      <c r="H1749" s="2">
        <f t="shared" si="657"/>
        <v>0.14086851263428657</v>
      </c>
      <c r="I1749" s="2"/>
      <c r="J1749" s="2">
        <f t="shared" si="659"/>
        <v>0.41080344984112571</v>
      </c>
      <c r="K1749" s="2">
        <f t="shared" si="660"/>
        <v>0.55167196247541228</v>
      </c>
      <c r="L1749" s="2">
        <f t="shared" si="661"/>
        <v>2.8899984869117868E-2</v>
      </c>
      <c r="M1749" s="2">
        <f t="shared" si="662"/>
        <v>8.6246028143441393E-3</v>
      </c>
      <c r="N1749" s="59">
        <v>2715</v>
      </c>
      <c r="O1749" s="59">
        <v>3646</v>
      </c>
      <c r="P1749" s="59">
        <v>191</v>
      </c>
      <c r="Q1749" s="59"/>
      <c r="R1749" s="59"/>
      <c r="S1749" s="59"/>
      <c r="T1749" s="59"/>
      <c r="U1749" s="59"/>
      <c r="V1749" s="59"/>
      <c r="W1749" s="59"/>
      <c r="X1749" s="59"/>
      <c r="Y1749" s="59"/>
      <c r="Z1749" s="59">
        <v>57</v>
      </c>
      <c r="AA1749" s="59"/>
      <c r="AB1749" s="59"/>
      <c r="AC1749" s="59"/>
      <c r="AD1749" s="59"/>
      <c r="AE1749" s="59"/>
      <c r="AG1749" s="7">
        <f>IF(Q1749&gt;0,RANK(Q1749,(N1749:P1749,Q1749:AE1749)),0)</f>
        <v>0</v>
      </c>
      <c r="AH1749" s="7">
        <f>IF(R1749&gt;0,RANK(R1749,(N1749:P1749,Q1749:AE1749)),0)</f>
        <v>0</v>
      </c>
      <c r="AI1749" s="7">
        <f>IF(T1749&gt;0,RANK(T1749,(N1749:P1749,Q1749:AE1749)),0)</f>
        <v>0</v>
      </c>
      <c r="AJ1749" s="7">
        <f>IF(S1749&gt;0,RANK(S1749,(N1749:P1749,Q1749:AE1749)),0)</f>
        <v>0</v>
      </c>
      <c r="AK1749" s="2">
        <f t="shared" si="663"/>
        <v>0</v>
      </c>
      <c r="AL1749" s="2">
        <f t="shared" si="664"/>
        <v>0</v>
      </c>
      <c r="AM1749" s="2">
        <f t="shared" si="665"/>
        <v>0</v>
      </c>
      <c r="AN1749" s="2">
        <f t="shared" si="666"/>
        <v>0</v>
      </c>
      <c r="AP1749" t="s">
        <v>498</v>
      </c>
      <c r="AQ1749" t="s">
        <v>1846</v>
      </c>
      <c r="AR1749">
        <v>2</v>
      </c>
      <c r="AT1749" s="95">
        <v>40</v>
      </c>
      <c r="AU1749" s="97">
        <v>89</v>
      </c>
      <c r="AV1749" s="101">
        <f t="shared" si="655"/>
        <v>40089</v>
      </c>
      <c r="AX1749" s="7" t="s">
        <v>1006</v>
      </c>
    </row>
    <row r="1750" spans="1:50" hidden="1" outlineLevel="1">
      <c r="A1750" t="s">
        <v>1281</v>
      </c>
      <c r="B1750" t="s">
        <v>1846</v>
      </c>
      <c r="C1750" s="1">
        <f t="shared" si="658"/>
        <v>6144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3</v>
      </c>
      <c r="G1750" s="1">
        <f t="shared" si="656"/>
        <v>412</v>
      </c>
      <c r="H1750" s="2">
        <f t="shared" si="657"/>
        <v>6.7057291666666671E-2</v>
      </c>
      <c r="I1750" s="2"/>
      <c r="J1750" s="2">
        <f t="shared" si="659"/>
        <v>0.45263671875</v>
      </c>
      <c r="K1750" s="2">
        <f t="shared" si="660"/>
        <v>0.51969401041666663</v>
      </c>
      <c r="L1750" s="2">
        <f t="shared" si="661"/>
        <v>2.0833333333333332E-2</v>
      </c>
      <c r="M1750" s="2">
        <f t="shared" si="662"/>
        <v>6.8359375000000382E-3</v>
      </c>
      <c r="N1750" s="59">
        <v>2781</v>
      </c>
      <c r="O1750" s="59">
        <v>3193</v>
      </c>
      <c r="P1750" s="59">
        <v>128</v>
      </c>
      <c r="Q1750" s="59"/>
      <c r="R1750" s="59"/>
      <c r="S1750" s="59"/>
      <c r="T1750" s="59"/>
      <c r="U1750" s="59"/>
      <c r="V1750" s="59"/>
      <c r="W1750" s="59"/>
      <c r="X1750" s="59"/>
      <c r="Y1750" s="59"/>
      <c r="Z1750" s="59">
        <v>42</v>
      </c>
      <c r="AA1750" s="59"/>
      <c r="AB1750" s="59"/>
      <c r="AC1750" s="59"/>
      <c r="AD1750" s="59"/>
      <c r="AE1750" s="59"/>
      <c r="AG1750" s="7">
        <f>IF(Q1750&gt;0,RANK(Q1750,(N1750:P1750,Q1750:AE1750)),0)</f>
        <v>0</v>
      </c>
      <c r="AH1750" s="7">
        <f>IF(R1750&gt;0,RANK(R1750,(N1750:P1750,Q1750:AE1750)),0)</f>
        <v>0</v>
      </c>
      <c r="AI1750" s="7">
        <f>IF(T1750&gt;0,RANK(T1750,(N1750:P1750,Q1750:AE1750)),0)</f>
        <v>0</v>
      </c>
      <c r="AJ1750" s="7">
        <f>IF(S1750&gt;0,RANK(S1750,(N1750:P1750,Q1750:AE1750)),0)</f>
        <v>0</v>
      </c>
      <c r="AK1750" s="2">
        <f t="shared" si="663"/>
        <v>0</v>
      </c>
      <c r="AL1750" s="2">
        <f t="shared" si="664"/>
        <v>0</v>
      </c>
      <c r="AM1750" s="2">
        <f t="shared" si="665"/>
        <v>0</v>
      </c>
      <c r="AN1750" s="2">
        <f t="shared" si="666"/>
        <v>0</v>
      </c>
      <c r="AP1750" t="s">
        <v>1281</v>
      </c>
      <c r="AQ1750" t="s">
        <v>1846</v>
      </c>
      <c r="AR1750">
        <v>2</v>
      </c>
      <c r="AT1750" s="95">
        <v>40</v>
      </c>
      <c r="AU1750" s="97">
        <v>91</v>
      </c>
      <c r="AV1750" s="101">
        <f t="shared" si="655"/>
        <v>40091</v>
      </c>
      <c r="AX1750" s="7" t="s">
        <v>1006</v>
      </c>
    </row>
    <row r="1751" spans="1:50" hidden="1" outlineLevel="1">
      <c r="A1751" t="s">
        <v>374</v>
      </c>
      <c r="B1751" t="s">
        <v>1846</v>
      </c>
      <c r="C1751" s="1">
        <f t="shared" si="658"/>
        <v>2715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1">
        <f t="shared" si="656"/>
        <v>1843</v>
      </c>
      <c r="H1751" s="2">
        <f t="shared" si="657"/>
        <v>0.67882136279926331</v>
      </c>
      <c r="I1751" s="2"/>
      <c r="J1751" s="2">
        <f t="shared" si="659"/>
        <v>0.15138121546961325</v>
      </c>
      <c r="K1751" s="2">
        <f t="shared" si="660"/>
        <v>0.83020257826887656</v>
      </c>
      <c r="L1751" s="2">
        <f t="shared" si="661"/>
        <v>1.4732965009208104E-2</v>
      </c>
      <c r="M1751" s="2">
        <f t="shared" si="662"/>
        <v>3.6832412523020892E-3</v>
      </c>
      <c r="N1751" s="59">
        <v>411</v>
      </c>
      <c r="O1751" s="59">
        <v>2254</v>
      </c>
      <c r="P1751" s="59">
        <v>40</v>
      </c>
      <c r="Q1751" s="59"/>
      <c r="R1751" s="59"/>
      <c r="S1751" s="59"/>
      <c r="T1751" s="59"/>
      <c r="U1751" s="59"/>
      <c r="V1751" s="59"/>
      <c r="W1751" s="59"/>
      <c r="X1751" s="59"/>
      <c r="Y1751" s="59"/>
      <c r="Z1751" s="59">
        <v>10</v>
      </c>
      <c r="AA1751" s="59"/>
      <c r="AB1751" s="59"/>
      <c r="AC1751" s="59"/>
      <c r="AD1751" s="59"/>
      <c r="AE1751" s="59"/>
      <c r="AG1751" s="7">
        <f>IF(Q1751&gt;0,RANK(Q1751,(N1751:P1751,Q1751:AE1751)),0)</f>
        <v>0</v>
      </c>
      <c r="AH1751" s="7">
        <f>IF(R1751&gt;0,RANK(R1751,(N1751:P1751,Q1751:AE1751)),0)</f>
        <v>0</v>
      </c>
      <c r="AI1751" s="7">
        <f>IF(T1751&gt;0,RANK(T1751,(N1751:P1751,Q1751:AE1751)),0)</f>
        <v>0</v>
      </c>
      <c r="AJ1751" s="7">
        <f>IF(S1751&gt;0,RANK(S1751,(N1751:P1751,Q1751:AE1751)),0)</f>
        <v>0</v>
      </c>
      <c r="AK1751" s="2">
        <f t="shared" si="663"/>
        <v>0</v>
      </c>
      <c r="AL1751" s="2">
        <f t="shared" si="664"/>
        <v>0</v>
      </c>
      <c r="AM1751" s="2">
        <f t="shared" si="665"/>
        <v>0</v>
      </c>
      <c r="AN1751" s="2">
        <f t="shared" si="666"/>
        <v>0</v>
      </c>
      <c r="AP1751" t="s">
        <v>374</v>
      </c>
      <c r="AQ1751" t="s">
        <v>1846</v>
      </c>
      <c r="AR1751">
        <v>3</v>
      </c>
      <c r="AT1751" s="95">
        <v>40</v>
      </c>
      <c r="AU1751" s="97">
        <v>93</v>
      </c>
      <c r="AV1751" s="101">
        <f t="shared" si="655"/>
        <v>40093</v>
      </c>
      <c r="AX1751" s="7" t="s">
        <v>1006</v>
      </c>
    </row>
    <row r="1752" spans="1:50" hidden="1" outlineLevel="1">
      <c r="A1752" t="s">
        <v>900</v>
      </c>
      <c r="B1752" t="s">
        <v>1846</v>
      </c>
      <c r="C1752" s="1">
        <f t="shared" si="658"/>
        <v>3873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3</v>
      </c>
      <c r="G1752" s="1">
        <f t="shared" si="656"/>
        <v>1143</v>
      </c>
      <c r="H1752" s="2">
        <f t="shared" si="657"/>
        <v>0.2951200619674671</v>
      </c>
      <c r="I1752" s="2"/>
      <c r="J1752" s="2">
        <f t="shared" si="659"/>
        <v>0.34159566227730442</v>
      </c>
      <c r="K1752" s="2">
        <f t="shared" si="660"/>
        <v>0.63671572424477152</v>
      </c>
      <c r="L1752" s="2">
        <f t="shared" si="661"/>
        <v>1.6524657887942162E-2</v>
      </c>
      <c r="M1752" s="2">
        <f t="shared" si="662"/>
        <v>5.1639555899818945E-3</v>
      </c>
      <c r="N1752" s="59">
        <v>1323</v>
      </c>
      <c r="O1752" s="59">
        <v>2466</v>
      </c>
      <c r="P1752" s="59">
        <v>64</v>
      </c>
      <c r="Q1752" s="59"/>
      <c r="R1752" s="59"/>
      <c r="S1752" s="59"/>
      <c r="T1752" s="59"/>
      <c r="U1752" s="59"/>
      <c r="V1752" s="59"/>
      <c r="W1752" s="59"/>
      <c r="X1752" s="59"/>
      <c r="Y1752" s="59"/>
      <c r="Z1752" s="59">
        <v>20</v>
      </c>
      <c r="AA1752" s="59"/>
      <c r="AB1752" s="59"/>
      <c r="AC1752" s="59"/>
      <c r="AD1752" s="59"/>
      <c r="AE1752" s="59"/>
      <c r="AG1752" s="7">
        <f>IF(Q1752&gt;0,RANK(Q1752,(N1752:P1752,Q1752:AE1752)),0)</f>
        <v>0</v>
      </c>
      <c r="AH1752" s="7">
        <f>IF(R1752&gt;0,RANK(R1752,(N1752:P1752,Q1752:AE1752)),0)</f>
        <v>0</v>
      </c>
      <c r="AI1752" s="7">
        <f>IF(T1752&gt;0,RANK(T1752,(N1752:P1752,Q1752:AE1752)),0)</f>
        <v>0</v>
      </c>
      <c r="AJ1752" s="7">
        <f>IF(S1752&gt;0,RANK(S1752,(N1752:P1752,Q1752:AE1752)),0)</f>
        <v>0</v>
      </c>
      <c r="AK1752" s="2">
        <f t="shared" si="663"/>
        <v>0</v>
      </c>
      <c r="AL1752" s="2">
        <f t="shared" si="664"/>
        <v>0</v>
      </c>
      <c r="AM1752" s="2">
        <f t="shared" si="665"/>
        <v>0</v>
      </c>
      <c r="AN1752" s="2">
        <f t="shared" si="666"/>
        <v>0</v>
      </c>
      <c r="AP1752" t="s">
        <v>900</v>
      </c>
      <c r="AQ1752" t="s">
        <v>1846</v>
      </c>
      <c r="AR1752">
        <v>4</v>
      </c>
      <c r="AT1752" s="95">
        <v>40</v>
      </c>
      <c r="AU1752" s="97">
        <v>95</v>
      </c>
      <c r="AV1752" s="101">
        <f t="shared" si="655"/>
        <v>40095</v>
      </c>
      <c r="AX1752" s="7" t="s">
        <v>1006</v>
      </c>
    </row>
    <row r="1753" spans="1:50" hidden="1" outlineLevel="1">
      <c r="A1753" t="s">
        <v>1049</v>
      </c>
      <c r="B1753" t="s">
        <v>1846</v>
      </c>
      <c r="C1753" s="1">
        <f t="shared" si="658"/>
        <v>9779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3</v>
      </c>
      <c r="G1753" s="1">
        <f t="shared" si="656"/>
        <v>1428</v>
      </c>
      <c r="H1753" s="2">
        <f t="shared" si="657"/>
        <v>0.14602720114531137</v>
      </c>
      <c r="I1753" s="2"/>
      <c r="J1753" s="2">
        <f t="shared" si="659"/>
        <v>0.4159934553635341</v>
      </c>
      <c r="K1753" s="2">
        <f t="shared" si="660"/>
        <v>0.56202065650884547</v>
      </c>
      <c r="L1753" s="2">
        <f t="shared" si="661"/>
        <v>1.758871050209633E-2</v>
      </c>
      <c r="M1753" s="2">
        <f t="shared" si="662"/>
        <v>4.3971776255241485E-3</v>
      </c>
      <c r="N1753" s="59">
        <v>4068</v>
      </c>
      <c r="O1753" s="59">
        <v>5496</v>
      </c>
      <c r="P1753" s="59">
        <v>172</v>
      </c>
      <c r="Q1753" s="59"/>
      <c r="R1753" s="59"/>
      <c r="S1753" s="59"/>
      <c r="T1753" s="59"/>
      <c r="U1753" s="59"/>
      <c r="V1753" s="59"/>
      <c r="W1753" s="59"/>
      <c r="X1753" s="59"/>
      <c r="Y1753" s="59"/>
      <c r="Z1753" s="59">
        <v>43</v>
      </c>
      <c r="AA1753" s="59"/>
      <c r="AB1753" s="59"/>
      <c r="AC1753" s="59"/>
      <c r="AD1753" s="59"/>
      <c r="AE1753" s="59"/>
      <c r="AG1753" s="7">
        <f>IF(Q1753&gt;0,RANK(Q1753,(N1753:P1753,Q1753:AE1753)),0)</f>
        <v>0</v>
      </c>
      <c r="AH1753" s="7">
        <f>IF(R1753&gt;0,RANK(R1753,(N1753:P1753,Q1753:AE1753)),0)</f>
        <v>0</v>
      </c>
      <c r="AI1753" s="7">
        <f>IF(T1753&gt;0,RANK(T1753,(N1753:P1753,Q1753:AE1753)),0)</f>
        <v>0</v>
      </c>
      <c r="AJ1753" s="7">
        <f>IF(S1753&gt;0,RANK(S1753,(N1753:P1753,Q1753:AE1753)),0)</f>
        <v>0</v>
      </c>
      <c r="AK1753" s="2">
        <f t="shared" si="663"/>
        <v>0</v>
      </c>
      <c r="AL1753" s="2">
        <f t="shared" si="664"/>
        <v>0</v>
      </c>
      <c r="AM1753" s="2">
        <f t="shared" si="665"/>
        <v>0</v>
      </c>
      <c r="AN1753" s="2">
        <f t="shared" si="666"/>
        <v>0</v>
      </c>
      <c r="AP1753" t="s">
        <v>1049</v>
      </c>
      <c r="AQ1753" t="s">
        <v>1846</v>
      </c>
      <c r="AR1753">
        <v>2</v>
      </c>
      <c r="AT1753" s="95">
        <v>40</v>
      </c>
      <c r="AU1753" s="97">
        <v>97</v>
      </c>
      <c r="AV1753" s="101">
        <f t="shared" si="655"/>
        <v>40097</v>
      </c>
      <c r="AX1753" s="7" t="s">
        <v>1006</v>
      </c>
    </row>
    <row r="1754" spans="1:50" hidden="1" outlineLevel="1">
      <c r="A1754" t="s">
        <v>1650</v>
      </c>
      <c r="B1754" t="s">
        <v>1846</v>
      </c>
      <c r="C1754" s="1">
        <f t="shared" si="658"/>
        <v>3494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3</v>
      </c>
      <c r="G1754" s="1">
        <f t="shared" si="656"/>
        <v>670</v>
      </c>
      <c r="H1754" s="2">
        <f t="shared" si="657"/>
        <v>0.19175729822552948</v>
      </c>
      <c r="I1754" s="2"/>
      <c r="J1754" s="2">
        <f t="shared" si="659"/>
        <v>0.39582140812821981</v>
      </c>
      <c r="K1754" s="2">
        <f t="shared" si="660"/>
        <v>0.58757870635374931</v>
      </c>
      <c r="L1754" s="2">
        <f t="shared" si="661"/>
        <v>1.2020606754436176E-2</v>
      </c>
      <c r="M1754" s="2">
        <f t="shared" si="662"/>
        <v>4.579278763594645E-3</v>
      </c>
      <c r="N1754" s="59">
        <v>1383</v>
      </c>
      <c r="O1754" s="59">
        <v>2053</v>
      </c>
      <c r="P1754" s="59">
        <v>42</v>
      </c>
      <c r="Q1754" s="59"/>
      <c r="R1754" s="59"/>
      <c r="S1754" s="59"/>
      <c r="T1754" s="59"/>
      <c r="U1754" s="59"/>
      <c r="V1754" s="59"/>
      <c r="W1754" s="59"/>
      <c r="X1754" s="59"/>
      <c r="Y1754" s="59"/>
      <c r="Z1754" s="59">
        <v>16</v>
      </c>
      <c r="AA1754" s="59"/>
      <c r="AB1754" s="59"/>
      <c r="AC1754" s="59"/>
      <c r="AD1754" s="59"/>
      <c r="AE1754" s="59"/>
      <c r="AG1754" s="7">
        <f>IF(Q1754&gt;0,RANK(Q1754,(N1754:P1754,Q1754:AE1754)),0)</f>
        <v>0</v>
      </c>
      <c r="AH1754" s="7">
        <f>IF(R1754&gt;0,RANK(R1754,(N1754:P1754,Q1754:AE1754)),0)</f>
        <v>0</v>
      </c>
      <c r="AI1754" s="7">
        <f>IF(T1754&gt;0,RANK(T1754,(N1754:P1754,Q1754:AE1754)),0)</f>
        <v>0</v>
      </c>
      <c r="AJ1754" s="7">
        <f>IF(S1754&gt;0,RANK(S1754,(N1754:P1754,Q1754:AE1754)),0)</f>
        <v>0</v>
      </c>
      <c r="AK1754" s="2">
        <f t="shared" si="663"/>
        <v>0</v>
      </c>
      <c r="AL1754" s="2">
        <f t="shared" si="664"/>
        <v>0</v>
      </c>
      <c r="AM1754" s="2">
        <f t="shared" si="665"/>
        <v>0</v>
      </c>
      <c r="AN1754" s="2">
        <f t="shared" si="666"/>
        <v>0</v>
      </c>
      <c r="AP1754" t="s">
        <v>1650</v>
      </c>
      <c r="AQ1754" t="s">
        <v>1846</v>
      </c>
      <c r="AR1754">
        <v>4</v>
      </c>
      <c r="AT1754" s="95">
        <v>40</v>
      </c>
      <c r="AU1754" s="97">
        <v>99</v>
      </c>
      <c r="AV1754" s="101">
        <f t="shared" si="655"/>
        <v>40099</v>
      </c>
      <c r="AX1754" s="7" t="s">
        <v>1006</v>
      </c>
    </row>
    <row r="1755" spans="1:50" hidden="1" outlineLevel="1">
      <c r="A1755" t="s">
        <v>1127</v>
      </c>
      <c r="B1755" t="s">
        <v>1846</v>
      </c>
      <c r="C1755" s="1">
        <f t="shared" si="658"/>
        <v>17974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3</v>
      </c>
      <c r="G1755" s="1">
        <f t="shared" si="656"/>
        <v>2937</v>
      </c>
      <c r="H1755" s="2">
        <f t="shared" si="657"/>
        <v>0.16340269277845776</v>
      </c>
      <c r="I1755" s="2"/>
      <c r="J1755" s="2">
        <f t="shared" si="659"/>
        <v>0.40642038500055638</v>
      </c>
      <c r="K1755" s="2">
        <f t="shared" si="660"/>
        <v>0.56982307777901409</v>
      </c>
      <c r="L1755" s="2">
        <f t="shared" si="661"/>
        <v>1.8359853121175031E-2</v>
      </c>
      <c r="M1755" s="2">
        <f t="shared" si="662"/>
        <v>5.3966840992545548E-3</v>
      </c>
      <c r="N1755" s="59">
        <v>7305</v>
      </c>
      <c r="O1755" s="59">
        <v>10242</v>
      </c>
      <c r="P1755" s="59">
        <v>330</v>
      </c>
      <c r="Q1755" s="59"/>
      <c r="R1755" s="59"/>
      <c r="S1755" s="59"/>
      <c r="T1755" s="59"/>
      <c r="U1755" s="59"/>
      <c r="V1755" s="59"/>
      <c r="W1755" s="59"/>
      <c r="X1755" s="59"/>
      <c r="Y1755" s="59"/>
      <c r="Z1755" s="59">
        <v>97</v>
      </c>
      <c r="AA1755" s="59"/>
      <c r="AB1755" s="59"/>
      <c r="AC1755" s="59"/>
      <c r="AD1755" s="59"/>
      <c r="AE1755" s="59"/>
      <c r="AG1755" s="7">
        <f>IF(Q1755&gt;0,RANK(Q1755,(N1755:P1755,Q1755:AE1755)),0)</f>
        <v>0</v>
      </c>
      <c r="AH1755" s="7">
        <f>IF(R1755&gt;0,RANK(R1755,(N1755:P1755,Q1755:AE1755)),0)</f>
        <v>0</v>
      </c>
      <c r="AI1755" s="7">
        <f>IF(T1755&gt;0,RANK(T1755,(N1755:P1755,Q1755:AE1755)),0)</f>
        <v>0</v>
      </c>
      <c r="AJ1755" s="7">
        <f>IF(S1755&gt;0,RANK(S1755,(N1755:P1755,Q1755:AE1755)),0)</f>
        <v>0</v>
      </c>
      <c r="AK1755" s="2">
        <f t="shared" si="663"/>
        <v>0</v>
      </c>
      <c r="AL1755" s="2">
        <f t="shared" si="664"/>
        <v>0</v>
      </c>
      <c r="AM1755" s="2">
        <f t="shared" si="665"/>
        <v>0</v>
      </c>
      <c r="AN1755" s="2">
        <f t="shared" si="666"/>
        <v>0</v>
      </c>
      <c r="AP1755" t="s">
        <v>1127</v>
      </c>
      <c r="AQ1755" t="s">
        <v>1846</v>
      </c>
      <c r="AR1755">
        <v>2</v>
      </c>
      <c r="AT1755" s="95">
        <v>40</v>
      </c>
      <c r="AU1755" s="97">
        <v>101</v>
      </c>
      <c r="AV1755" s="101">
        <f t="shared" si="655"/>
        <v>40101</v>
      </c>
      <c r="AX1755" s="7" t="s">
        <v>1006</v>
      </c>
    </row>
    <row r="1756" spans="1:50" hidden="1" outlineLevel="1">
      <c r="A1756" t="s">
        <v>536</v>
      </c>
      <c r="B1756" t="s">
        <v>1846</v>
      </c>
      <c r="C1756" s="1">
        <f t="shared" si="658"/>
        <v>3435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3</v>
      </c>
      <c r="G1756" s="1">
        <f t="shared" si="656"/>
        <v>1445</v>
      </c>
      <c r="H1756" s="2">
        <f t="shared" si="657"/>
        <v>0.42066957787481807</v>
      </c>
      <c r="I1756" s="2"/>
      <c r="J1756" s="2">
        <f t="shared" si="659"/>
        <v>0.2739446870451237</v>
      </c>
      <c r="K1756" s="2">
        <f t="shared" si="660"/>
        <v>0.69461426491994183</v>
      </c>
      <c r="L1756" s="2">
        <f t="shared" si="661"/>
        <v>2.299854439592431E-2</v>
      </c>
      <c r="M1756" s="2">
        <f t="shared" si="662"/>
        <v>8.4425036390102168E-3</v>
      </c>
      <c r="N1756" s="59">
        <v>941</v>
      </c>
      <c r="O1756" s="59">
        <v>2386</v>
      </c>
      <c r="P1756" s="59">
        <v>79</v>
      </c>
      <c r="Q1756" s="59"/>
      <c r="R1756" s="59"/>
      <c r="S1756" s="59"/>
      <c r="T1756" s="59"/>
      <c r="U1756" s="59"/>
      <c r="V1756" s="59"/>
      <c r="W1756" s="59"/>
      <c r="X1756" s="59"/>
      <c r="Y1756" s="59"/>
      <c r="Z1756" s="59">
        <v>29</v>
      </c>
      <c r="AA1756" s="59"/>
      <c r="AB1756" s="59"/>
      <c r="AC1756" s="59"/>
      <c r="AD1756" s="59"/>
      <c r="AE1756" s="59"/>
      <c r="AG1756" s="7">
        <f>IF(Q1756&gt;0,RANK(Q1756,(N1756:P1756,Q1756:AE1756)),0)</f>
        <v>0</v>
      </c>
      <c r="AH1756" s="7">
        <f>IF(R1756&gt;0,RANK(R1756,(N1756:P1756,Q1756:AE1756)),0)</f>
        <v>0</v>
      </c>
      <c r="AI1756" s="7">
        <f>IF(T1756&gt;0,RANK(T1756,(N1756:P1756,Q1756:AE1756)),0)</f>
        <v>0</v>
      </c>
      <c r="AJ1756" s="7">
        <f>IF(S1756&gt;0,RANK(S1756,(N1756:P1756,Q1756:AE1756)),0)</f>
        <v>0</v>
      </c>
      <c r="AK1756" s="2">
        <f t="shared" si="663"/>
        <v>0</v>
      </c>
      <c r="AL1756" s="2">
        <f t="shared" si="664"/>
        <v>0</v>
      </c>
      <c r="AM1756" s="2">
        <f t="shared" si="665"/>
        <v>0</v>
      </c>
      <c r="AN1756" s="2">
        <f t="shared" si="666"/>
        <v>0</v>
      </c>
      <c r="AP1756" t="s">
        <v>536</v>
      </c>
      <c r="AQ1756" t="s">
        <v>1846</v>
      </c>
      <c r="AR1756">
        <v>3</v>
      </c>
      <c r="AT1756" s="95">
        <v>40</v>
      </c>
      <c r="AU1756" s="97">
        <v>103</v>
      </c>
      <c r="AV1756" s="101">
        <f t="shared" si="655"/>
        <v>40103</v>
      </c>
      <c r="AX1756" s="7" t="s">
        <v>1006</v>
      </c>
    </row>
    <row r="1757" spans="1:50" hidden="1" outlineLevel="1">
      <c r="A1757" t="s">
        <v>1048</v>
      </c>
      <c r="B1757" t="s">
        <v>1846</v>
      </c>
      <c r="C1757" s="1">
        <f t="shared" si="658"/>
        <v>3161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3</v>
      </c>
      <c r="G1757" s="1">
        <f t="shared" si="656"/>
        <v>937</v>
      </c>
      <c r="H1757" s="2">
        <f t="shared" si="657"/>
        <v>0.2964251819044606</v>
      </c>
      <c r="I1757" s="2"/>
      <c r="J1757" s="2">
        <f t="shared" si="659"/>
        <v>0.33976589686807973</v>
      </c>
      <c r="K1757" s="2">
        <f t="shared" si="660"/>
        <v>0.63619107877254033</v>
      </c>
      <c r="L1757" s="2">
        <f t="shared" si="661"/>
        <v>1.8032268269534957E-2</v>
      </c>
      <c r="M1757" s="2">
        <f t="shared" si="662"/>
        <v>6.0107560898450367E-3</v>
      </c>
      <c r="N1757" s="59">
        <v>1074</v>
      </c>
      <c r="O1757" s="59">
        <v>2011</v>
      </c>
      <c r="P1757" s="59">
        <v>57</v>
      </c>
      <c r="Q1757" s="59"/>
      <c r="R1757" s="59"/>
      <c r="S1757" s="59"/>
      <c r="T1757" s="59"/>
      <c r="U1757" s="59"/>
      <c r="V1757" s="59"/>
      <c r="W1757" s="59"/>
      <c r="X1757" s="59"/>
      <c r="Y1757" s="59"/>
      <c r="Z1757" s="59">
        <v>19</v>
      </c>
      <c r="AA1757" s="59"/>
      <c r="AB1757" s="59"/>
      <c r="AC1757" s="59"/>
      <c r="AD1757" s="59"/>
      <c r="AE1757" s="59"/>
      <c r="AG1757" s="7">
        <f>IF(Q1757&gt;0,RANK(Q1757,(N1757:P1757,Q1757:AE1757)),0)</f>
        <v>0</v>
      </c>
      <c r="AH1757" s="7">
        <f>IF(R1757&gt;0,RANK(R1757,(N1757:P1757,Q1757:AE1757)),0)</f>
        <v>0</v>
      </c>
      <c r="AI1757" s="7">
        <f>IF(T1757&gt;0,RANK(T1757,(N1757:P1757,Q1757:AE1757)),0)</f>
        <v>0</v>
      </c>
      <c r="AJ1757" s="7">
        <f>IF(S1757&gt;0,RANK(S1757,(N1757:P1757,Q1757:AE1757)),0)</f>
        <v>0</v>
      </c>
      <c r="AK1757" s="2">
        <f t="shared" si="663"/>
        <v>0</v>
      </c>
      <c r="AL1757" s="2">
        <f t="shared" si="664"/>
        <v>0</v>
      </c>
      <c r="AM1757" s="2">
        <f t="shared" si="665"/>
        <v>0</v>
      </c>
      <c r="AN1757" s="2">
        <f t="shared" si="666"/>
        <v>0</v>
      </c>
      <c r="AP1757" t="s">
        <v>1048</v>
      </c>
      <c r="AQ1757" t="s">
        <v>1846</v>
      </c>
      <c r="AR1757">
        <v>2</v>
      </c>
      <c r="AT1757" s="95">
        <v>40</v>
      </c>
      <c r="AU1757" s="97">
        <v>105</v>
      </c>
      <c r="AV1757" s="101">
        <f t="shared" si="655"/>
        <v>40105</v>
      </c>
      <c r="AX1757" s="7" t="s">
        <v>1006</v>
      </c>
    </row>
    <row r="1758" spans="1:50" hidden="1" outlineLevel="1">
      <c r="A1758" t="s">
        <v>1622</v>
      </c>
      <c r="B1758" t="s">
        <v>1846</v>
      </c>
      <c r="C1758" s="1">
        <f t="shared" si="658"/>
        <v>3083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3</v>
      </c>
      <c r="G1758" s="1">
        <f t="shared" si="656"/>
        <v>534</v>
      </c>
      <c r="H1758" s="2">
        <f t="shared" si="657"/>
        <v>0.17320791436912097</v>
      </c>
      <c r="I1758" s="2"/>
      <c r="J1758" s="2">
        <f t="shared" si="659"/>
        <v>0.40155692507298085</v>
      </c>
      <c r="K1758" s="2">
        <f t="shared" si="660"/>
        <v>0.57476483944210188</v>
      </c>
      <c r="L1758" s="2">
        <f t="shared" si="661"/>
        <v>1.7515407071034706E-2</v>
      </c>
      <c r="M1758" s="2">
        <f t="shared" si="662"/>
        <v>6.1628284138825033E-3</v>
      </c>
      <c r="N1758" s="59">
        <v>1238</v>
      </c>
      <c r="O1758" s="59">
        <v>1772</v>
      </c>
      <c r="P1758" s="59">
        <v>54</v>
      </c>
      <c r="Q1758" s="59"/>
      <c r="R1758" s="59"/>
      <c r="S1758" s="59"/>
      <c r="T1758" s="59"/>
      <c r="U1758" s="59"/>
      <c r="V1758" s="59"/>
      <c r="W1758" s="59"/>
      <c r="X1758" s="59"/>
      <c r="Y1758" s="59"/>
      <c r="Z1758" s="59">
        <v>19</v>
      </c>
      <c r="AA1758" s="59"/>
      <c r="AB1758" s="59"/>
      <c r="AC1758" s="59"/>
      <c r="AD1758" s="59"/>
      <c r="AE1758" s="59"/>
      <c r="AG1758" s="7">
        <f>IF(Q1758&gt;0,RANK(Q1758,(N1758:P1758,Q1758:AE1758)),0)</f>
        <v>0</v>
      </c>
      <c r="AH1758" s="7">
        <f>IF(R1758&gt;0,RANK(R1758,(N1758:P1758,Q1758:AE1758)),0)</f>
        <v>0</v>
      </c>
      <c r="AI1758" s="7">
        <f>IF(T1758&gt;0,RANK(T1758,(N1758:P1758,Q1758:AE1758)),0)</f>
        <v>0</v>
      </c>
      <c r="AJ1758" s="7">
        <f>IF(S1758&gt;0,RANK(S1758,(N1758:P1758,Q1758:AE1758)),0)</f>
        <v>0</v>
      </c>
      <c r="AK1758" s="2">
        <f t="shared" si="663"/>
        <v>0</v>
      </c>
      <c r="AL1758" s="2">
        <f t="shared" si="664"/>
        <v>0</v>
      </c>
      <c r="AM1758" s="2">
        <f t="shared" si="665"/>
        <v>0</v>
      </c>
      <c r="AN1758" s="2">
        <f t="shared" si="666"/>
        <v>0</v>
      </c>
      <c r="AP1758" t="s">
        <v>1622</v>
      </c>
      <c r="AQ1758" t="s">
        <v>1846</v>
      </c>
      <c r="AR1758">
        <v>2</v>
      </c>
      <c r="AT1758" s="95">
        <v>40</v>
      </c>
      <c r="AU1758" s="97">
        <v>107</v>
      </c>
      <c r="AV1758" s="101">
        <f t="shared" si="655"/>
        <v>40107</v>
      </c>
      <c r="AX1758" s="7" t="s">
        <v>1006</v>
      </c>
    </row>
    <row r="1759" spans="1:50" hidden="1" outlineLevel="1">
      <c r="A1759" t="s">
        <v>1845</v>
      </c>
      <c r="B1759" t="s">
        <v>1846</v>
      </c>
      <c r="C1759" s="1">
        <f t="shared" si="658"/>
        <v>153007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3</v>
      </c>
      <c r="G1759" s="1">
        <f t="shared" si="656"/>
        <v>64217</v>
      </c>
      <c r="H1759" s="2">
        <f t="shared" si="657"/>
        <v>0.41969975229891443</v>
      </c>
      <c r="I1759" s="2"/>
      <c r="J1759" s="2">
        <f t="shared" si="659"/>
        <v>0.28042507859117555</v>
      </c>
      <c r="K1759" s="2">
        <f t="shared" si="660"/>
        <v>0.70012483089009003</v>
      </c>
      <c r="L1759" s="2">
        <f t="shared" si="661"/>
        <v>1.4424176671655546E-2</v>
      </c>
      <c r="M1759" s="2">
        <f t="shared" si="662"/>
        <v>5.0259138470789295E-3</v>
      </c>
      <c r="N1759" s="59">
        <v>42907</v>
      </c>
      <c r="O1759" s="59">
        <v>107124</v>
      </c>
      <c r="P1759" s="59">
        <v>2207</v>
      </c>
      <c r="Q1759" s="59"/>
      <c r="R1759" s="59"/>
      <c r="S1759" s="59"/>
      <c r="T1759" s="59"/>
      <c r="U1759" s="59"/>
      <c r="V1759" s="59"/>
      <c r="W1759" s="59"/>
      <c r="X1759" s="59"/>
      <c r="Y1759" s="59"/>
      <c r="Z1759" s="59">
        <v>769</v>
      </c>
      <c r="AA1759" s="59"/>
      <c r="AB1759" s="59"/>
      <c r="AC1759" s="59"/>
      <c r="AD1759" s="59"/>
      <c r="AE1759" s="59"/>
      <c r="AG1759" s="7">
        <f>IF(Q1759&gt;0,RANK(Q1759,(N1759:P1759,Q1759:AE1759)),0)</f>
        <v>0</v>
      </c>
      <c r="AH1759" s="7">
        <f>IF(R1759&gt;0,RANK(R1759,(N1759:P1759,Q1759:AE1759)),0)</f>
        <v>0</v>
      </c>
      <c r="AI1759" s="7">
        <f>IF(T1759&gt;0,RANK(T1759,(N1759:P1759,Q1759:AE1759)),0)</f>
        <v>0</v>
      </c>
      <c r="AJ1759" s="7">
        <f>IF(S1759&gt;0,RANK(S1759,(N1759:P1759,Q1759:AE1759)),0)</f>
        <v>0</v>
      </c>
      <c r="AK1759" s="2">
        <f t="shared" si="663"/>
        <v>0</v>
      </c>
      <c r="AL1759" s="2">
        <f t="shared" si="664"/>
        <v>0</v>
      </c>
      <c r="AM1759" s="2">
        <f t="shared" si="665"/>
        <v>0</v>
      </c>
      <c r="AN1759" s="2">
        <f t="shared" si="666"/>
        <v>0</v>
      </c>
      <c r="AP1759" t="s">
        <v>1845</v>
      </c>
      <c r="AQ1759" t="s">
        <v>1846</v>
      </c>
      <c r="AR1759">
        <v>0</v>
      </c>
      <c r="AT1759" s="95">
        <v>40</v>
      </c>
      <c r="AU1759" s="97">
        <v>109</v>
      </c>
      <c r="AV1759" s="101">
        <f t="shared" si="655"/>
        <v>40109</v>
      </c>
      <c r="AX1759" s="7" t="s">
        <v>1006</v>
      </c>
    </row>
    <row r="1760" spans="1:50" hidden="1" outlineLevel="1">
      <c r="A1760" t="s">
        <v>1313</v>
      </c>
      <c r="B1760" t="s">
        <v>1846</v>
      </c>
      <c r="C1760" s="1">
        <f t="shared" si="658"/>
        <v>8621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3</v>
      </c>
      <c r="G1760" s="1">
        <f t="shared" si="656"/>
        <v>252</v>
      </c>
      <c r="H1760" s="2">
        <f t="shared" si="657"/>
        <v>2.9230947685883309E-2</v>
      </c>
      <c r="I1760" s="2"/>
      <c r="J1760" s="2">
        <f t="shared" si="659"/>
        <v>0.4739589374782508</v>
      </c>
      <c r="K1760" s="2">
        <f t="shared" si="660"/>
        <v>0.5031898851641341</v>
      </c>
      <c r="L1760" s="2">
        <f t="shared" si="661"/>
        <v>1.6819394501797934E-2</v>
      </c>
      <c r="M1760" s="2">
        <f t="shared" si="662"/>
        <v>6.03178285581717E-3</v>
      </c>
      <c r="N1760" s="59">
        <v>4086</v>
      </c>
      <c r="O1760" s="59">
        <v>4338</v>
      </c>
      <c r="P1760" s="59">
        <v>145</v>
      </c>
      <c r="Q1760" s="59"/>
      <c r="R1760" s="59"/>
      <c r="S1760" s="59"/>
      <c r="T1760" s="59"/>
      <c r="U1760" s="59"/>
      <c r="V1760" s="59"/>
      <c r="W1760" s="59"/>
      <c r="X1760" s="59"/>
      <c r="Y1760" s="59"/>
      <c r="Z1760" s="59">
        <v>52</v>
      </c>
      <c r="AA1760" s="59"/>
      <c r="AB1760" s="59"/>
      <c r="AC1760" s="59"/>
      <c r="AD1760" s="59"/>
      <c r="AE1760" s="59"/>
      <c r="AG1760" s="7">
        <f>IF(Q1760&gt;0,RANK(Q1760,(N1760:P1760,Q1760:AE1760)),0)</f>
        <v>0</v>
      </c>
      <c r="AH1760" s="7">
        <f>IF(R1760&gt;0,RANK(R1760,(N1760:P1760,Q1760:AE1760)),0)</f>
        <v>0</v>
      </c>
      <c r="AI1760" s="7">
        <f>IF(T1760&gt;0,RANK(T1760,(N1760:P1760,Q1760:AE1760)),0)</f>
        <v>0</v>
      </c>
      <c r="AJ1760" s="7">
        <f>IF(S1760&gt;0,RANK(S1760,(N1760:P1760,Q1760:AE1760)),0)</f>
        <v>0</v>
      </c>
      <c r="AK1760" s="2">
        <f t="shared" si="663"/>
        <v>0</v>
      </c>
      <c r="AL1760" s="2">
        <f t="shared" si="664"/>
        <v>0</v>
      </c>
      <c r="AM1760" s="2">
        <f t="shared" si="665"/>
        <v>0</v>
      </c>
      <c r="AN1760" s="2">
        <f t="shared" si="666"/>
        <v>0</v>
      </c>
      <c r="AP1760" t="s">
        <v>1313</v>
      </c>
      <c r="AQ1760" t="s">
        <v>1846</v>
      </c>
      <c r="AR1760">
        <v>2</v>
      </c>
      <c r="AT1760" s="95">
        <v>40</v>
      </c>
      <c r="AU1760" s="97">
        <v>111</v>
      </c>
      <c r="AV1760" s="101">
        <f t="shared" si="655"/>
        <v>40111</v>
      </c>
      <c r="AX1760" s="7" t="s">
        <v>1006</v>
      </c>
    </row>
    <row r="1761" spans="1:50" hidden="1" outlineLevel="1">
      <c r="A1761" t="s">
        <v>277</v>
      </c>
      <c r="B1761" t="s">
        <v>1846</v>
      </c>
      <c r="C1761" s="1">
        <f t="shared" si="658"/>
        <v>10823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1">
        <f t="shared" si="656"/>
        <v>1259</v>
      </c>
      <c r="H1761" s="2">
        <f t="shared" si="657"/>
        <v>0.11632634204933937</v>
      </c>
      <c r="I1761" s="2"/>
      <c r="J1761" s="2">
        <f t="shared" si="659"/>
        <v>0.42788505959530632</v>
      </c>
      <c r="K1761" s="2">
        <f t="shared" si="660"/>
        <v>0.54421140164464565</v>
      </c>
      <c r="L1761" s="2">
        <f t="shared" si="661"/>
        <v>2.1158643629307954E-2</v>
      </c>
      <c r="M1761" s="2">
        <f t="shared" si="662"/>
        <v>6.7448951307400758E-3</v>
      </c>
      <c r="N1761" s="59">
        <v>4631</v>
      </c>
      <c r="O1761" s="59">
        <v>5890</v>
      </c>
      <c r="P1761" s="59">
        <v>229</v>
      </c>
      <c r="Q1761" s="59"/>
      <c r="R1761" s="59"/>
      <c r="S1761" s="59"/>
      <c r="T1761" s="59"/>
      <c r="U1761" s="59"/>
      <c r="V1761" s="59"/>
      <c r="W1761" s="59"/>
      <c r="X1761" s="59"/>
      <c r="Y1761" s="59"/>
      <c r="Z1761" s="59">
        <v>73</v>
      </c>
      <c r="AA1761" s="59"/>
      <c r="AB1761" s="59"/>
      <c r="AC1761" s="59"/>
      <c r="AD1761" s="59"/>
      <c r="AE1761" s="59"/>
      <c r="AG1761" s="7">
        <f>IF(Q1761&gt;0,RANK(Q1761,(N1761:P1761,Q1761:AE1761)),0)</f>
        <v>0</v>
      </c>
      <c r="AH1761" s="7">
        <f>IF(R1761&gt;0,RANK(R1761,(N1761:P1761,Q1761:AE1761)),0)</f>
        <v>0</v>
      </c>
      <c r="AI1761" s="7">
        <f>IF(T1761&gt;0,RANK(T1761,(N1761:P1761,Q1761:AE1761)),0)</f>
        <v>0</v>
      </c>
      <c r="AJ1761" s="7">
        <f>IF(S1761&gt;0,RANK(S1761,(N1761:P1761,Q1761:AE1761)),0)</f>
        <v>0</v>
      </c>
      <c r="AK1761" s="2">
        <f t="shared" si="663"/>
        <v>0</v>
      </c>
      <c r="AL1761" s="2">
        <f t="shared" si="664"/>
        <v>0</v>
      </c>
      <c r="AM1761" s="2">
        <f t="shared" si="665"/>
        <v>0</v>
      </c>
      <c r="AN1761" s="2">
        <f t="shared" si="666"/>
        <v>0</v>
      </c>
      <c r="AP1761" t="s">
        <v>277</v>
      </c>
      <c r="AQ1761" t="s">
        <v>1846</v>
      </c>
      <c r="AR1761">
        <v>3</v>
      </c>
      <c r="AT1761" s="95">
        <v>40</v>
      </c>
      <c r="AU1761" s="97">
        <v>113</v>
      </c>
      <c r="AV1761" s="101">
        <f t="shared" si="655"/>
        <v>40113</v>
      </c>
      <c r="AX1761" s="7" t="s">
        <v>1006</v>
      </c>
    </row>
    <row r="1762" spans="1:50" hidden="1" outlineLevel="1">
      <c r="A1762" t="s">
        <v>702</v>
      </c>
      <c r="B1762" t="s">
        <v>1846</v>
      </c>
      <c r="C1762" s="1">
        <f t="shared" si="658"/>
        <v>7992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1">
        <f t="shared" si="656"/>
        <v>306</v>
      </c>
      <c r="H1762" s="2">
        <f t="shared" si="657"/>
        <v>3.8288288288288286E-2</v>
      </c>
      <c r="I1762" s="2"/>
      <c r="J1762" s="2">
        <f t="shared" si="659"/>
        <v>0.46546546546546547</v>
      </c>
      <c r="K1762" s="2">
        <f t="shared" si="660"/>
        <v>0.50375375375375375</v>
      </c>
      <c r="L1762" s="2">
        <f t="shared" si="661"/>
        <v>2.2897897897897899E-2</v>
      </c>
      <c r="M1762" s="2">
        <f t="shared" si="662"/>
        <v>7.8828828828828267E-3</v>
      </c>
      <c r="N1762" s="59">
        <v>3720</v>
      </c>
      <c r="O1762" s="59">
        <v>4026</v>
      </c>
      <c r="P1762" s="59">
        <v>183</v>
      </c>
      <c r="Q1762" s="59"/>
      <c r="R1762" s="59"/>
      <c r="S1762" s="59"/>
      <c r="T1762" s="59"/>
      <c r="U1762" s="59"/>
      <c r="V1762" s="59"/>
      <c r="W1762" s="59"/>
      <c r="X1762" s="59"/>
      <c r="Y1762" s="59"/>
      <c r="Z1762" s="59">
        <v>63</v>
      </c>
      <c r="AA1762" s="59"/>
      <c r="AB1762" s="59"/>
      <c r="AC1762" s="59"/>
      <c r="AD1762" s="59"/>
      <c r="AE1762" s="59"/>
      <c r="AG1762" s="7">
        <f>IF(Q1762&gt;0,RANK(Q1762,(N1762:P1762,Q1762:AE1762)),0)</f>
        <v>0</v>
      </c>
      <c r="AH1762" s="7">
        <f>IF(R1762&gt;0,RANK(R1762,(N1762:P1762,Q1762:AE1762)),0)</f>
        <v>0</v>
      </c>
      <c r="AI1762" s="7">
        <f>IF(T1762&gt;0,RANK(T1762,(N1762:P1762,Q1762:AE1762)),0)</f>
        <v>0</v>
      </c>
      <c r="AJ1762" s="7">
        <f>IF(S1762&gt;0,RANK(S1762,(N1762:P1762,Q1762:AE1762)),0)</f>
        <v>0</v>
      </c>
      <c r="AK1762" s="2">
        <f t="shared" si="663"/>
        <v>0</v>
      </c>
      <c r="AL1762" s="2">
        <f t="shared" si="664"/>
        <v>0</v>
      </c>
      <c r="AM1762" s="2">
        <f t="shared" si="665"/>
        <v>0</v>
      </c>
      <c r="AN1762" s="2">
        <f t="shared" si="666"/>
        <v>0</v>
      </c>
      <c r="AP1762" t="s">
        <v>702</v>
      </c>
      <c r="AQ1762" t="s">
        <v>1846</v>
      </c>
      <c r="AR1762">
        <v>2</v>
      </c>
      <c r="AT1762" s="95">
        <v>40</v>
      </c>
      <c r="AU1762" s="97">
        <v>115</v>
      </c>
      <c r="AV1762" s="101">
        <f t="shared" si="655"/>
        <v>40115</v>
      </c>
      <c r="AX1762" s="7" t="s">
        <v>1006</v>
      </c>
    </row>
    <row r="1763" spans="1:50" hidden="1" outlineLevel="1">
      <c r="A1763" t="s">
        <v>329</v>
      </c>
      <c r="B1763" t="s">
        <v>1846</v>
      </c>
      <c r="C1763" s="1">
        <f t="shared" si="658"/>
        <v>3965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3</v>
      </c>
      <c r="G1763" s="1">
        <f t="shared" si="656"/>
        <v>1051</v>
      </c>
      <c r="H1763" s="2">
        <f t="shared" si="657"/>
        <v>0.26506935687263555</v>
      </c>
      <c r="I1763" s="2"/>
      <c r="J1763" s="2">
        <f t="shared" si="659"/>
        <v>0.35283732660781841</v>
      </c>
      <c r="K1763" s="2">
        <f t="shared" si="660"/>
        <v>0.61790668348045397</v>
      </c>
      <c r="L1763" s="2">
        <f t="shared" si="661"/>
        <v>2.1941992433795712E-2</v>
      </c>
      <c r="M1763" s="2">
        <f t="shared" si="662"/>
        <v>7.3139974779319085E-3</v>
      </c>
      <c r="N1763" s="59">
        <v>1399</v>
      </c>
      <c r="O1763" s="59">
        <v>2450</v>
      </c>
      <c r="P1763" s="59">
        <v>87</v>
      </c>
      <c r="Q1763" s="59"/>
      <c r="R1763" s="59"/>
      <c r="S1763" s="59"/>
      <c r="T1763" s="59"/>
      <c r="U1763" s="59"/>
      <c r="V1763" s="59"/>
      <c r="W1763" s="59"/>
      <c r="X1763" s="59"/>
      <c r="Y1763" s="59"/>
      <c r="Z1763" s="59">
        <v>29</v>
      </c>
      <c r="AA1763" s="59"/>
      <c r="AB1763" s="59"/>
      <c r="AC1763" s="59"/>
      <c r="AD1763" s="59"/>
      <c r="AE1763" s="59"/>
      <c r="AG1763" s="7">
        <f>IF(Q1763&gt;0,RANK(Q1763,(N1763:P1763,Q1763:AE1763)),0)</f>
        <v>0</v>
      </c>
      <c r="AH1763" s="7">
        <f>IF(R1763&gt;0,RANK(R1763,(N1763:P1763,Q1763:AE1763)),0)</f>
        <v>0</v>
      </c>
      <c r="AI1763" s="7">
        <f>IF(T1763&gt;0,RANK(T1763,(N1763:P1763,Q1763:AE1763)),0)</f>
        <v>0</v>
      </c>
      <c r="AJ1763" s="7">
        <f>IF(S1763&gt;0,RANK(S1763,(N1763:P1763,Q1763:AE1763)),0)</f>
        <v>0</v>
      </c>
      <c r="AK1763" s="2">
        <f t="shared" si="663"/>
        <v>0</v>
      </c>
      <c r="AL1763" s="2">
        <f t="shared" si="664"/>
        <v>0</v>
      </c>
      <c r="AM1763" s="2">
        <f t="shared" si="665"/>
        <v>0</v>
      </c>
      <c r="AN1763" s="2">
        <f t="shared" si="666"/>
        <v>0</v>
      </c>
      <c r="AP1763" t="s">
        <v>329</v>
      </c>
      <c r="AQ1763" t="s">
        <v>1846</v>
      </c>
      <c r="AR1763">
        <v>3</v>
      </c>
      <c r="AT1763" s="95">
        <v>40</v>
      </c>
      <c r="AU1763" s="97">
        <v>117</v>
      </c>
      <c r="AV1763" s="101">
        <f t="shared" si="655"/>
        <v>40117</v>
      </c>
      <c r="AX1763" s="7" t="s">
        <v>1006</v>
      </c>
    </row>
    <row r="1764" spans="1:50" hidden="1" outlineLevel="1">
      <c r="A1764" t="s">
        <v>1314</v>
      </c>
      <c r="B1764" t="s">
        <v>1846</v>
      </c>
      <c r="C1764" s="1">
        <f t="shared" si="658"/>
        <v>16637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3</v>
      </c>
      <c r="G1764" s="1">
        <f t="shared" si="656"/>
        <v>6870</v>
      </c>
      <c r="H1764" s="2">
        <f t="shared" si="657"/>
        <v>0.41293502434333113</v>
      </c>
      <c r="I1764" s="2"/>
      <c r="J1764" s="2">
        <f t="shared" si="659"/>
        <v>0.26429043697782051</v>
      </c>
      <c r="K1764" s="2">
        <f t="shared" si="660"/>
        <v>0.67722546132115169</v>
      </c>
      <c r="L1764" s="2">
        <f t="shared" si="661"/>
        <v>5.3194686542044838E-2</v>
      </c>
      <c r="M1764" s="2">
        <f t="shared" si="662"/>
        <v>5.2894151589829644E-3</v>
      </c>
      <c r="N1764" s="59">
        <v>4397</v>
      </c>
      <c r="O1764" s="59">
        <v>11267</v>
      </c>
      <c r="P1764" s="59">
        <v>885</v>
      </c>
      <c r="Q1764" s="59"/>
      <c r="R1764" s="59"/>
      <c r="S1764" s="59"/>
      <c r="T1764" s="59"/>
      <c r="U1764" s="59"/>
      <c r="V1764" s="59"/>
      <c r="W1764" s="59"/>
      <c r="X1764" s="59"/>
      <c r="Y1764" s="59"/>
      <c r="Z1764" s="59">
        <v>88</v>
      </c>
      <c r="AA1764" s="59"/>
      <c r="AB1764" s="59"/>
      <c r="AC1764" s="59"/>
      <c r="AD1764" s="59"/>
      <c r="AE1764" s="59"/>
      <c r="AG1764" s="7">
        <f>IF(Q1764&gt;0,RANK(Q1764,(N1764:P1764,Q1764:AE1764)),0)</f>
        <v>0</v>
      </c>
      <c r="AH1764" s="7">
        <f>IF(R1764&gt;0,RANK(R1764,(N1764:P1764,Q1764:AE1764)),0)</f>
        <v>0</v>
      </c>
      <c r="AI1764" s="7">
        <f>IF(T1764&gt;0,RANK(T1764,(N1764:P1764,Q1764:AE1764)),0)</f>
        <v>0</v>
      </c>
      <c r="AJ1764" s="7">
        <f>IF(S1764&gt;0,RANK(S1764,(N1764:P1764,Q1764:AE1764)),0)</f>
        <v>0</v>
      </c>
      <c r="AK1764" s="2">
        <f t="shared" si="663"/>
        <v>0</v>
      </c>
      <c r="AL1764" s="2">
        <f t="shared" si="664"/>
        <v>0</v>
      </c>
      <c r="AM1764" s="2">
        <f t="shared" si="665"/>
        <v>0</v>
      </c>
      <c r="AN1764" s="2">
        <f t="shared" si="666"/>
        <v>0</v>
      </c>
      <c r="AP1764" t="s">
        <v>1314</v>
      </c>
      <c r="AQ1764" t="s">
        <v>1846</v>
      </c>
      <c r="AR1764">
        <v>3</v>
      </c>
      <c r="AT1764" s="95">
        <v>40</v>
      </c>
      <c r="AU1764" s="97">
        <v>119</v>
      </c>
      <c r="AV1764" s="101">
        <f t="shared" si="655"/>
        <v>40119</v>
      </c>
      <c r="AX1764" s="7" t="s">
        <v>1006</v>
      </c>
    </row>
    <row r="1765" spans="1:50" hidden="1" outlineLevel="1">
      <c r="A1765" t="s">
        <v>625</v>
      </c>
      <c r="B1765" t="s">
        <v>1846</v>
      </c>
      <c r="C1765" s="1">
        <f t="shared" si="658"/>
        <v>12696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3</v>
      </c>
      <c r="G1765" s="1">
        <f t="shared" si="656"/>
        <v>1847</v>
      </c>
      <c r="H1765" s="2">
        <f t="shared" si="657"/>
        <v>0.14547889098928796</v>
      </c>
      <c r="I1765" s="2"/>
      <c r="J1765" s="2">
        <f t="shared" si="659"/>
        <v>0.41556395715185884</v>
      </c>
      <c r="K1765" s="2">
        <f t="shared" si="660"/>
        <v>0.5610428481411468</v>
      </c>
      <c r="L1765" s="2">
        <f t="shared" si="661"/>
        <v>1.7407057340894771E-2</v>
      </c>
      <c r="M1765" s="2">
        <f t="shared" si="662"/>
        <v>5.9861373660996427E-3</v>
      </c>
      <c r="N1765" s="59">
        <v>5276</v>
      </c>
      <c r="O1765" s="59">
        <v>7123</v>
      </c>
      <c r="P1765" s="59">
        <v>221</v>
      </c>
      <c r="Q1765" s="59"/>
      <c r="R1765" s="59"/>
      <c r="S1765" s="59"/>
      <c r="T1765" s="59"/>
      <c r="U1765" s="59"/>
      <c r="V1765" s="59"/>
      <c r="W1765" s="59"/>
      <c r="X1765" s="59"/>
      <c r="Y1765" s="59"/>
      <c r="Z1765" s="59">
        <v>76</v>
      </c>
      <c r="AA1765" s="59"/>
      <c r="AB1765" s="59"/>
      <c r="AC1765" s="59"/>
      <c r="AD1765" s="59"/>
      <c r="AE1765" s="59"/>
      <c r="AG1765" s="7">
        <f>IF(Q1765&gt;0,RANK(Q1765,(N1765:P1765,Q1765:AE1765)),0)</f>
        <v>0</v>
      </c>
      <c r="AH1765" s="7">
        <f>IF(R1765&gt;0,RANK(R1765,(N1765:P1765,Q1765:AE1765)),0)</f>
        <v>0</v>
      </c>
      <c r="AI1765" s="7">
        <f>IF(T1765&gt;0,RANK(T1765,(N1765:P1765,Q1765:AE1765)),0)</f>
        <v>0</v>
      </c>
      <c r="AJ1765" s="7">
        <f>IF(S1765&gt;0,RANK(S1765,(N1765:P1765,Q1765:AE1765)),0)</f>
        <v>0</v>
      </c>
      <c r="AK1765" s="2">
        <f t="shared" si="663"/>
        <v>0</v>
      </c>
      <c r="AL1765" s="2">
        <f t="shared" si="664"/>
        <v>0</v>
      </c>
      <c r="AM1765" s="2">
        <f t="shared" si="665"/>
        <v>0</v>
      </c>
      <c r="AN1765" s="2">
        <f t="shared" si="666"/>
        <v>0</v>
      </c>
      <c r="AP1765" t="s">
        <v>625</v>
      </c>
      <c r="AQ1765" t="s">
        <v>1846</v>
      </c>
      <c r="AR1765">
        <v>2</v>
      </c>
      <c r="AT1765" s="95">
        <v>40</v>
      </c>
      <c r="AU1765" s="97">
        <v>121</v>
      </c>
      <c r="AV1765" s="101">
        <f t="shared" si="655"/>
        <v>40121</v>
      </c>
      <c r="AX1765" s="7" t="s">
        <v>1006</v>
      </c>
    </row>
    <row r="1766" spans="1:50" hidden="1" outlineLevel="1">
      <c r="A1766" t="s">
        <v>1377</v>
      </c>
      <c r="B1766" t="s">
        <v>1846</v>
      </c>
      <c r="C1766" s="1">
        <f t="shared" si="658"/>
        <v>11318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3</v>
      </c>
      <c r="G1766" s="1">
        <f t="shared" si="656"/>
        <v>3686</v>
      </c>
      <c r="H1766" s="2">
        <f t="shared" si="657"/>
        <v>0.32567591447252164</v>
      </c>
      <c r="I1766" s="2"/>
      <c r="J1766" s="2">
        <f t="shared" si="659"/>
        <v>0.32284855981622196</v>
      </c>
      <c r="K1766" s="2">
        <f t="shared" si="660"/>
        <v>0.6485244742887436</v>
      </c>
      <c r="L1766" s="2">
        <f t="shared" si="661"/>
        <v>2.2442127584378864E-2</v>
      </c>
      <c r="M1766" s="2">
        <f t="shared" si="662"/>
        <v>6.1848383106555757E-3</v>
      </c>
      <c r="N1766" s="59">
        <v>3654</v>
      </c>
      <c r="O1766" s="59">
        <v>7340</v>
      </c>
      <c r="P1766" s="59">
        <v>254</v>
      </c>
      <c r="Q1766" s="59"/>
      <c r="R1766" s="59"/>
      <c r="S1766" s="59"/>
      <c r="T1766" s="59"/>
      <c r="U1766" s="59"/>
      <c r="V1766" s="59"/>
      <c r="W1766" s="59"/>
      <c r="X1766" s="59"/>
      <c r="Y1766" s="59"/>
      <c r="Z1766" s="59">
        <v>70</v>
      </c>
      <c r="AA1766" s="59"/>
      <c r="AB1766" s="59"/>
      <c r="AC1766" s="59"/>
      <c r="AD1766" s="59"/>
      <c r="AE1766" s="59"/>
      <c r="AG1766" s="7">
        <f>IF(Q1766&gt;0,RANK(Q1766,(N1766:P1766,Q1766:AE1766)),0)</f>
        <v>0</v>
      </c>
      <c r="AH1766" s="7">
        <f>IF(R1766&gt;0,RANK(R1766,(N1766:P1766,Q1766:AE1766)),0)</f>
        <v>0</v>
      </c>
      <c r="AI1766" s="7">
        <f>IF(T1766&gt;0,RANK(T1766,(N1766:P1766,Q1766:AE1766)),0)</f>
        <v>0</v>
      </c>
      <c r="AJ1766" s="7">
        <f>IF(S1766&gt;0,RANK(S1766,(N1766:P1766,Q1766:AE1766)),0)</f>
        <v>0</v>
      </c>
      <c r="AK1766" s="2">
        <f t="shared" si="663"/>
        <v>0</v>
      </c>
      <c r="AL1766" s="2">
        <f t="shared" si="664"/>
        <v>0</v>
      </c>
      <c r="AM1766" s="2">
        <f t="shared" si="665"/>
        <v>0</v>
      </c>
      <c r="AN1766" s="2">
        <f t="shared" si="666"/>
        <v>0</v>
      </c>
      <c r="AP1766" t="s">
        <v>1377</v>
      </c>
      <c r="AQ1766" t="s">
        <v>1846</v>
      </c>
      <c r="AR1766">
        <v>4</v>
      </c>
      <c r="AT1766" s="95">
        <v>40</v>
      </c>
      <c r="AU1766" s="97">
        <v>123</v>
      </c>
      <c r="AV1766" s="101">
        <f t="shared" si="655"/>
        <v>40123</v>
      </c>
      <c r="AX1766" s="7" t="s">
        <v>1006</v>
      </c>
    </row>
    <row r="1767" spans="1:50" hidden="1" outlineLevel="1">
      <c r="A1767" t="s">
        <v>191</v>
      </c>
      <c r="B1767" t="s">
        <v>1846</v>
      </c>
      <c r="C1767" s="1">
        <f t="shared" si="658"/>
        <v>16683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3</v>
      </c>
      <c r="G1767" s="1">
        <f t="shared" si="656"/>
        <v>6738</v>
      </c>
      <c r="H1767" s="2">
        <f t="shared" si="657"/>
        <v>0.40388419349037941</v>
      </c>
      <c r="I1767" s="2"/>
      <c r="J1767" s="2">
        <f t="shared" si="659"/>
        <v>0.28544026853683391</v>
      </c>
      <c r="K1767" s="2">
        <f t="shared" si="660"/>
        <v>0.68932446202721331</v>
      </c>
      <c r="L1767" s="2">
        <f t="shared" si="661"/>
        <v>1.8761613618653718E-2</v>
      </c>
      <c r="M1767" s="2">
        <f t="shared" si="662"/>
        <v>6.4736558172990601E-3</v>
      </c>
      <c r="N1767" s="59">
        <v>4762</v>
      </c>
      <c r="O1767" s="59">
        <v>11500</v>
      </c>
      <c r="P1767" s="59">
        <v>313</v>
      </c>
      <c r="Q1767" s="59"/>
      <c r="R1767" s="59"/>
      <c r="S1767" s="59"/>
      <c r="T1767" s="59"/>
      <c r="U1767" s="59"/>
      <c r="V1767" s="59"/>
      <c r="W1767" s="59"/>
      <c r="X1767" s="59"/>
      <c r="Y1767" s="59"/>
      <c r="Z1767" s="59">
        <v>108</v>
      </c>
      <c r="AA1767" s="59"/>
      <c r="AB1767" s="59"/>
      <c r="AC1767" s="59"/>
      <c r="AD1767" s="59"/>
      <c r="AE1767" s="59"/>
      <c r="AG1767" s="7">
        <f>IF(Q1767&gt;0,RANK(Q1767,(N1767:P1767,Q1767:AE1767)),0)</f>
        <v>0</v>
      </c>
      <c r="AH1767" s="7">
        <f>IF(R1767&gt;0,RANK(R1767,(N1767:P1767,Q1767:AE1767)),0)</f>
        <v>0</v>
      </c>
      <c r="AI1767" s="7">
        <f>IF(T1767&gt;0,RANK(T1767,(N1767:P1767,Q1767:AE1767)),0)</f>
        <v>0</v>
      </c>
      <c r="AJ1767" s="7">
        <f>IF(S1767&gt;0,RANK(S1767,(N1767:P1767,Q1767:AE1767)),0)</f>
        <v>0</v>
      </c>
      <c r="AK1767" s="2">
        <f t="shared" si="663"/>
        <v>0</v>
      </c>
      <c r="AL1767" s="2">
        <f t="shared" si="664"/>
        <v>0</v>
      </c>
      <c r="AM1767" s="2">
        <f t="shared" si="665"/>
        <v>0</v>
      </c>
      <c r="AN1767" s="2">
        <f t="shared" si="666"/>
        <v>0</v>
      </c>
      <c r="AP1767" t="s">
        <v>191</v>
      </c>
      <c r="AQ1767" t="s">
        <v>1846</v>
      </c>
      <c r="AR1767">
        <v>5</v>
      </c>
      <c r="AT1767" s="95">
        <v>40</v>
      </c>
      <c r="AU1767" s="97">
        <v>125</v>
      </c>
      <c r="AV1767" s="101">
        <f t="shared" si="655"/>
        <v>40125</v>
      </c>
      <c r="AX1767" s="7" t="s">
        <v>1006</v>
      </c>
    </row>
    <row r="1768" spans="1:50" hidden="1" outlineLevel="1">
      <c r="A1768" t="s">
        <v>1696</v>
      </c>
      <c r="B1768" t="s">
        <v>1846</v>
      </c>
      <c r="C1768" s="1">
        <f t="shared" si="658"/>
        <v>3690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3</v>
      </c>
      <c r="G1768" s="1">
        <f t="shared" si="656"/>
        <v>468</v>
      </c>
      <c r="H1768" s="2">
        <f t="shared" si="657"/>
        <v>0.12682926829268293</v>
      </c>
      <c r="I1768" s="2"/>
      <c r="J1768" s="2">
        <f t="shared" si="659"/>
        <v>0.42330623306233062</v>
      </c>
      <c r="K1768" s="2">
        <f t="shared" si="660"/>
        <v>0.55013550135501355</v>
      </c>
      <c r="L1768" s="2">
        <f t="shared" si="661"/>
        <v>1.8699186991869919E-2</v>
      </c>
      <c r="M1768" s="2">
        <f t="shared" si="662"/>
        <v>7.8590785907859187E-3</v>
      </c>
      <c r="N1768" s="59">
        <v>1562</v>
      </c>
      <c r="O1768" s="59">
        <v>2030</v>
      </c>
      <c r="P1768" s="59">
        <v>69</v>
      </c>
      <c r="Q1768" s="59"/>
      <c r="R1768" s="59"/>
      <c r="S1768" s="59"/>
      <c r="T1768" s="59"/>
      <c r="U1768" s="59"/>
      <c r="V1768" s="59"/>
      <c r="W1768" s="59"/>
      <c r="X1768" s="59"/>
      <c r="Y1768" s="59"/>
      <c r="Z1768" s="59">
        <v>29</v>
      </c>
      <c r="AA1768" s="59"/>
      <c r="AB1768" s="59"/>
      <c r="AC1768" s="59"/>
      <c r="AD1768" s="59"/>
      <c r="AE1768" s="59"/>
      <c r="AG1768" s="7">
        <f>IF(Q1768&gt;0,RANK(Q1768,(N1768:P1768,Q1768:AE1768)),0)</f>
        <v>0</v>
      </c>
      <c r="AH1768" s="7">
        <f>IF(R1768&gt;0,RANK(R1768,(N1768:P1768,Q1768:AE1768)),0)</f>
        <v>0</v>
      </c>
      <c r="AI1768" s="7">
        <f>IF(T1768&gt;0,RANK(T1768,(N1768:P1768,Q1768:AE1768)),0)</f>
        <v>0</v>
      </c>
      <c r="AJ1768" s="7">
        <f>IF(S1768&gt;0,RANK(S1768,(N1768:P1768,Q1768:AE1768)),0)</f>
        <v>0</v>
      </c>
      <c r="AK1768" s="2">
        <f t="shared" si="663"/>
        <v>0</v>
      </c>
      <c r="AL1768" s="2">
        <f t="shared" si="664"/>
        <v>0</v>
      </c>
      <c r="AM1768" s="2">
        <f t="shared" si="665"/>
        <v>0</v>
      </c>
      <c r="AN1768" s="2">
        <f t="shared" si="666"/>
        <v>0</v>
      </c>
      <c r="AP1768" t="s">
        <v>1696</v>
      </c>
      <c r="AQ1768" t="s">
        <v>1846</v>
      </c>
      <c r="AR1768">
        <v>2</v>
      </c>
      <c r="AT1768" s="95">
        <v>40</v>
      </c>
      <c r="AU1768" s="97">
        <v>127</v>
      </c>
      <c r="AV1768" s="101">
        <f t="shared" ref="AV1768:AV1831" si="667">1000*AT1768+AU1768</f>
        <v>40127</v>
      </c>
      <c r="AX1768" s="7" t="s">
        <v>1006</v>
      </c>
    </row>
    <row r="1769" spans="1:50" hidden="1" outlineLevel="1">
      <c r="A1769" t="s">
        <v>1155</v>
      </c>
      <c r="B1769" t="s">
        <v>1846</v>
      </c>
      <c r="C1769" s="1">
        <f t="shared" ref="C1769:C1782" si="668">SUM(N1769:AE1769)</f>
        <v>1416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1">
        <f t="shared" si="656"/>
        <v>688</v>
      </c>
      <c r="H1769" s="2">
        <f t="shared" si="657"/>
        <v>0.48587570621468928</v>
      </c>
      <c r="I1769" s="2"/>
      <c r="J1769" s="2">
        <f t="shared" ref="J1769:J1782" si="669">IF($C1769=0,"-",N1769/$C1769)</f>
        <v>0.24646892655367231</v>
      </c>
      <c r="K1769" s="2">
        <f t="shared" ref="K1769:K1782" si="670">IF($C1769=0,"-",O1769/$C1769)</f>
        <v>0.73234463276836159</v>
      </c>
      <c r="L1769" s="2">
        <f t="shared" ref="L1769:L1782" si="671">IF($C1769=0,"-",P1769/$C1769)</f>
        <v>1.6242937853107344E-2</v>
      </c>
      <c r="M1769" s="2">
        <f t="shared" ref="M1769:M1782" si="672">IF(C1769=0,"-",(1-J1769-K1769-L1769))</f>
        <v>4.9435028248587011E-3</v>
      </c>
      <c r="N1769" s="59">
        <v>349</v>
      </c>
      <c r="O1769" s="59">
        <v>1037</v>
      </c>
      <c r="P1769" s="59">
        <v>23</v>
      </c>
      <c r="Q1769" s="59"/>
      <c r="R1769" s="59"/>
      <c r="S1769" s="59"/>
      <c r="T1769" s="59"/>
      <c r="U1769" s="59"/>
      <c r="V1769" s="59"/>
      <c r="W1769" s="59"/>
      <c r="X1769" s="59"/>
      <c r="Y1769" s="59"/>
      <c r="Z1769" s="59">
        <v>7</v>
      </c>
      <c r="AA1769" s="59"/>
      <c r="AB1769" s="59"/>
      <c r="AC1769" s="59"/>
      <c r="AD1769" s="59"/>
      <c r="AE1769" s="59"/>
      <c r="AG1769" s="7">
        <f>IF(Q1769&gt;0,RANK(Q1769,(N1769:P1769,Q1769:AE1769)),0)</f>
        <v>0</v>
      </c>
      <c r="AH1769" s="7">
        <f>IF(R1769&gt;0,RANK(R1769,(N1769:P1769,Q1769:AE1769)),0)</f>
        <v>0</v>
      </c>
      <c r="AI1769" s="7">
        <f>IF(T1769&gt;0,RANK(T1769,(N1769:P1769,Q1769:AE1769)),0)</f>
        <v>0</v>
      </c>
      <c r="AJ1769" s="7">
        <f>IF(S1769&gt;0,RANK(S1769,(N1769:P1769,Q1769:AE1769)),0)</f>
        <v>0</v>
      </c>
      <c r="AK1769" s="2">
        <f t="shared" ref="AK1769:AK1782" si="673">IF($C1769=0,"-",Q1769/$C1769)</f>
        <v>0</v>
      </c>
      <c r="AL1769" s="2">
        <f t="shared" ref="AL1769:AL1782" si="674">IF($C1769=0,"-",R1769/$C1769)</f>
        <v>0</v>
      </c>
      <c r="AM1769" s="2">
        <f t="shared" ref="AM1769:AM1782" si="675">IF($C1769=0,"-",T1769/$C1769)</f>
        <v>0</v>
      </c>
      <c r="AN1769" s="2">
        <f t="shared" ref="AN1769:AN1782" si="676">IF($C1769=0,"-",S1769/$C1769)</f>
        <v>0</v>
      </c>
      <c r="AP1769" t="s">
        <v>1155</v>
      </c>
      <c r="AQ1769" t="s">
        <v>1846</v>
      </c>
      <c r="AR1769">
        <v>3</v>
      </c>
      <c r="AT1769" s="95">
        <v>40</v>
      </c>
      <c r="AU1769" s="97">
        <v>129</v>
      </c>
      <c r="AV1769" s="101">
        <f t="shared" si="667"/>
        <v>40129</v>
      </c>
      <c r="AX1769" s="7" t="s">
        <v>1006</v>
      </c>
    </row>
    <row r="1770" spans="1:50" hidden="1" outlineLevel="1">
      <c r="A1770" t="s">
        <v>963</v>
      </c>
      <c r="B1770" t="s">
        <v>1846</v>
      </c>
      <c r="C1770" s="1">
        <f t="shared" si="668"/>
        <v>17988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3</v>
      </c>
      <c r="G1770" s="1">
        <f t="shared" si="656"/>
        <v>6493</v>
      </c>
      <c r="H1770" s="2">
        <f t="shared" si="657"/>
        <v>0.3609628641316433</v>
      </c>
      <c r="I1770" s="2"/>
      <c r="J1770" s="2">
        <f t="shared" si="669"/>
        <v>0.30776072937513899</v>
      </c>
      <c r="K1770" s="2">
        <f t="shared" si="670"/>
        <v>0.66872359350678234</v>
      </c>
      <c r="L1770" s="2">
        <f t="shared" si="671"/>
        <v>1.9068267734044918E-2</v>
      </c>
      <c r="M1770" s="2">
        <f t="shared" si="672"/>
        <v>4.4474093840337521E-3</v>
      </c>
      <c r="N1770" s="59">
        <v>5536</v>
      </c>
      <c r="O1770" s="59">
        <v>12029</v>
      </c>
      <c r="P1770" s="59">
        <v>343</v>
      </c>
      <c r="Q1770" s="59"/>
      <c r="R1770" s="59"/>
      <c r="S1770" s="59"/>
      <c r="T1770" s="59"/>
      <c r="U1770" s="59"/>
      <c r="V1770" s="59"/>
      <c r="W1770" s="59"/>
      <c r="X1770" s="59"/>
      <c r="Y1770" s="59"/>
      <c r="Z1770" s="59">
        <v>80</v>
      </c>
      <c r="AA1770" s="59"/>
      <c r="AB1770" s="59"/>
      <c r="AC1770" s="59"/>
      <c r="AD1770" s="59"/>
      <c r="AE1770" s="59"/>
      <c r="AG1770" s="7">
        <f>IF(Q1770&gt;0,RANK(Q1770,(N1770:P1770,Q1770:AE1770)),0)</f>
        <v>0</v>
      </c>
      <c r="AH1770" s="7">
        <f>IF(R1770&gt;0,RANK(R1770,(N1770:P1770,Q1770:AE1770)),0)</f>
        <v>0</v>
      </c>
      <c r="AI1770" s="7">
        <f>IF(T1770&gt;0,RANK(T1770,(N1770:P1770,Q1770:AE1770)),0)</f>
        <v>0</v>
      </c>
      <c r="AJ1770" s="7">
        <f>IF(S1770&gt;0,RANK(S1770,(N1770:P1770,Q1770:AE1770)),0)</f>
        <v>0</v>
      </c>
      <c r="AK1770" s="2">
        <f t="shared" si="673"/>
        <v>0</v>
      </c>
      <c r="AL1770" s="2">
        <f t="shared" si="674"/>
        <v>0</v>
      </c>
      <c r="AM1770" s="2">
        <f t="shared" si="675"/>
        <v>0</v>
      </c>
      <c r="AN1770" s="2">
        <f t="shared" si="676"/>
        <v>0</v>
      </c>
      <c r="AP1770" t="s">
        <v>963</v>
      </c>
      <c r="AQ1770" t="s">
        <v>1846</v>
      </c>
      <c r="AR1770">
        <v>0</v>
      </c>
      <c r="AT1770" s="95">
        <v>40</v>
      </c>
      <c r="AU1770" s="97">
        <v>131</v>
      </c>
      <c r="AV1770" s="101">
        <f t="shared" si="667"/>
        <v>40131</v>
      </c>
      <c r="AX1770" s="7" t="s">
        <v>1006</v>
      </c>
    </row>
    <row r="1771" spans="1:50" hidden="1" outlineLevel="1">
      <c r="A1771" t="s">
        <v>1840</v>
      </c>
      <c r="B1771" t="s">
        <v>1846</v>
      </c>
      <c r="C1771" s="1">
        <f t="shared" si="668"/>
        <v>6544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3</v>
      </c>
      <c r="G1771" s="1">
        <f t="shared" si="656"/>
        <v>1622</v>
      </c>
      <c r="H1771" s="2">
        <f t="shared" si="657"/>
        <v>0.24786063569682151</v>
      </c>
      <c r="I1771" s="2"/>
      <c r="J1771" s="2">
        <f t="shared" si="669"/>
        <v>0.36613691931540343</v>
      </c>
      <c r="K1771" s="2">
        <f t="shared" si="670"/>
        <v>0.61399755501222497</v>
      </c>
      <c r="L1771" s="2">
        <f t="shared" si="671"/>
        <v>1.4822738386308069E-2</v>
      </c>
      <c r="M1771" s="2">
        <f t="shared" si="672"/>
        <v>5.0427872860635842E-3</v>
      </c>
      <c r="N1771" s="59">
        <v>2396</v>
      </c>
      <c r="O1771" s="59">
        <v>4018</v>
      </c>
      <c r="P1771" s="59">
        <v>97</v>
      </c>
      <c r="Q1771" s="59"/>
      <c r="R1771" s="59"/>
      <c r="S1771" s="59"/>
      <c r="T1771" s="59"/>
      <c r="U1771" s="59"/>
      <c r="V1771" s="59"/>
      <c r="W1771" s="59"/>
      <c r="X1771" s="59"/>
      <c r="Y1771" s="59"/>
      <c r="Z1771" s="59">
        <v>33</v>
      </c>
      <c r="AA1771" s="59"/>
      <c r="AB1771" s="59"/>
      <c r="AC1771" s="59"/>
      <c r="AD1771" s="59"/>
      <c r="AE1771" s="59"/>
      <c r="AG1771" s="7">
        <f>IF(Q1771&gt;0,RANK(Q1771,(N1771:P1771,Q1771:AE1771)),0)</f>
        <v>0</v>
      </c>
      <c r="AH1771" s="7">
        <f>IF(R1771&gt;0,RANK(R1771,(N1771:P1771,Q1771:AE1771)),0)</f>
        <v>0</v>
      </c>
      <c r="AI1771" s="7">
        <f>IF(T1771&gt;0,RANK(T1771,(N1771:P1771,Q1771:AE1771)),0)</f>
        <v>0</v>
      </c>
      <c r="AJ1771" s="7">
        <f>IF(S1771&gt;0,RANK(S1771,(N1771:P1771,Q1771:AE1771)),0)</f>
        <v>0</v>
      </c>
      <c r="AK1771" s="2">
        <f t="shared" si="673"/>
        <v>0</v>
      </c>
      <c r="AL1771" s="2">
        <f t="shared" si="674"/>
        <v>0</v>
      </c>
      <c r="AM1771" s="2">
        <f t="shared" si="675"/>
        <v>0</v>
      </c>
      <c r="AN1771" s="2">
        <f t="shared" si="676"/>
        <v>0</v>
      </c>
      <c r="AP1771" t="s">
        <v>1840</v>
      </c>
      <c r="AQ1771" t="s">
        <v>1846</v>
      </c>
      <c r="AR1771">
        <v>5</v>
      </c>
      <c r="AT1771" s="95">
        <v>40</v>
      </c>
      <c r="AU1771" s="97">
        <v>133</v>
      </c>
      <c r="AV1771" s="101">
        <f t="shared" si="667"/>
        <v>40133</v>
      </c>
      <c r="AX1771" s="7" t="s">
        <v>1006</v>
      </c>
    </row>
    <row r="1772" spans="1:50" hidden="1" outlineLevel="1">
      <c r="A1772" t="s">
        <v>653</v>
      </c>
      <c r="B1772" t="s">
        <v>1846</v>
      </c>
      <c r="C1772" s="1">
        <f t="shared" si="668"/>
        <v>8158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3</v>
      </c>
      <c r="G1772" s="1">
        <f t="shared" si="656"/>
        <v>1055</v>
      </c>
      <c r="H1772" s="2">
        <f t="shared" si="657"/>
        <v>0.12932091198823242</v>
      </c>
      <c r="I1772" s="2"/>
      <c r="J1772" s="2">
        <f t="shared" si="669"/>
        <v>0.42289776906104437</v>
      </c>
      <c r="K1772" s="2">
        <f t="shared" si="670"/>
        <v>0.55221868104927674</v>
      </c>
      <c r="L1772" s="2">
        <f t="shared" si="671"/>
        <v>1.7773964206913458E-2</v>
      </c>
      <c r="M1772" s="2">
        <f t="shared" si="672"/>
        <v>7.1095856827654326E-3</v>
      </c>
      <c r="N1772" s="59">
        <v>3450</v>
      </c>
      <c r="O1772" s="59">
        <v>4505</v>
      </c>
      <c r="P1772" s="59">
        <v>145</v>
      </c>
      <c r="Q1772" s="59"/>
      <c r="R1772" s="59"/>
      <c r="S1772" s="59"/>
      <c r="T1772" s="59"/>
      <c r="U1772" s="59"/>
      <c r="V1772" s="59"/>
      <c r="W1772" s="59"/>
      <c r="X1772" s="59"/>
      <c r="Y1772" s="59"/>
      <c r="Z1772" s="59">
        <v>58</v>
      </c>
      <c r="AA1772" s="59"/>
      <c r="AB1772" s="59"/>
      <c r="AC1772" s="59"/>
      <c r="AD1772" s="59"/>
      <c r="AE1772" s="59"/>
      <c r="AG1772" s="7">
        <f>IF(Q1772&gt;0,RANK(Q1772,(N1772:P1772,Q1772:AE1772)),0)</f>
        <v>0</v>
      </c>
      <c r="AH1772" s="7">
        <f>IF(R1772&gt;0,RANK(R1772,(N1772:P1772,Q1772:AE1772)),0)</f>
        <v>0</v>
      </c>
      <c r="AI1772" s="7">
        <f>IF(T1772&gt;0,RANK(T1772,(N1772:P1772,Q1772:AE1772)),0)</f>
        <v>0</v>
      </c>
      <c r="AJ1772" s="7">
        <f>IF(S1772&gt;0,RANK(S1772,(N1772:P1772,Q1772:AE1772)),0)</f>
        <v>0</v>
      </c>
      <c r="AK1772" s="2">
        <f t="shared" si="673"/>
        <v>0</v>
      </c>
      <c r="AL1772" s="2">
        <f t="shared" si="674"/>
        <v>0</v>
      </c>
      <c r="AM1772" s="2">
        <f t="shared" si="675"/>
        <v>0</v>
      </c>
      <c r="AN1772" s="2">
        <f t="shared" si="676"/>
        <v>0</v>
      </c>
      <c r="AP1772" t="s">
        <v>653</v>
      </c>
      <c r="AQ1772" t="s">
        <v>1846</v>
      </c>
      <c r="AR1772">
        <v>2</v>
      </c>
      <c r="AT1772" s="95">
        <v>40</v>
      </c>
      <c r="AU1772" s="97">
        <v>135</v>
      </c>
      <c r="AV1772" s="101">
        <f t="shared" si="667"/>
        <v>40135</v>
      </c>
      <c r="AX1772" s="7" t="s">
        <v>1006</v>
      </c>
    </row>
    <row r="1773" spans="1:50" hidden="1" outlineLevel="1">
      <c r="A1773" t="s">
        <v>1665</v>
      </c>
      <c r="B1773" t="s">
        <v>1846</v>
      </c>
      <c r="C1773" s="1">
        <f t="shared" si="668"/>
        <v>14133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3</v>
      </c>
      <c r="G1773" s="1">
        <f t="shared" si="656"/>
        <v>5367</v>
      </c>
      <c r="H1773" s="2">
        <f t="shared" si="657"/>
        <v>0.37974952239439608</v>
      </c>
      <c r="I1773" s="2"/>
      <c r="J1773" s="2">
        <f t="shared" si="669"/>
        <v>0.30135144696808885</v>
      </c>
      <c r="K1773" s="2">
        <f t="shared" si="670"/>
        <v>0.68110096936248499</v>
      </c>
      <c r="L1773" s="2">
        <f t="shared" si="671"/>
        <v>1.3160687752069624E-2</v>
      </c>
      <c r="M1773" s="2">
        <f t="shared" si="672"/>
        <v>4.386895917356479E-3</v>
      </c>
      <c r="N1773" s="59">
        <v>4259</v>
      </c>
      <c r="O1773" s="59">
        <v>9626</v>
      </c>
      <c r="P1773" s="59">
        <v>186</v>
      </c>
      <c r="Q1773" s="59"/>
      <c r="R1773" s="59"/>
      <c r="S1773" s="59"/>
      <c r="T1773" s="59"/>
      <c r="U1773" s="59"/>
      <c r="V1773" s="59"/>
      <c r="W1773" s="59"/>
      <c r="X1773" s="59"/>
      <c r="Y1773" s="59"/>
      <c r="Z1773" s="59">
        <v>62</v>
      </c>
      <c r="AA1773" s="59"/>
      <c r="AB1773" s="59"/>
      <c r="AC1773" s="59"/>
      <c r="AD1773" s="59"/>
      <c r="AE1773" s="59"/>
      <c r="AG1773" s="7">
        <f>IF(Q1773&gt;0,RANK(Q1773,(N1773:P1773,Q1773:AE1773)),0)</f>
        <v>0</v>
      </c>
      <c r="AH1773" s="7">
        <f>IF(R1773&gt;0,RANK(R1773,(N1773:P1773,Q1773:AE1773)),0)</f>
        <v>0</v>
      </c>
      <c r="AI1773" s="7">
        <f>IF(T1773&gt;0,RANK(T1773,(N1773:P1773,Q1773:AE1773)),0)</f>
        <v>0</v>
      </c>
      <c r="AJ1773" s="7">
        <f>IF(S1773&gt;0,RANK(S1773,(N1773:P1773,Q1773:AE1773)),0)</f>
        <v>0</v>
      </c>
      <c r="AK1773" s="2">
        <f t="shared" si="673"/>
        <v>0</v>
      </c>
      <c r="AL1773" s="2">
        <f t="shared" si="674"/>
        <v>0</v>
      </c>
      <c r="AM1773" s="2">
        <f t="shared" si="675"/>
        <v>0</v>
      </c>
      <c r="AN1773" s="2">
        <f t="shared" si="676"/>
        <v>0</v>
      </c>
      <c r="AP1773" t="s">
        <v>1665</v>
      </c>
      <c r="AQ1773" t="s">
        <v>1846</v>
      </c>
      <c r="AR1773">
        <v>4</v>
      </c>
      <c r="AT1773" s="95">
        <v>40</v>
      </c>
      <c r="AU1773" s="97">
        <v>137</v>
      </c>
      <c r="AV1773" s="101">
        <f t="shared" si="667"/>
        <v>40137</v>
      </c>
      <c r="AX1773" s="7" t="s">
        <v>1006</v>
      </c>
    </row>
    <row r="1774" spans="1:50" hidden="1" outlineLevel="1">
      <c r="A1774" t="s">
        <v>1291</v>
      </c>
      <c r="B1774" t="s">
        <v>1846</v>
      </c>
      <c r="C1774" s="1">
        <f t="shared" si="668"/>
        <v>4269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3</v>
      </c>
      <c r="G1774" s="1">
        <f t="shared" si="656"/>
        <v>2614</v>
      </c>
      <c r="H1774" s="2">
        <f t="shared" si="657"/>
        <v>0.61232138674162573</v>
      </c>
      <c r="I1774" s="2"/>
      <c r="J1774" s="2">
        <f t="shared" si="669"/>
        <v>0.18294682595455611</v>
      </c>
      <c r="K1774" s="2">
        <f t="shared" si="670"/>
        <v>0.79526821269618175</v>
      </c>
      <c r="L1774" s="2">
        <f t="shared" si="671"/>
        <v>1.7334270320918249E-2</v>
      </c>
      <c r="M1774" s="2">
        <f t="shared" si="672"/>
        <v>4.4506910283438617E-3</v>
      </c>
      <c r="N1774" s="59">
        <v>781</v>
      </c>
      <c r="O1774" s="59">
        <v>3395</v>
      </c>
      <c r="P1774" s="59">
        <v>74</v>
      </c>
      <c r="Q1774" s="59"/>
      <c r="R1774" s="59"/>
      <c r="S1774" s="59"/>
      <c r="T1774" s="59"/>
      <c r="U1774" s="59"/>
      <c r="V1774" s="59"/>
      <c r="W1774" s="59"/>
      <c r="X1774" s="59"/>
      <c r="Y1774" s="59"/>
      <c r="Z1774" s="59">
        <v>19</v>
      </c>
      <c r="AA1774" s="59"/>
      <c r="AB1774" s="59"/>
      <c r="AC1774" s="59"/>
      <c r="AD1774" s="59"/>
      <c r="AE1774" s="59"/>
      <c r="AG1774" s="7">
        <f>IF(Q1774&gt;0,RANK(Q1774,(N1774:P1774,Q1774:AE1774)),0)</f>
        <v>0</v>
      </c>
      <c r="AH1774" s="7">
        <f>IF(R1774&gt;0,RANK(R1774,(N1774:P1774,Q1774:AE1774)),0)</f>
        <v>0</v>
      </c>
      <c r="AI1774" s="7">
        <f>IF(T1774&gt;0,RANK(T1774,(N1774:P1774,Q1774:AE1774)),0)</f>
        <v>0</v>
      </c>
      <c r="AJ1774" s="7">
        <f>IF(S1774&gt;0,RANK(S1774,(N1774:P1774,Q1774:AE1774)),0)</f>
        <v>0</v>
      </c>
      <c r="AK1774" s="2">
        <f t="shared" si="673"/>
        <v>0</v>
      </c>
      <c r="AL1774" s="2">
        <f t="shared" si="674"/>
        <v>0</v>
      </c>
      <c r="AM1774" s="2">
        <f t="shared" si="675"/>
        <v>0</v>
      </c>
      <c r="AN1774" s="2">
        <f t="shared" si="676"/>
        <v>0</v>
      </c>
      <c r="AP1774" t="s">
        <v>1291</v>
      </c>
      <c r="AQ1774" t="s">
        <v>1846</v>
      </c>
      <c r="AR1774">
        <v>3</v>
      </c>
      <c r="AT1774" s="95">
        <v>40</v>
      </c>
      <c r="AU1774" s="97">
        <v>139</v>
      </c>
      <c r="AV1774" s="101">
        <f t="shared" si="667"/>
        <v>40139</v>
      </c>
      <c r="AX1774" s="7" t="s">
        <v>1006</v>
      </c>
    </row>
    <row r="1775" spans="1:50" hidden="1" outlineLevel="1">
      <c r="A1775" t="s">
        <v>547</v>
      </c>
      <c r="B1775" t="s">
        <v>1846</v>
      </c>
      <c r="C1775" s="1">
        <f t="shared" si="668"/>
        <v>2191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3</v>
      </c>
      <c r="G1775" s="1">
        <f t="shared" si="656"/>
        <v>651</v>
      </c>
      <c r="H1775" s="2">
        <f t="shared" si="657"/>
        <v>0.29712460063897761</v>
      </c>
      <c r="I1775" s="2"/>
      <c r="J1775" s="2">
        <f t="shared" si="669"/>
        <v>0.34139662254678227</v>
      </c>
      <c r="K1775" s="2">
        <f t="shared" si="670"/>
        <v>0.63852122318575988</v>
      </c>
      <c r="L1775" s="2">
        <f t="shared" si="671"/>
        <v>1.4605203103605659E-2</v>
      </c>
      <c r="M1775" s="2">
        <f t="shared" si="672"/>
        <v>5.476951163852193E-3</v>
      </c>
      <c r="N1775" s="59">
        <v>748</v>
      </c>
      <c r="O1775" s="59">
        <v>1399</v>
      </c>
      <c r="P1775" s="59">
        <v>32</v>
      </c>
      <c r="Q1775" s="59"/>
      <c r="R1775" s="59"/>
      <c r="S1775" s="59"/>
      <c r="T1775" s="59"/>
      <c r="U1775" s="59"/>
      <c r="V1775" s="59"/>
      <c r="W1775" s="59"/>
      <c r="X1775" s="59"/>
      <c r="Y1775" s="59"/>
      <c r="Z1775" s="59">
        <v>12</v>
      </c>
      <c r="AA1775" s="59"/>
      <c r="AB1775" s="59"/>
      <c r="AC1775" s="59"/>
      <c r="AD1775" s="59"/>
      <c r="AE1775" s="59"/>
      <c r="AG1775" s="7">
        <f>IF(Q1775&gt;0,RANK(Q1775,(N1775:P1775,Q1775:AE1775)),0)</f>
        <v>0</v>
      </c>
      <c r="AH1775" s="7">
        <f>IF(R1775&gt;0,RANK(R1775,(N1775:P1775,Q1775:AE1775)),0)</f>
        <v>0</v>
      </c>
      <c r="AI1775" s="7">
        <f>IF(T1775&gt;0,RANK(T1775,(N1775:P1775,Q1775:AE1775)),0)</f>
        <v>0</v>
      </c>
      <c r="AJ1775" s="7">
        <f>IF(S1775&gt;0,RANK(S1775,(N1775:P1775,Q1775:AE1775)),0)</f>
        <v>0</v>
      </c>
      <c r="AK1775" s="2">
        <f t="shared" si="673"/>
        <v>0</v>
      </c>
      <c r="AL1775" s="2">
        <f t="shared" si="674"/>
        <v>0</v>
      </c>
      <c r="AM1775" s="2">
        <f t="shared" si="675"/>
        <v>0</v>
      </c>
      <c r="AN1775" s="2">
        <f t="shared" si="676"/>
        <v>0</v>
      </c>
      <c r="AP1775" t="s">
        <v>547</v>
      </c>
      <c r="AQ1775" t="s">
        <v>1846</v>
      </c>
      <c r="AR1775">
        <v>4</v>
      </c>
      <c r="AT1775" s="95">
        <v>40</v>
      </c>
      <c r="AU1775" s="97">
        <v>141</v>
      </c>
      <c r="AV1775" s="101">
        <f t="shared" si="667"/>
        <v>40141</v>
      </c>
      <c r="AX1775" s="7" t="s">
        <v>1006</v>
      </c>
    </row>
    <row r="1776" spans="1:50" hidden="1" outlineLevel="1">
      <c r="A1776" t="s">
        <v>1525</v>
      </c>
      <c r="B1776" t="s">
        <v>1846</v>
      </c>
      <c r="C1776" s="1">
        <f t="shared" si="668"/>
        <v>141067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3</v>
      </c>
      <c r="G1776" s="1">
        <f t="shared" si="656"/>
        <v>51876</v>
      </c>
      <c r="H1776" s="2">
        <f t="shared" si="657"/>
        <v>0.36774015184274139</v>
      </c>
      <c r="I1776" s="2"/>
      <c r="J1776" s="2">
        <f t="shared" si="669"/>
        <v>0.30448652058950709</v>
      </c>
      <c r="K1776" s="2">
        <f t="shared" si="670"/>
        <v>0.67222667243224854</v>
      </c>
      <c r="L1776" s="2">
        <f t="shared" si="671"/>
        <v>1.8409691848554233E-2</v>
      </c>
      <c r="M1776" s="2">
        <f t="shared" si="672"/>
        <v>4.8771151296901349E-3</v>
      </c>
      <c r="N1776" s="59">
        <v>42953</v>
      </c>
      <c r="O1776" s="59">
        <v>94829</v>
      </c>
      <c r="P1776" s="59">
        <v>2597</v>
      </c>
      <c r="Q1776" s="59"/>
      <c r="R1776" s="59"/>
      <c r="S1776" s="59"/>
      <c r="T1776" s="59"/>
      <c r="U1776" s="59"/>
      <c r="V1776" s="59"/>
      <c r="W1776" s="59"/>
      <c r="X1776" s="59"/>
      <c r="Y1776" s="59"/>
      <c r="Z1776" s="59">
        <v>688</v>
      </c>
      <c r="AA1776" s="59"/>
      <c r="AB1776" s="59"/>
      <c r="AC1776" s="59"/>
      <c r="AD1776" s="59"/>
      <c r="AE1776" s="59"/>
      <c r="AG1776" s="7">
        <f>IF(Q1776&gt;0,RANK(Q1776,(N1776:P1776,Q1776:AE1776)),0)</f>
        <v>0</v>
      </c>
      <c r="AH1776" s="7">
        <f>IF(R1776&gt;0,RANK(R1776,(N1776:P1776,Q1776:AE1776)),0)</f>
        <v>0</v>
      </c>
      <c r="AI1776" s="7">
        <f>IF(T1776&gt;0,RANK(T1776,(N1776:P1776,Q1776:AE1776)),0)</f>
        <v>0</v>
      </c>
      <c r="AJ1776" s="7">
        <f>IF(S1776&gt;0,RANK(S1776,(N1776:P1776,Q1776:AE1776)),0)</f>
        <v>0</v>
      </c>
      <c r="AK1776" s="2">
        <f t="shared" si="673"/>
        <v>0</v>
      </c>
      <c r="AL1776" s="2">
        <f t="shared" si="674"/>
        <v>0</v>
      </c>
      <c r="AM1776" s="2">
        <f t="shared" si="675"/>
        <v>0</v>
      </c>
      <c r="AN1776" s="2">
        <f t="shared" si="676"/>
        <v>0</v>
      </c>
      <c r="AP1776" t="s">
        <v>1525</v>
      </c>
      <c r="AQ1776" t="s">
        <v>1846</v>
      </c>
      <c r="AR1776">
        <v>1</v>
      </c>
      <c r="AT1776" s="95">
        <v>40</v>
      </c>
      <c r="AU1776" s="97">
        <v>143</v>
      </c>
      <c r="AV1776" s="101">
        <f t="shared" si="667"/>
        <v>40143</v>
      </c>
      <c r="AX1776" s="7" t="s">
        <v>1006</v>
      </c>
    </row>
    <row r="1777" spans="1:50" hidden="1" outlineLevel="1">
      <c r="A1777" t="s">
        <v>1106</v>
      </c>
      <c r="B1777" t="s">
        <v>1846</v>
      </c>
      <c r="C1777" s="1">
        <f t="shared" si="668"/>
        <v>14530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3</v>
      </c>
      <c r="G1777" s="1">
        <f t="shared" si="656"/>
        <v>4290</v>
      </c>
      <c r="H1777" s="2">
        <f t="shared" si="657"/>
        <v>0.29525120440467995</v>
      </c>
      <c r="I1777" s="2"/>
      <c r="J1777" s="2">
        <f t="shared" si="669"/>
        <v>0.33902271163110803</v>
      </c>
      <c r="K1777" s="2">
        <f t="shared" si="670"/>
        <v>0.63427391603578798</v>
      </c>
      <c r="L1777" s="2">
        <f t="shared" si="671"/>
        <v>2.0784583620096352E-2</v>
      </c>
      <c r="M1777" s="2">
        <f t="shared" si="672"/>
        <v>5.9187887130076958E-3</v>
      </c>
      <c r="N1777" s="59">
        <v>4926</v>
      </c>
      <c r="O1777" s="59">
        <v>9216</v>
      </c>
      <c r="P1777" s="59">
        <v>302</v>
      </c>
      <c r="Q1777" s="59"/>
      <c r="R1777" s="59"/>
      <c r="S1777" s="59"/>
      <c r="T1777" s="59"/>
      <c r="U1777" s="59"/>
      <c r="V1777" s="59"/>
      <c r="W1777" s="59"/>
      <c r="X1777" s="59"/>
      <c r="Y1777" s="59"/>
      <c r="Z1777" s="59">
        <v>86</v>
      </c>
      <c r="AA1777" s="59"/>
      <c r="AB1777" s="59"/>
      <c r="AC1777" s="59"/>
      <c r="AD1777" s="59"/>
      <c r="AE1777" s="59"/>
      <c r="AG1777" s="7">
        <f>IF(Q1777&gt;0,RANK(Q1777,(N1777:P1777,Q1777:AE1777)),0)</f>
        <v>0</v>
      </c>
      <c r="AH1777" s="7">
        <f>IF(R1777&gt;0,RANK(R1777,(N1777:P1777,Q1777:AE1777)),0)</f>
        <v>0</v>
      </c>
      <c r="AI1777" s="7">
        <f>IF(T1777&gt;0,RANK(T1777,(N1777:P1777,Q1777:AE1777)),0)</f>
        <v>0</v>
      </c>
      <c r="AJ1777" s="7">
        <f>IF(S1777&gt;0,RANK(S1777,(N1777:P1777,Q1777:AE1777)),0)</f>
        <v>0</v>
      </c>
      <c r="AK1777" s="2">
        <f t="shared" si="673"/>
        <v>0</v>
      </c>
      <c r="AL1777" s="2">
        <f t="shared" si="674"/>
        <v>0</v>
      </c>
      <c r="AM1777" s="2">
        <f t="shared" si="675"/>
        <v>0</v>
      </c>
      <c r="AN1777" s="2">
        <f t="shared" si="676"/>
        <v>0</v>
      </c>
      <c r="AP1777" t="s">
        <v>1106</v>
      </c>
      <c r="AQ1777" t="s">
        <v>1846</v>
      </c>
      <c r="AR1777">
        <v>1</v>
      </c>
      <c r="AT1777" s="95">
        <v>40</v>
      </c>
      <c r="AU1777" s="97">
        <v>145</v>
      </c>
      <c r="AV1777" s="101">
        <f t="shared" si="667"/>
        <v>40145</v>
      </c>
      <c r="AX1777" s="7" t="s">
        <v>1006</v>
      </c>
    </row>
    <row r="1778" spans="1:50" hidden="1" outlineLevel="1">
      <c r="A1778" t="s">
        <v>404</v>
      </c>
      <c r="B1778" t="s">
        <v>1846</v>
      </c>
      <c r="C1778" s="1">
        <f t="shared" si="668"/>
        <v>14222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3</v>
      </c>
      <c r="G1778" s="1">
        <f t="shared" si="656"/>
        <v>6064</v>
      </c>
      <c r="H1778" s="2">
        <f t="shared" si="657"/>
        <v>0.42638166221347207</v>
      </c>
      <c r="I1778" s="2"/>
      <c r="J1778" s="2">
        <f t="shared" si="669"/>
        <v>0.27619181549711713</v>
      </c>
      <c r="K1778" s="2">
        <f t="shared" si="670"/>
        <v>0.7025734777105892</v>
      </c>
      <c r="L1778" s="2">
        <f t="shared" si="671"/>
        <v>1.5890873294895233E-2</v>
      </c>
      <c r="M1778" s="2">
        <f t="shared" si="672"/>
        <v>5.3438334973984342E-3</v>
      </c>
      <c r="N1778" s="59">
        <v>3928</v>
      </c>
      <c r="O1778" s="59">
        <v>9992</v>
      </c>
      <c r="P1778" s="59">
        <v>226</v>
      </c>
      <c r="Q1778" s="59"/>
      <c r="R1778" s="59"/>
      <c r="S1778" s="59"/>
      <c r="T1778" s="59"/>
      <c r="U1778" s="59"/>
      <c r="V1778" s="59"/>
      <c r="W1778" s="59"/>
      <c r="X1778" s="59"/>
      <c r="Y1778" s="59"/>
      <c r="Z1778" s="59">
        <v>76</v>
      </c>
      <c r="AA1778" s="59"/>
      <c r="AB1778" s="59"/>
      <c r="AC1778" s="59"/>
      <c r="AD1778" s="59"/>
      <c r="AE1778" s="59"/>
      <c r="AG1778" s="7">
        <f>IF(Q1778&gt;0,RANK(Q1778,(N1778:P1778,Q1778:AE1778)),0)</f>
        <v>0</v>
      </c>
      <c r="AH1778" s="7">
        <f>IF(R1778&gt;0,RANK(R1778,(N1778:P1778,Q1778:AE1778)),0)</f>
        <v>0</v>
      </c>
      <c r="AI1778" s="7">
        <f>IF(T1778&gt;0,RANK(T1778,(N1778:P1778,Q1778:AE1778)),0)</f>
        <v>0</v>
      </c>
      <c r="AJ1778" s="7">
        <f>IF(S1778&gt;0,RANK(S1778,(N1778:P1778,Q1778:AE1778)),0)</f>
        <v>0</v>
      </c>
      <c r="AK1778" s="2">
        <f t="shared" si="673"/>
        <v>0</v>
      </c>
      <c r="AL1778" s="2">
        <f t="shared" si="674"/>
        <v>0</v>
      </c>
      <c r="AM1778" s="2">
        <f t="shared" si="675"/>
        <v>0</v>
      </c>
      <c r="AN1778" s="2">
        <f t="shared" si="676"/>
        <v>0</v>
      </c>
      <c r="AP1778" t="s">
        <v>404</v>
      </c>
      <c r="AQ1778" t="s">
        <v>1846</v>
      </c>
      <c r="AR1778">
        <v>1</v>
      </c>
      <c r="AT1778" s="95">
        <v>40</v>
      </c>
      <c r="AU1778" s="97">
        <v>147</v>
      </c>
      <c r="AV1778" s="101">
        <f t="shared" si="667"/>
        <v>40147</v>
      </c>
      <c r="AX1778" s="7" t="s">
        <v>1006</v>
      </c>
    </row>
    <row r="1779" spans="1:50" hidden="1" outlineLevel="1">
      <c r="A1779" t="s">
        <v>635</v>
      </c>
      <c r="B1779" t="s">
        <v>1846</v>
      </c>
      <c r="C1779" s="1">
        <f t="shared" si="668"/>
        <v>3168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3</v>
      </c>
      <c r="G1779" s="1">
        <f t="shared" si="656"/>
        <v>1384</v>
      </c>
      <c r="H1779" s="2">
        <f t="shared" si="657"/>
        <v>0.43686868686868685</v>
      </c>
      <c r="I1779" s="2"/>
      <c r="J1779" s="2">
        <f t="shared" si="669"/>
        <v>0.27178030303030304</v>
      </c>
      <c r="K1779" s="2">
        <f t="shared" si="670"/>
        <v>0.70864898989898994</v>
      </c>
      <c r="L1779" s="2">
        <f t="shared" si="671"/>
        <v>1.452020202020202E-2</v>
      </c>
      <c r="M1779" s="2">
        <f t="shared" si="672"/>
        <v>5.0505050505050518E-3</v>
      </c>
      <c r="N1779" s="59">
        <v>861</v>
      </c>
      <c r="O1779" s="59">
        <v>2245</v>
      </c>
      <c r="P1779" s="59">
        <v>46</v>
      </c>
      <c r="Q1779" s="59"/>
      <c r="R1779" s="59"/>
      <c r="S1779" s="59"/>
      <c r="T1779" s="59"/>
      <c r="U1779" s="59"/>
      <c r="V1779" s="59"/>
      <c r="W1779" s="59"/>
      <c r="X1779" s="59"/>
      <c r="Y1779" s="59"/>
      <c r="Z1779" s="59">
        <v>16</v>
      </c>
      <c r="AA1779" s="59"/>
      <c r="AB1779" s="59"/>
      <c r="AC1779" s="59"/>
      <c r="AD1779" s="59"/>
      <c r="AE1779" s="59"/>
      <c r="AG1779" s="7">
        <f>IF(Q1779&gt;0,RANK(Q1779,(N1779:P1779,Q1779:AE1779)),0)</f>
        <v>0</v>
      </c>
      <c r="AH1779" s="7">
        <f>IF(R1779&gt;0,RANK(R1779,(N1779:P1779,Q1779:AE1779)),0)</f>
        <v>0</v>
      </c>
      <c r="AI1779" s="7">
        <f>IF(T1779&gt;0,RANK(T1779,(N1779:P1779,Q1779:AE1779)),0)</f>
        <v>0</v>
      </c>
      <c r="AJ1779" s="7">
        <f>IF(S1779&gt;0,RANK(S1779,(N1779:P1779,Q1779:AE1779)),0)</f>
        <v>0</v>
      </c>
      <c r="AK1779" s="2">
        <f t="shared" si="673"/>
        <v>0</v>
      </c>
      <c r="AL1779" s="2">
        <f t="shared" si="674"/>
        <v>0</v>
      </c>
      <c r="AM1779" s="2">
        <f t="shared" si="675"/>
        <v>0</v>
      </c>
      <c r="AN1779" s="2">
        <f t="shared" si="676"/>
        <v>0</v>
      </c>
      <c r="AP1779" t="s">
        <v>635</v>
      </c>
      <c r="AQ1779" t="s">
        <v>1846</v>
      </c>
      <c r="AR1779">
        <v>3</v>
      </c>
      <c r="AT1779" s="95">
        <v>40</v>
      </c>
      <c r="AU1779" s="97">
        <v>149</v>
      </c>
      <c r="AV1779" s="101">
        <f t="shared" si="667"/>
        <v>40149</v>
      </c>
      <c r="AX1779" s="7" t="s">
        <v>1006</v>
      </c>
    </row>
    <row r="1780" spans="1:50" hidden="1" outlineLevel="1">
      <c r="A1780" t="s">
        <v>1871</v>
      </c>
      <c r="B1780" t="s">
        <v>1846</v>
      </c>
      <c r="C1780" s="1">
        <f t="shared" si="668"/>
        <v>3419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3</v>
      </c>
      <c r="G1780" s="1">
        <f t="shared" si="656"/>
        <v>1906</v>
      </c>
      <c r="H1780" s="2">
        <f t="shared" si="657"/>
        <v>0.55747294530564495</v>
      </c>
      <c r="I1780" s="2"/>
      <c r="J1780" s="2">
        <f t="shared" si="669"/>
        <v>0.21088037437847323</v>
      </c>
      <c r="K1780" s="2">
        <f t="shared" si="670"/>
        <v>0.76835331968411813</v>
      </c>
      <c r="L1780" s="2">
        <f t="shared" si="671"/>
        <v>1.6964024568587307E-2</v>
      </c>
      <c r="M1780" s="2">
        <f t="shared" si="672"/>
        <v>3.8022813688212732E-3</v>
      </c>
      <c r="N1780" s="59">
        <v>721</v>
      </c>
      <c r="O1780" s="59">
        <v>2627</v>
      </c>
      <c r="P1780" s="59">
        <v>58</v>
      </c>
      <c r="Q1780" s="59"/>
      <c r="R1780" s="59"/>
      <c r="S1780" s="59"/>
      <c r="T1780" s="59"/>
      <c r="U1780" s="59"/>
      <c r="V1780" s="59"/>
      <c r="W1780" s="59"/>
      <c r="X1780" s="59"/>
      <c r="Y1780" s="59"/>
      <c r="Z1780" s="59">
        <v>13</v>
      </c>
      <c r="AA1780" s="59"/>
      <c r="AB1780" s="59"/>
      <c r="AC1780" s="59"/>
      <c r="AD1780" s="59"/>
      <c r="AE1780" s="59"/>
      <c r="AG1780" s="7">
        <f>IF(Q1780&gt;0,RANK(Q1780,(N1780:P1780,Q1780:AE1780)),0)</f>
        <v>0</v>
      </c>
      <c r="AH1780" s="7">
        <f>IF(R1780&gt;0,RANK(R1780,(N1780:P1780,Q1780:AE1780)),0)</f>
        <v>0</v>
      </c>
      <c r="AI1780" s="7">
        <f>IF(T1780&gt;0,RANK(T1780,(N1780:P1780,Q1780:AE1780)),0)</f>
        <v>0</v>
      </c>
      <c r="AJ1780" s="7">
        <f>IF(S1780&gt;0,RANK(S1780,(N1780:P1780,Q1780:AE1780)),0)</f>
        <v>0</v>
      </c>
      <c r="AK1780" s="2">
        <f t="shared" si="673"/>
        <v>0</v>
      </c>
      <c r="AL1780" s="2">
        <f t="shared" si="674"/>
        <v>0</v>
      </c>
      <c r="AM1780" s="2">
        <f t="shared" si="675"/>
        <v>0</v>
      </c>
      <c r="AN1780" s="2">
        <f t="shared" si="676"/>
        <v>0</v>
      </c>
      <c r="AP1780" t="s">
        <v>1871</v>
      </c>
      <c r="AQ1780" t="s">
        <v>1846</v>
      </c>
      <c r="AR1780">
        <v>3</v>
      </c>
      <c r="AT1780" s="95">
        <v>40</v>
      </c>
      <c r="AU1780" s="97">
        <v>151</v>
      </c>
      <c r="AV1780" s="101">
        <f t="shared" si="667"/>
        <v>40151</v>
      </c>
      <c r="AX1780" s="7" t="s">
        <v>1006</v>
      </c>
    </row>
    <row r="1781" spans="1:50" hidden="1" outlineLevel="1">
      <c r="A1781" t="s">
        <v>2113</v>
      </c>
      <c r="B1781" t="s">
        <v>1846</v>
      </c>
      <c r="C1781" s="1">
        <f t="shared" si="668"/>
        <v>5285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3</v>
      </c>
      <c r="G1781" s="1">
        <f t="shared" si="656"/>
        <v>3054</v>
      </c>
      <c r="H1781" s="2">
        <f t="shared" si="657"/>
        <v>0.5778618732261116</v>
      </c>
      <c r="I1781" s="2"/>
      <c r="J1781" s="2">
        <f t="shared" si="669"/>
        <v>0.20151371807000945</v>
      </c>
      <c r="K1781" s="2">
        <f t="shared" si="670"/>
        <v>0.77937559129612111</v>
      </c>
      <c r="L1781" s="2">
        <f t="shared" si="671"/>
        <v>1.4947965941343426E-2</v>
      </c>
      <c r="M1781" s="2">
        <f t="shared" si="672"/>
        <v>4.1627246925259615E-3</v>
      </c>
      <c r="N1781" s="59">
        <v>1065</v>
      </c>
      <c r="O1781" s="59">
        <v>4119</v>
      </c>
      <c r="P1781" s="59">
        <v>79</v>
      </c>
      <c r="Q1781" s="59"/>
      <c r="R1781" s="59"/>
      <c r="S1781" s="59"/>
      <c r="T1781" s="59"/>
      <c r="U1781" s="59"/>
      <c r="V1781" s="59"/>
      <c r="W1781" s="59"/>
      <c r="X1781" s="59"/>
      <c r="Y1781" s="59"/>
      <c r="Z1781" s="59">
        <v>22</v>
      </c>
      <c r="AA1781" s="59"/>
      <c r="AB1781" s="59"/>
      <c r="AC1781" s="59"/>
      <c r="AD1781" s="59"/>
      <c r="AE1781" s="59"/>
      <c r="AG1781" s="7">
        <f>IF(Q1781&gt;0,RANK(Q1781,(N1781:P1781,Q1781:AE1781)),0)</f>
        <v>0</v>
      </c>
      <c r="AH1781" s="7">
        <f>IF(R1781&gt;0,RANK(R1781,(N1781:P1781,Q1781:AE1781)),0)</f>
        <v>0</v>
      </c>
      <c r="AI1781" s="7">
        <f>IF(T1781&gt;0,RANK(T1781,(N1781:P1781,Q1781:AE1781)),0)</f>
        <v>0</v>
      </c>
      <c r="AJ1781" s="7">
        <f>IF(S1781&gt;0,RANK(S1781,(N1781:P1781,Q1781:AE1781)),0)</f>
        <v>0</v>
      </c>
      <c r="AK1781" s="2">
        <f t="shared" si="673"/>
        <v>0</v>
      </c>
      <c r="AL1781" s="2">
        <f t="shared" si="674"/>
        <v>0</v>
      </c>
      <c r="AM1781" s="2">
        <f t="shared" si="675"/>
        <v>0</v>
      </c>
      <c r="AN1781" s="2">
        <f t="shared" si="676"/>
        <v>0</v>
      </c>
      <c r="AP1781" t="s">
        <v>2113</v>
      </c>
      <c r="AQ1781" t="s">
        <v>1846</v>
      </c>
      <c r="AR1781">
        <v>3</v>
      </c>
      <c r="AT1781" s="95">
        <v>40</v>
      </c>
      <c r="AU1781" s="97">
        <v>153</v>
      </c>
      <c r="AV1781" s="101">
        <f t="shared" si="667"/>
        <v>40153</v>
      </c>
      <c r="AX1781" s="7" t="s">
        <v>1006</v>
      </c>
    </row>
    <row r="1782" spans="1:50" collapsed="1">
      <c r="A1782" t="s">
        <v>1845</v>
      </c>
      <c r="B1782" t="s">
        <v>323</v>
      </c>
      <c r="C1782" s="1">
        <f t="shared" si="668"/>
        <v>859713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3</v>
      </c>
      <c r="G1782" s="1">
        <f t="shared" si="656"/>
        <v>301784</v>
      </c>
      <c r="H1782" s="2">
        <f t="shared" si="657"/>
        <v>0.35102877355582618</v>
      </c>
      <c r="I1782" s="2"/>
      <c r="J1782" s="2">
        <f t="shared" si="669"/>
        <v>0.31277647307880652</v>
      </c>
      <c r="K1782" s="2">
        <f t="shared" si="670"/>
        <v>0.6638052466346327</v>
      </c>
      <c r="L1782" s="2">
        <f t="shared" si="671"/>
        <v>1.804788342156045E-2</v>
      </c>
      <c r="M1782" s="2">
        <f t="shared" si="672"/>
        <v>5.3703968650003382E-3</v>
      </c>
      <c r="N1782" s="59">
        <f>SUM(N1705:N1781)</f>
        <v>268898</v>
      </c>
      <c r="O1782" s="59">
        <f>SUM(O1705:O1781)</f>
        <v>570682</v>
      </c>
      <c r="P1782" s="59">
        <f>SUM(P1705:P1781)</f>
        <v>15516</v>
      </c>
      <c r="Q1782" s="59"/>
      <c r="R1782" s="59"/>
      <c r="S1782" s="59"/>
      <c r="T1782" s="59"/>
      <c r="U1782" s="59"/>
      <c r="V1782" s="59"/>
      <c r="W1782" s="59"/>
      <c r="X1782" s="59"/>
      <c r="Y1782" s="59"/>
      <c r="Z1782" s="59">
        <f>SUM(Z1705:Z1781)</f>
        <v>4617</v>
      </c>
      <c r="AA1782" s="59"/>
      <c r="AB1782" s="59"/>
      <c r="AC1782" s="59"/>
      <c r="AD1782" s="59"/>
      <c r="AE1782" s="59"/>
      <c r="AG1782" s="7">
        <f>IF(Q1782&gt;0,RANK(Q1782,(N1782:P1782,Q1782:AE1782)),0)</f>
        <v>0</v>
      </c>
      <c r="AH1782" s="7">
        <f>IF(R1782&gt;0,RANK(R1782,(N1782:P1782,Q1782:AE1782)),0)</f>
        <v>0</v>
      </c>
      <c r="AI1782" s="7">
        <f>IF(T1782&gt;0,RANK(T1782,(N1782:P1782,Q1782:AE1782)),0)</f>
        <v>0</v>
      </c>
      <c r="AJ1782" s="7">
        <f>IF(S1782&gt;0,RANK(S1782,(N1782:P1782,Q1782:AE1782)),0)</f>
        <v>0</v>
      </c>
      <c r="AK1782" s="2">
        <f t="shared" si="673"/>
        <v>0</v>
      </c>
      <c r="AL1782" s="2">
        <f t="shared" si="674"/>
        <v>0</v>
      </c>
      <c r="AM1782" s="2">
        <f t="shared" si="675"/>
        <v>0</v>
      </c>
      <c r="AN1782" s="2">
        <f t="shared" si="676"/>
        <v>0</v>
      </c>
      <c r="AP1782" t="s">
        <v>1845</v>
      </c>
      <c r="AQ1782" t="s">
        <v>323</v>
      </c>
      <c r="AT1782" s="95">
        <v>40</v>
      </c>
      <c r="AU1782" s="97"/>
      <c r="AV1782" s="95">
        <v>40</v>
      </c>
      <c r="AX1782" s="7" t="s">
        <v>593</v>
      </c>
    </row>
    <row r="1783" spans="1:50">
      <c r="C1783" s="1"/>
      <c r="E1783" s="7"/>
      <c r="F1783" s="7"/>
      <c r="I1783" s="2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G1783" s="7"/>
      <c r="AH1783" s="7"/>
      <c r="AI1783" s="7"/>
      <c r="AJ1783" s="7"/>
      <c r="AT1783" s="95"/>
      <c r="AU1783" s="97"/>
      <c r="AV1783" s="101"/>
    </row>
    <row r="1784" spans="1:50" hidden="1" outlineLevel="1">
      <c r="A1784" t="s">
        <v>1157</v>
      </c>
      <c r="B1784" t="s">
        <v>1962</v>
      </c>
      <c r="C1784" s="1">
        <f t="shared" ref="C1784:C1820" si="677">SUM(N1784:AE1784)</f>
        <v>6369</v>
      </c>
      <c r="D1784" s="7">
        <f>IF(N1784&gt;0, RANK(N1784,(N1784:P1784,Q1784:AE1784)),0)</f>
        <v>1</v>
      </c>
      <c r="E1784" s="7">
        <f>IF(O1784&gt;0,RANK(O1784,(N1784:P1784,Q1784:AE1784)),0)</f>
        <v>2</v>
      </c>
      <c r="F1784" s="7">
        <f>IF(P1784&gt;0,RANK(P1784,(N1784:P1784,Q1784:AE1784)),0)</f>
        <v>0</v>
      </c>
      <c r="G1784" s="1">
        <f t="shared" si="656"/>
        <v>650</v>
      </c>
      <c r="H1784" s="2">
        <f t="shared" si="657"/>
        <v>0.10205683780813314</v>
      </c>
      <c r="I1784" s="2"/>
      <c r="J1784" s="2">
        <f t="shared" ref="J1784:J1820" si="678">IF($C1784=0,"-",N1784/$C1784)</f>
        <v>0.52582823049144289</v>
      </c>
      <c r="K1784" s="2">
        <f t="shared" ref="K1784:K1820" si="679">IF($C1784=0,"-",O1784/$C1784)</f>
        <v>0.42377139268330977</v>
      </c>
      <c r="L1784" s="2">
        <f t="shared" ref="L1784:L1820" si="680">IF($C1784=0,"-",P1784/$C1784)</f>
        <v>0</v>
      </c>
      <c r="M1784" s="2">
        <f t="shared" ref="M1784:M1820" si="681">IF(C1784=0,"-",(1-J1784-K1784-L1784))</f>
        <v>5.0400376825247339E-2</v>
      </c>
      <c r="N1784" s="59">
        <v>3349</v>
      </c>
      <c r="O1784" s="59">
        <v>2699</v>
      </c>
      <c r="P1784" s="59"/>
      <c r="Q1784" s="59">
        <v>103</v>
      </c>
      <c r="R1784" s="59"/>
      <c r="S1784" s="59"/>
      <c r="T1784" s="59">
        <v>94</v>
      </c>
      <c r="U1784" s="59">
        <v>82</v>
      </c>
      <c r="V1784" s="59"/>
      <c r="W1784" s="59"/>
      <c r="X1784" s="59">
        <v>12</v>
      </c>
      <c r="Y1784" s="59">
        <v>30</v>
      </c>
      <c r="Z1784" s="59"/>
      <c r="AA1784" s="59"/>
      <c r="AB1784" s="59"/>
      <c r="AC1784" s="59"/>
      <c r="AD1784" s="59"/>
      <c r="AE1784" s="59"/>
      <c r="AG1784" s="7">
        <f>IF(Q1784&gt;0,RANK(Q1784,(N1784:P1784,Q1784:AE1784)),0)</f>
        <v>3</v>
      </c>
      <c r="AH1784" s="7">
        <f>IF(R1784&gt;0,RANK(R1784,(N1784:P1784,Q1784:AE1784)),0)</f>
        <v>0</v>
      </c>
      <c r="AI1784" s="7">
        <f>IF(T1784&gt;0,RANK(T1784,(N1784:P1784,Q1784:AE1784)),0)</f>
        <v>4</v>
      </c>
      <c r="AJ1784" s="7">
        <f>IF(S1784&gt;0,RANK(S1784,(N1784:P1784,Q1784:AE1784)),0)</f>
        <v>0</v>
      </c>
      <c r="AK1784" s="2">
        <f t="shared" ref="AK1784:AK1820" si="682">IF($C1784=0,"-",Q1784/$C1784)</f>
        <v>1.6172083529596482E-2</v>
      </c>
      <c r="AL1784" s="2">
        <f t="shared" ref="AL1784:AL1820" si="683">IF($C1784=0,"-",R1784/$C1784)</f>
        <v>0</v>
      </c>
      <c r="AM1784" s="2">
        <f t="shared" ref="AM1784:AM1820" si="684">IF($C1784=0,"-",T1784/$C1784)</f>
        <v>1.47589888522531E-2</v>
      </c>
      <c r="AN1784" s="2">
        <f t="shared" ref="AN1784:AN1820" si="685">IF($C1784=0,"-",S1784/$C1784)</f>
        <v>0</v>
      </c>
      <c r="AP1784" t="s">
        <v>1157</v>
      </c>
      <c r="AQ1784" t="s">
        <v>1962</v>
      </c>
      <c r="AR1784">
        <v>2</v>
      </c>
      <c r="AT1784" s="95">
        <v>41</v>
      </c>
      <c r="AU1784" s="97">
        <v>1</v>
      </c>
      <c r="AV1784" s="101">
        <f t="shared" si="667"/>
        <v>41001</v>
      </c>
      <c r="AX1784" s="7" t="s">
        <v>1006</v>
      </c>
    </row>
    <row r="1785" spans="1:50" hidden="1" outlineLevel="1">
      <c r="A1785" t="s">
        <v>2045</v>
      </c>
      <c r="B1785" t="s">
        <v>1962</v>
      </c>
      <c r="C1785" s="1">
        <f t="shared" si="677"/>
        <v>29203</v>
      </c>
      <c r="D1785" s="7">
        <f>IF(N1785&gt;0, RANK(N1785,(N1785:P1785,Q1785:AE1785)),0)</f>
        <v>1</v>
      </c>
      <c r="E1785" s="7">
        <f>IF(O1785&gt;0,RANK(O1785,(N1785:P1785,Q1785:AE1785)),0)</f>
        <v>2</v>
      </c>
      <c r="F1785" s="7">
        <f>IF(P1785&gt;0,RANK(P1785,(N1785:P1785,Q1785:AE1785)),0)</f>
        <v>0</v>
      </c>
      <c r="G1785" s="1">
        <f t="shared" si="656"/>
        <v>8795</v>
      </c>
      <c r="H1785" s="2">
        <f t="shared" si="657"/>
        <v>0.30116768825120704</v>
      </c>
      <c r="I1785" s="2"/>
      <c r="J1785" s="2">
        <f t="shared" si="678"/>
        <v>0.61729959250761912</v>
      </c>
      <c r="K1785" s="2">
        <f t="shared" si="679"/>
        <v>0.31613190425641202</v>
      </c>
      <c r="L1785" s="2">
        <f t="shared" si="680"/>
        <v>0</v>
      </c>
      <c r="M1785" s="2">
        <f t="shared" si="681"/>
        <v>6.6568503235968857E-2</v>
      </c>
      <c r="N1785" s="59">
        <v>18027</v>
      </c>
      <c r="O1785" s="59">
        <v>9232</v>
      </c>
      <c r="P1785" s="59"/>
      <c r="Q1785" s="59">
        <v>455</v>
      </c>
      <c r="R1785" s="59"/>
      <c r="S1785" s="59"/>
      <c r="T1785" s="59">
        <v>157</v>
      </c>
      <c r="U1785" s="59">
        <v>1055</v>
      </c>
      <c r="V1785" s="59"/>
      <c r="W1785" s="59"/>
      <c r="X1785" s="59">
        <v>39</v>
      </c>
      <c r="Y1785" s="59">
        <v>238</v>
      </c>
      <c r="Z1785" s="59"/>
      <c r="AA1785" s="59"/>
      <c r="AB1785" s="59"/>
      <c r="AC1785" s="59"/>
      <c r="AD1785" s="59"/>
      <c r="AE1785" s="59"/>
      <c r="AG1785" s="7">
        <f>IF(Q1785&gt;0,RANK(Q1785,(N1785:P1785,Q1785:AE1785)),0)</f>
        <v>4</v>
      </c>
      <c r="AH1785" s="7">
        <f>IF(R1785&gt;0,RANK(R1785,(N1785:P1785,Q1785:AE1785)),0)</f>
        <v>0</v>
      </c>
      <c r="AI1785" s="7">
        <f>IF(T1785&gt;0,RANK(T1785,(N1785:P1785,Q1785:AE1785)),0)</f>
        <v>6</v>
      </c>
      <c r="AJ1785" s="7">
        <f>IF(S1785&gt;0,RANK(S1785,(N1785:P1785,Q1785:AE1785)),0)</f>
        <v>0</v>
      </c>
      <c r="AK1785" s="2">
        <f t="shared" si="682"/>
        <v>1.558059103516762E-2</v>
      </c>
      <c r="AL1785" s="2">
        <f t="shared" si="683"/>
        <v>0</v>
      </c>
      <c r="AM1785" s="2">
        <f t="shared" si="684"/>
        <v>5.3761599835633325E-3</v>
      </c>
      <c r="AN1785" s="2">
        <f t="shared" si="685"/>
        <v>0</v>
      </c>
      <c r="AP1785" t="s">
        <v>2045</v>
      </c>
      <c r="AQ1785" t="s">
        <v>1962</v>
      </c>
      <c r="AT1785" s="95">
        <v>41</v>
      </c>
      <c r="AU1785" s="97">
        <v>3</v>
      </c>
      <c r="AV1785" s="101">
        <f t="shared" si="667"/>
        <v>41003</v>
      </c>
      <c r="AX1785" s="7" t="s">
        <v>1006</v>
      </c>
    </row>
    <row r="1786" spans="1:50" hidden="1" outlineLevel="1">
      <c r="A1786" t="s">
        <v>367</v>
      </c>
      <c r="B1786" t="s">
        <v>1962</v>
      </c>
      <c r="C1786" s="1">
        <f t="shared" si="677"/>
        <v>116919</v>
      </c>
      <c r="D1786" s="7">
        <f>IF(N1786&gt;0, RANK(N1786,(N1786:P1786,Q1786:AE1786)),0)</f>
        <v>1</v>
      </c>
      <c r="E1786" s="7">
        <f>IF(O1786&gt;0,RANK(O1786,(N1786:P1786,Q1786:AE1786)),0)</f>
        <v>2</v>
      </c>
      <c r="F1786" s="7">
        <f>IF(P1786&gt;0,RANK(P1786,(N1786:P1786,Q1786:AE1786)),0)</f>
        <v>0</v>
      </c>
      <c r="G1786" s="1">
        <f t="shared" si="656"/>
        <v>32604</v>
      </c>
      <c r="H1786" s="2">
        <f t="shared" si="657"/>
        <v>0.27885972339825005</v>
      </c>
      <c r="I1786" s="2"/>
      <c r="J1786" s="2">
        <f t="shared" si="678"/>
        <v>0.62054926915214803</v>
      </c>
      <c r="K1786" s="2">
        <f t="shared" si="679"/>
        <v>0.34168954575389798</v>
      </c>
      <c r="L1786" s="2">
        <f t="shared" si="680"/>
        <v>0</v>
      </c>
      <c r="M1786" s="2">
        <f t="shared" si="681"/>
        <v>3.7761185093953986E-2</v>
      </c>
      <c r="N1786" s="59">
        <v>72554</v>
      </c>
      <c r="O1786" s="59">
        <v>39950</v>
      </c>
      <c r="P1786" s="59"/>
      <c r="Q1786" s="59">
        <v>1631</v>
      </c>
      <c r="R1786" s="59"/>
      <c r="S1786" s="59"/>
      <c r="T1786" s="59">
        <v>748</v>
      </c>
      <c r="U1786" s="59">
        <v>1476</v>
      </c>
      <c r="V1786" s="59"/>
      <c r="W1786" s="59"/>
      <c r="X1786" s="59">
        <v>7</v>
      </c>
      <c r="Y1786" s="59">
        <v>553</v>
      </c>
      <c r="Z1786" s="59"/>
      <c r="AA1786" s="59"/>
      <c r="AB1786" s="59"/>
      <c r="AC1786" s="59"/>
      <c r="AD1786" s="59"/>
      <c r="AE1786" s="59"/>
      <c r="AG1786" s="7">
        <f>IF(Q1786&gt;0,RANK(Q1786,(N1786:P1786,Q1786:AE1786)),0)</f>
        <v>3</v>
      </c>
      <c r="AH1786" s="7">
        <f>IF(R1786&gt;0,RANK(R1786,(N1786:P1786,Q1786:AE1786)),0)</f>
        <v>0</v>
      </c>
      <c r="AI1786" s="7">
        <f>IF(T1786&gt;0,RANK(T1786,(N1786:P1786,Q1786:AE1786)),0)</f>
        <v>5</v>
      </c>
      <c r="AJ1786" s="7">
        <f>IF(S1786&gt;0,RANK(S1786,(N1786:P1786,Q1786:AE1786)),0)</f>
        <v>0</v>
      </c>
      <c r="AK1786" s="2">
        <f t="shared" si="682"/>
        <v>1.3949828513757388E-2</v>
      </c>
      <c r="AL1786" s="2">
        <f t="shared" si="683"/>
        <v>0</v>
      </c>
      <c r="AM1786" s="2">
        <f t="shared" si="684"/>
        <v>6.3975914949666009E-3</v>
      </c>
      <c r="AN1786" s="2">
        <f t="shared" si="685"/>
        <v>0</v>
      </c>
      <c r="AP1786" t="s">
        <v>367</v>
      </c>
      <c r="AQ1786" t="s">
        <v>1962</v>
      </c>
      <c r="AT1786" s="95">
        <v>41</v>
      </c>
      <c r="AU1786" s="97">
        <v>5</v>
      </c>
      <c r="AV1786" s="101">
        <f t="shared" si="667"/>
        <v>41005</v>
      </c>
      <c r="AX1786" s="7" t="s">
        <v>1006</v>
      </c>
    </row>
    <row r="1787" spans="1:50" hidden="1" outlineLevel="1">
      <c r="A1787" t="s">
        <v>368</v>
      </c>
      <c r="B1787" t="s">
        <v>1962</v>
      </c>
      <c r="C1787" s="1">
        <f t="shared" si="677"/>
        <v>12949</v>
      </c>
      <c r="D1787" s="7">
        <f>IF(N1787&gt;0, RANK(N1787,(N1787:P1787,Q1787:AE1787)),0)</f>
        <v>1</v>
      </c>
      <c r="E1787" s="7">
        <f>IF(O1787&gt;0,RANK(O1787,(N1787:P1787,Q1787:AE1787)),0)</f>
        <v>2</v>
      </c>
      <c r="F1787" s="7">
        <f>IF(P1787&gt;0,RANK(P1787,(N1787:P1787,Q1787:AE1787)),0)</f>
        <v>0</v>
      </c>
      <c r="G1787" s="1">
        <f t="shared" si="656"/>
        <v>5070</v>
      </c>
      <c r="H1787" s="2">
        <f t="shared" si="657"/>
        <v>0.39153602594794967</v>
      </c>
      <c r="I1787" s="2"/>
      <c r="J1787" s="2">
        <f t="shared" si="678"/>
        <v>0.67140319715808172</v>
      </c>
      <c r="K1787" s="2">
        <f t="shared" si="679"/>
        <v>0.27986717121013205</v>
      </c>
      <c r="L1787" s="2">
        <f t="shared" si="680"/>
        <v>0</v>
      </c>
      <c r="M1787" s="2">
        <f t="shared" si="681"/>
        <v>4.872963163178623E-2</v>
      </c>
      <c r="N1787" s="59">
        <v>8694</v>
      </c>
      <c r="O1787" s="59">
        <v>3624</v>
      </c>
      <c r="P1787" s="59"/>
      <c r="Q1787" s="59">
        <v>217</v>
      </c>
      <c r="R1787" s="59"/>
      <c r="S1787" s="59"/>
      <c r="T1787" s="59">
        <v>97</v>
      </c>
      <c r="U1787" s="59">
        <v>208</v>
      </c>
      <c r="V1787" s="59"/>
      <c r="W1787" s="59"/>
      <c r="X1787" s="59">
        <v>33</v>
      </c>
      <c r="Y1787" s="59">
        <v>76</v>
      </c>
      <c r="Z1787" s="59"/>
      <c r="AA1787" s="59"/>
      <c r="AB1787" s="59"/>
      <c r="AC1787" s="59"/>
      <c r="AD1787" s="59"/>
      <c r="AE1787" s="59"/>
      <c r="AG1787" s="7">
        <f>IF(Q1787&gt;0,RANK(Q1787,(N1787:P1787,Q1787:AE1787)),0)</f>
        <v>3</v>
      </c>
      <c r="AH1787" s="7">
        <f>IF(R1787&gt;0,RANK(R1787,(N1787:P1787,Q1787:AE1787)),0)</f>
        <v>0</v>
      </c>
      <c r="AI1787" s="7">
        <f>IF(T1787&gt;0,RANK(T1787,(N1787:P1787,Q1787:AE1787)),0)</f>
        <v>5</v>
      </c>
      <c r="AJ1787" s="7">
        <f>IF(S1787&gt;0,RANK(S1787,(N1787:P1787,Q1787:AE1787)),0)</f>
        <v>0</v>
      </c>
      <c r="AK1787" s="2">
        <f t="shared" si="682"/>
        <v>1.6758050814734728E-2</v>
      </c>
      <c r="AL1787" s="2">
        <f t="shared" si="683"/>
        <v>0</v>
      </c>
      <c r="AM1787" s="2">
        <f t="shared" si="684"/>
        <v>7.4909259402270445E-3</v>
      </c>
      <c r="AN1787" s="2">
        <f t="shared" si="685"/>
        <v>0</v>
      </c>
      <c r="AP1787" t="s">
        <v>368</v>
      </c>
      <c r="AQ1787" t="s">
        <v>1962</v>
      </c>
      <c r="AR1787">
        <v>1</v>
      </c>
      <c r="AT1787" s="95">
        <v>41</v>
      </c>
      <c r="AU1787" s="97">
        <v>7</v>
      </c>
      <c r="AV1787" s="101">
        <f t="shared" si="667"/>
        <v>41007</v>
      </c>
      <c r="AX1787" s="7" t="s">
        <v>1006</v>
      </c>
    </row>
    <row r="1788" spans="1:50" hidden="1" outlineLevel="1">
      <c r="A1788" t="s">
        <v>1726</v>
      </c>
      <c r="B1788" t="s">
        <v>1962</v>
      </c>
      <c r="C1788" s="1">
        <f t="shared" si="677"/>
        <v>16759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0</v>
      </c>
      <c r="G1788" s="1">
        <f t="shared" si="656"/>
        <v>6144</v>
      </c>
      <c r="H1788" s="2">
        <f t="shared" si="657"/>
        <v>0.36660898621636134</v>
      </c>
      <c r="I1788" s="2"/>
      <c r="J1788" s="2">
        <f t="shared" si="678"/>
        <v>0.66000358016588101</v>
      </c>
      <c r="K1788" s="2">
        <f t="shared" si="679"/>
        <v>0.29339459394951967</v>
      </c>
      <c r="L1788" s="2">
        <f t="shared" si="680"/>
        <v>0</v>
      </c>
      <c r="M1788" s="2">
        <f t="shared" si="681"/>
        <v>4.6601825884599324E-2</v>
      </c>
      <c r="N1788" s="59">
        <v>11061</v>
      </c>
      <c r="O1788" s="59">
        <v>4917</v>
      </c>
      <c r="P1788" s="59"/>
      <c r="Q1788" s="59">
        <v>322</v>
      </c>
      <c r="R1788" s="59"/>
      <c r="S1788" s="59"/>
      <c r="T1788" s="59">
        <v>116</v>
      </c>
      <c r="U1788" s="59">
        <v>237</v>
      </c>
      <c r="V1788" s="59"/>
      <c r="W1788" s="59"/>
      <c r="X1788" s="59">
        <v>34</v>
      </c>
      <c r="Y1788" s="59">
        <v>72</v>
      </c>
      <c r="Z1788" s="59"/>
      <c r="AA1788" s="59"/>
      <c r="AB1788" s="59"/>
      <c r="AC1788" s="59"/>
      <c r="AD1788" s="59"/>
      <c r="AE1788" s="59"/>
      <c r="AG1788" s="7">
        <f>IF(Q1788&gt;0,RANK(Q1788,(N1788:P1788,Q1788:AE1788)),0)</f>
        <v>3</v>
      </c>
      <c r="AH1788" s="7">
        <f>IF(R1788&gt;0,RANK(R1788,(N1788:P1788,Q1788:AE1788)),0)</f>
        <v>0</v>
      </c>
      <c r="AI1788" s="7">
        <f>IF(T1788&gt;0,RANK(T1788,(N1788:P1788,Q1788:AE1788)),0)</f>
        <v>5</v>
      </c>
      <c r="AJ1788" s="7">
        <f>IF(S1788&gt;0,RANK(S1788,(N1788:P1788,Q1788:AE1788)),0)</f>
        <v>0</v>
      </c>
      <c r="AK1788" s="2">
        <f t="shared" si="682"/>
        <v>1.9213556894802794E-2</v>
      </c>
      <c r="AL1788" s="2">
        <f t="shared" si="683"/>
        <v>0</v>
      </c>
      <c r="AM1788" s="2">
        <f t="shared" si="684"/>
        <v>6.9216540366370313E-3</v>
      </c>
      <c r="AN1788" s="2">
        <f t="shared" si="685"/>
        <v>0</v>
      </c>
      <c r="AP1788" t="s">
        <v>1726</v>
      </c>
      <c r="AQ1788" t="s">
        <v>1962</v>
      </c>
      <c r="AR1788">
        <v>1</v>
      </c>
      <c r="AT1788" s="95">
        <v>41</v>
      </c>
      <c r="AU1788" s="97">
        <v>9</v>
      </c>
      <c r="AV1788" s="101">
        <f t="shared" si="667"/>
        <v>41009</v>
      </c>
      <c r="AX1788" s="7" t="s">
        <v>1006</v>
      </c>
    </row>
    <row r="1789" spans="1:50" hidden="1" outlineLevel="1">
      <c r="A1789" t="s">
        <v>685</v>
      </c>
      <c r="B1789" t="s">
        <v>1962</v>
      </c>
      <c r="C1789" s="1">
        <f t="shared" si="677"/>
        <v>23984</v>
      </c>
      <c r="D1789" s="7">
        <f>IF(N1789&gt;0, RANK(N1789,(N1789:P1789,Q1789:AE1789)),0)</f>
        <v>1</v>
      </c>
      <c r="E1789" s="7">
        <f>IF(O1789&gt;0,RANK(O1789,(N1789:P1789,Q1789:AE1789)),0)</f>
        <v>2</v>
      </c>
      <c r="F1789" s="7">
        <f>IF(P1789&gt;0,RANK(P1789,(N1789:P1789,Q1789:AE1789)),0)</f>
        <v>0</v>
      </c>
      <c r="G1789" s="1">
        <f t="shared" si="656"/>
        <v>4065</v>
      </c>
      <c r="H1789" s="2">
        <f t="shared" si="657"/>
        <v>0.16948799199466311</v>
      </c>
      <c r="I1789" s="2"/>
      <c r="J1789" s="2">
        <f t="shared" si="678"/>
        <v>0.55903935957304873</v>
      </c>
      <c r="K1789" s="2">
        <f t="shared" si="679"/>
        <v>0.3895513675783856</v>
      </c>
      <c r="L1789" s="2">
        <f t="shared" si="680"/>
        <v>0</v>
      </c>
      <c r="M1789" s="2">
        <f t="shared" si="681"/>
        <v>5.1409272848565668E-2</v>
      </c>
      <c r="N1789" s="59">
        <v>13408</v>
      </c>
      <c r="O1789" s="59">
        <v>9343</v>
      </c>
      <c r="P1789" s="59"/>
      <c r="Q1789" s="59">
        <v>450</v>
      </c>
      <c r="R1789" s="59"/>
      <c r="S1789" s="59"/>
      <c r="T1789" s="59">
        <v>182</v>
      </c>
      <c r="U1789" s="59">
        <v>433</v>
      </c>
      <c r="V1789" s="59"/>
      <c r="W1789" s="59"/>
      <c r="X1789" s="59">
        <v>44</v>
      </c>
      <c r="Y1789" s="59">
        <v>124</v>
      </c>
      <c r="Z1789" s="59"/>
      <c r="AA1789" s="59"/>
      <c r="AB1789" s="59"/>
      <c r="AC1789" s="59"/>
      <c r="AD1789" s="59"/>
      <c r="AE1789" s="59"/>
      <c r="AG1789" s="7">
        <f>IF(Q1789&gt;0,RANK(Q1789,(N1789:P1789,Q1789:AE1789)),0)</f>
        <v>3</v>
      </c>
      <c r="AH1789" s="7">
        <f>IF(R1789&gt;0,RANK(R1789,(N1789:P1789,Q1789:AE1789)),0)</f>
        <v>0</v>
      </c>
      <c r="AI1789" s="7">
        <f>IF(T1789&gt;0,RANK(T1789,(N1789:P1789,Q1789:AE1789)),0)</f>
        <v>5</v>
      </c>
      <c r="AJ1789" s="7">
        <f>IF(S1789&gt;0,RANK(S1789,(N1789:P1789,Q1789:AE1789)),0)</f>
        <v>0</v>
      </c>
      <c r="AK1789" s="2">
        <f t="shared" si="682"/>
        <v>1.8762508338892595E-2</v>
      </c>
      <c r="AL1789" s="2">
        <f t="shared" si="683"/>
        <v>0</v>
      </c>
      <c r="AM1789" s="2">
        <f t="shared" si="684"/>
        <v>7.5883922615076716E-3</v>
      </c>
      <c r="AN1789" s="2">
        <f t="shared" si="685"/>
        <v>0</v>
      </c>
      <c r="AP1789" t="s">
        <v>685</v>
      </c>
      <c r="AQ1789" t="s">
        <v>1962</v>
      </c>
      <c r="AR1789">
        <v>4</v>
      </c>
      <c r="AT1789" s="95">
        <v>41</v>
      </c>
      <c r="AU1789" s="97">
        <v>11</v>
      </c>
      <c r="AV1789" s="101">
        <f t="shared" si="667"/>
        <v>41011</v>
      </c>
      <c r="AX1789" s="7" t="s">
        <v>1006</v>
      </c>
    </row>
    <row r="1790" spans="1:50" hidden="1" outlineLevel="1">
      <c r="A1790" t="s">
        <v>2074</v>
      </c>
      <c r="B1790" t="s">
        <v>1962</v>
      </c>
      <c r="C1790" s="1">
        <f t="shared" si="677"/>
        <v>5513</v>
      </c>
      <c r="D1790" s="7">
        <f>IF(N1790&gt;0, RANK(N1790,(N1790:P1790,Q1790:AE1790)),0)</f>
        <v>1</v>
      </c>
      <c r="E1790" s="7">
        <f>IF(O1790&gt;0,RANK(O1790,(N1790:P1790,Q1790:AE1790)),0)</f>
        <v>2</v>
      </c>
      <c r="F1790" s="7">
        <f>IF(P1790&gt;0,RANK(P1790,(N1790:P1790,Q1790:AE1790)),0)</f>
        <v>0</v>
      </c>
      <c r="G1790" s="1">
        <f t="shared" si="656"/>
        <v>1070</v>
      </c>
      <c r="H1790" s="2">
        <f t="shared" si="657"/>
        <v>0.19408670415381823</v>
      </c>
      <c r="I1790" s="2"/>
      <c r="J1790" s="2">
        <f t="shared" si="678"/>
        <v>0.57591148195175046</v>
      </c>
      <c r="K1790" s="2">
        <f t="shared" si="679"/>
        <v>0.38182477779793217</v>
      </c>
      <c r="L1790" s="2">
        <f t="shared" si="680"/>
        <v>0</v>
      </c>
      <c r="M1790" s="2">
        <f t="shared" si="681"/>
        <v>4.2263740250317372E-2</v>
      </c>
      <c r="N1790" s="59">
        <v>3175</v>
      </c>
      <c r="O1790" s="59">
        <v>2105</v>
      </c>
      <c r="P1790" s="59"/>
      <c r="Q1790" s="59">
        <v>67</v>
      </c>
      <c r="R1790" s="59"/>
      <c r="S1790" s="59"/>
      <c r="T1790" s="59">
        <v>77</v>
      </c>
      <c r="U1790" s="59">
        <v>51</v>
      </c>
      <c r="V1790" s="59"/>
      <c r="W1790" s="59"/>
      <c r="X1790" s="59">
        <v>5</v>
      </c>
      <c r="Y1790" s="59">
        <v>33</v>
      </c>
      <c r="Z1790" s="59"/>
      <c r="AA1790" s="59"/>
      <c r="AB1790" s="59"/>
      <c r="AC1790" s="59"/>
      <c r="AD1790" s="59"/>
      <c r="AE1790" s="59"/>
      <c r="AG1790" s="7">
        <f>IF(Q1790&gt;0,RANK(Q1790,(N1790:P1790,Q1790:AE1790)),0)</f>
        <v>4</v>
      </c>
      <c r="AH1790" s="7">
        <f>IF(R1790&gt;0,RANK(R1790,(N1790:P1790,Q1790:AE1790)),0)</f>
        <v>0</v>
      </c>
      <c r="AI1790" s="7">
        <f>IF(T1790&gt;0,RANK(T1790,(N1790:P1790,Q1790:AE1790)),0)</f>
        <v>3</v>
      </c>
      <c r="AJ1790" s="7">
        <f>IF(S1790&gt;0,RANK(S1790,(N1790:P1790,Q1790:AE1790)),0)</f>
        <v>0</v>
      </c>
      <c r="AK1790" s="2">
        <f t="shared" si="682"/>
        <v>1.2153092690005442E-2</v>
      </c>
      <c r="AL1790" s="2">
        <f t="shared" si="683"/>
        <v>0</v>
      </c>
      <c r="AM1790" s="2">
        <f t="shared" si="684"/>
        <v>1.3966987121349538E-2</v>
      </c>
      <c r="AN1790" s="2">
        <f t="shared" si="685"/>
        <v>0</v>
      </c>
      <c r="AP1790" t="s">
        <v>2074</v>
      </c>
      <c r="AQ1790" t="s">
        <v>1962</v>
      </c>
      <c r="AR1790">
        <v>2</v>
      </c>
      <c r="AT1790" s="95">
        <v>41</v>
      </c>
      <c r="AU1790" s="97">
        <v>13</v>
      </c>
      <c r="AV1790" s="101">
        <f t="shared" si="667"/>
        <v>41013</v>
      </c>
      <c r="AX1790" s="7" t="s">
        <v>1006</v>
      </c>
    </row>
    <row r="1791" spans="1:50" hidden="1" outlineLevel="1">
      <c r="A1791" t="s">
        <v>1355</v>
      </c>
      <c r="B1791" t="s">
        <v>1962</v>
      </c>
      <c r="C1791" s="1">
        <f t="shared" si="677"/>
        <v>9254</v>
      </c>
      <c r="D1791" s="7">
        <f>IF(N1791&gt;0, RANK(N1791,(N1791:P1791,Q1791:AE1791)),0)</f>
        <v>1</v>
      </c>
      <c r="E1791" s="7">
        <f>IF(O1791&gt;0,RANK(O1791,(N1791:P1791,Q1791:AE1791)),0)</f>
        <v>2</v>
      </c>
      <c r="F1791" s="7">
        <f>IF(P1791&gt;0,RANK(P1791,(N1791:P1791,Q1791:AE1791)),0)</f>
        <v>0</v>
      </c>
      <c r="G1791" s="1">
        <f t="shared" si="656"/>
        <v>1210</v>
      </c>
      <c r="H1791" s="2">
        <f t="shared" si="657"/>
        <v>0.13075426842446511</v>
      </c>
      <c r="I1791" s="2"/>
      <c r="J1791" s="2">
        <f t="shared" si="678"/>
        <v>0.53220229090123194</v>
      </c>
      <c r="K1791" s="2">
        <f t="shared" si="679"/>
        <v>0.40144802247676681</v>
      </c>
      <c r="L1791" s="2">
        <f t="shared" si="680"/>
        <v>0</v>
      </c>
      <c r="M1791" s="2">
        <f t="shared" si="681"/>
        <v>6.6349686622001247E-2</v>
      </c>
      <c r="N1791" s="59">
        <v>4925</v>
      </c>
      <c r="O1791" s="59">
        <v>3715</v>
      </c>
      <c r="P1791" s="59"/>
      <c r="Q1791" s="59">
        <v>210</v>
      </c>
      <c r="R1791" s="59"/>
      <c r="S1791" s="59"/>
      <c r="T1791" s="59">
        <v>90</v>
      </c>
      <c r="U1791" s="59">
        <v>124</v>
      </c>
      <c r="V1791" s="59"/>
      <c r="W1791" s="59"/>
      <c r="X1791" s="59">
        <v>144</v>
      </c>
      <c r="Y1791" s="59">
        <v>46</v>
      </c>
      <c r="Z1791" s="59"/>
      <c r="AA1791" s="59"/>
      <c r="AB1791" s="59"/>
      <c r="AC1791" s="59"/>
      <c r="AD1791" s="59"/>
      <c r="AE1791" s="59"/>
      <c r="AG1791" s="7">
        <f>IF(Q1791&gt;0,RANK(Q1791,(N1791:P1791,Q1791:AE1791)),0)</f>
        <v>3</v>
      </c>
      <c r="AH1791" s="7">
        <f>IF(R1791&gt;0,RANK(R1791,(N1791:P1791,Q1791:AE1791)),0)</f>
        <v>0</v>
      </c>
      <c r="AI1791" s="7">
        <f>IF(T1791&gt;0,RANK(T1791,(N1791:P1791,Q1791:AE1791)),0)</f>
        <v>6</v>
      </c>
      <c r="AJ1791" s="7">
        <f>IF(S1791&gt;0,RANK(S1791,(N1791:P1791,Q1791:AE1791)),0)</f>
        <v>0</v>
      </c>
      <c r="AK1791" s="2">
        <f t="shared" si="682"/>
        <v>2.2692889561270801E-2</v>
      </c>
      <c r="AL1791" s="2">
        <f t="shared" si="683"/>
        <v>0</v>
      </c>
      <c r="AM1791" s="2">
        <f t="shared" si="684"/>
        <v>9.7255240976874859E-3</v>
      </c>
      <c r="AN1791" s="2">
        <f t="shared" si="685"/>
        <v>0</v>
      </c>
      <c r="AP1791" t="s">
        <v>1355</v>
      </c>
      <c r="AQ1791" t="s">
        <v>1962</v>
      </c>
      <c r="AR1791">
        <v>4</v>
      </c>
      <c r="AT1791" s="95">
        <v>41</v>
      </c>
      <c r="AU1791" s="97">
        <v>15</v>
      </c>
      <c r="AV1791" s="101">
        <f t="shared" si="667"/>
        <v>41015</v>
      </c>
      <c r="AX1791" s="7" t="s">
        <v>1006</v>
      </c>
    </row>
    <row r="1792" spans="1:50" hidden="1" outlineLevel="1">
      <c r="A1792" t="s">
        <v>2269</v>
      </c>
      <c r="B1792" t="s">
        <v>1962</v>
      </c>
      <c r="C1792" s="1">
        <f t="shared" si="677"/>
        <v>39281</v>
      </c>
      <c r="D1792" s="7">
        <f>IF(N1792&gt;0, RANK(N1792,(N1792:P1792,Q1792:AE1792)),0)</f>
        <v>1</v>
      </c>
      <c r="E1792" s="7">
        <f>IF(O1792&gt;0,RANK(O1792,(N1792:P1792,Q1792:AE1792)),0)</f>
        <v>2</v>
      </c>
      <c r="F1792" s="7">
        <f>IF(P1792&gt;0,RANK(P1792,(N1792:P1792,Q1792:AE1792)),0)</f>
        <v>0</v>
      </c>
      <c r="G1792" s="1">
        <f t="shared" si="656"/>
        <v>6334</v>
      </c>
      <c r="H1792" s="2">
        <f t="shared" si="657"/>
        <v>0.16124844072197755</v>
      </c>
      <c r="I1792" s="2"/>
      <c r="J1792" s="2">
        <f t="shared" si="678"/>
        <v>0.55370280797332039</v>
      </c>
      <c r="K1792" s="2">
        <f t="shared" si="679"/>
        <v>0.39245436725134286</v>
      </c>
      <c r="L1792" s="2">
        <f t="shared" si="680"/>
        <v>0</v>
      </c>
      <c r="M1792" s="2">
        <f t="shared" si="681"/>
        <v>5.3842824775336751E-2</v>
      </c>
      <c r="N1792" s="59">
        <v>21750</v>
      </c>
      <c r="O1792" s="59">
        <v>15416</v>
      </c>
      <c r="P1792" s="59"/>
      <c r="Q1792" s="59">
        <v>789</v>
      </c>
      <c r="R1792" s="59"/>
      <c r="S1792" s="59"/>
      <c r="T1792" s="59">
        <v>390</v>
      </c>
      <c r="U1792" s="59">
        <v>706</v>
      </c>
      <c r="V1792" s="59"/>
      <c r="W1792" s="59"/>
      <c r="X1792" s="59">
        <v>48</v>
      </c>
      <c r="Y1792" s="59">
        <v>182</v>
      </c>
      <c r="Z1792" s="59"/>
      <c r="AA1792" s="59"/>
      <c r="AB1792" s="59"/>
      <c r="AC1792" s="59"/>
      <c r="AD1792" s="59"/>
      <c r="AE1792" s="59"/>
      <c r="AG1792" s="7">
        <f>IF(Q1792&gt;0,RANK(Q1792,(N1792:P1792,Q1792:AE1792)),0)</f>
        <v>3</v>
      </c>
      <c r="AH1792" s="7">
        <f>IF(R1792&gt;0,RANK(R1792,(N1792:P1792,Q1792:AE1792)),0)</f>
        <v>0</v>
      </c>
      <c r="AI1792" s="7">
        <f>IF(T1792&gt;0,RANK(T1792,(N1792:P1792,Q1792:AE1792)),0)</f>
        <v>5</v>
      </c>
      <c r="AJ1792" s="7">
        <f>IF(S1792&gt;0,RANK(S1792,(N1792:P1792,Q1792:AE1792)),0)</f>
        <v>0</v>
      </c>
      <c r="AK1792" s="2">
        <f t="shared" si="682"/>
        <v>2.0086046689239072E-2</v>
      </c>
      <c r="AL1792" s="2">
        <f t="shared" si="683"/>
        <v>0</v>
      </c>
      <c r="AM1792" s="2">
        <f t="shared" si="684"/>
        <v>9.9284641429698839E-3</v>
      </c>
      <c r="AN1792" s="2">
        <f t="shared" si="685"/>
        <v>0</v>
      </c>
      <c r="AP1792" t="s">
        <v>2269</v>
      </c>
      <c r="AQ1792" t="s">
        <v>1962</v>
      </c>
      <c r="AR1792">
        <v>2</v>
      </c>
      <c r="AT1792" s="95">
        <v>41</v>
      </c>
      <c r="AU1792" s="97">
        <v>17</v>
      </c>
      <c r="AV1792" s="101">
        <f t="shared" si="667"/>
        <v>41017</v>
      </c>
      <c r="AX1792" s="7" t="s">
        <v>1006</v>
      </c>
    </row>
    <row r="1793" spans="1:50" hidden="1" outlineLevel="1">
      <c r="A1793" t="s">
        <v>740</v>
      </c>
      <c r="B1793" t="s">
        <v>1962</v>
      </c>
      <c r="C1793" s="1">
        <f t="shared" si="677"/>
        <v>36579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56"/>
        <v>1109</v>
      </c>
      <c r="H1793" s="2">
        <f t="shared" si="657"/>
        <v>3.031794198857268E-2</v>
      </c>
      <c r="I1793" s="2"/>
      <c r="J1793" s="2">
        <f t="shared" si="678"/>
        <v>0.4939992892096558</v>
      </c>
      <c r="K1793" s="2">
        <f t="shared" si="679"/>
        <v>0.46368134722108312</v>
      </c>
      <c r="L1793" s="2">
        <f t="shared" si="680"/>
        <v>0</v>
      </c>
      <c r="M1793" s="2">
        <f t="shared" si="681"/>
        <v>4.2319363569261026E-2</v>
      </c>
      <c r="N1793" s="59">
        <v>18070</v>
      </c>
      <c r="O1793" s="59">
        <v>16961</v>
      </c>
      <c r="P1793" s="59"/>
      <c r="Q1793" s="59">
        <v>622</v>
      </c>
      <c r="R1793" s="59"/>
      <c r="S1793" s="59"/>
      <c r="T1793" s="59">
        <v>251</v>
      </c>
      <c r="U1793" s="59">
        <v>454</v>
      </c>
      <c r="V1793" s="59"/>
      <c r="W1793" s="59"/>
      <c r="X1793" s="59">
        <v>69</v>
      </c>
      <c r="Y1793" s="59">
        <v>152</v>
      </c>
      <c r="Z1793" s="59"/>
      <c r="AA1793" s="59"/>
      <c r="AB1793" s="59"/>
      <c r="AC1793" s="59"/>
      <c r="AD1793" s="59"/>
      <c r="AE1793" s="59"/>
      <c r="AG1793" s="7">
        <f>IF(Q1793&gt;0,RANK(Q1793,(N1793:P1793,Q1793:AE1793)),0)</f>
        <v>3</v>
      </c>
      <c r="AH1793" s="7">
        <f>IF(R1793&gt;0,RANK(R1793,(N1793:P1793,Q1793:AE1793)),0)</f>
        <v>0</v>
      </c>
      <c r="AI1793" s="7">
        <f>IF(T1793&gt;0,RANK(T1793,(N1793:P1793,Q1793:AE1793)),0)</f>
        <v>5</v>
      </c>
      <c r="AJ1793" s="7">
        <f>IF(S1793&gt;0,RANK(S1793,(N1793:P1793,Q1793:AE1793)),0)</f>
        <v>0</v>
      </c>
      <c r="AK1793" s="2">
        <f t="shared" si="682"/>
        <v>1.7004292080155279E-2</v>
      </c>
      <c r="AL1793" s="2">
        <f t="shared" si="683"/>
        <v>0</v>
      </c>
      <c r="AM1793" s="2">
        <f t="shared" si="684"/>
        <v>6.8618606304163589E-3</v>
      </c>
      <c r="AN1793" s="2">
        <f t="shared" si="685"/>
        <v>0</v>
      </c>
      <c r="AP1793" t="s">
        <v>740</v>
      </c>
      <c r="AQ1793" t="s">
        <v>1962</v>
      </c>
      <c r="AR1793">
        <v>4</v>
      </c>
      <c r="AT1793" s="95">
        <v>41</v>
      </c>
      <c r="AU1793" s="97">
        <v>19</v>
      </c>
      <c r="AV1793" s="101">
        <f t="shared" si="667"/>
        <v>41019</v>
      </c>
      <c r="AX1793" s="7" t="s">
        <v>1006</v>
      </c>
    </row>
    <row r="1794" spans="1:50" hidden="1" outlineLevel="1">
      <c r="A1794" t="s">
        <v>236</v>
      </c>
      <c r="B1794" t="s">
        <v>1962</v>
      </c>
      <c r="C1794" s="1">
        <f t="shared" si="677"/>
        <v>780</v>
      </c>
      <c r="D1794" s="7">
        <f>IF(N1794&gt;0, RANK(N1794,(N1794:P1794,Q1794:AE1794)),0)</f>
        <v>1</v>
      </c>
      <c r="E1794" s="7">
        <f>IF(O1794&gt;0,RANK(O1794,(N1794:P1794,Q1794:AE1794)),0)</f>
        <v>2</v>
      </c>
      <c r="F1794" s="7">
        <f>IF(P1794&gt;0,RANK(P1794,(N1794:P1794,Q1794:AE1794)),0)</f>
        <v>0</v>
      </c>
      <c r="G1794" s="1">
        <f t="shared" si="656"/>
        <v>300</v>
      </c>
      <c r="H1794" s="2">
        <f t="shared" si="657"/>
        <v>0.38461538461538464</v>
      </c>
      <c r="I1794" s="2"/>
      <c r="J1794" s="2">
        <f t="shared" si="678"/>
        <v>0.67051282051282046</v>
      </c>
      <c r="K1794" s="2">
        <f t="shared" si="679"/>
        <v>0.28589743589743588</v>
      </c>
      <c r="L1794" s="2">
        <f t="shared" si="680"/>
        <v>0</v>
      </c>
      <c r="M1794" s="2">
        <f t="shared" si="681"/>
        <v>4.3589743589743657E-2</v>
      </c>
      <c r="N1794" s="59">
        <v>523</v>
      </c>
      <c r="O1794" s="59">
        <v>223</v>
      </c>
      <c r="P1794" s="59"/>
      <c r="Q1794" s="59">
        <v>8</v>
      </c>
      <c r="R1794" s="59"/>
      <c r="S1794" s="59"/>
      <c r="T1794" s="59">
        <v>17</v>
      </c>
      <c r="U1794" s="59">
        <v>5</v>
      </c>
      <c r="V1794" s="59"/>
      <c r="W1794" s="59"/>
      <c r="X1794" s="59">
        <v>0</v>
      </c>
      <c r="Y1794" s="59">
        <v>4</v>
      </c>
      <c r="Z1794" s="59"/>
      <c r="AA1794" s="59"/>
      <c r="AB1794" s="59"/>
      <c r="AC1794" s="59"/>
      <c r="AD1794" s="59"/>
      <c r="AE1794" s="59"/>
      <c r="AG1794" s="7">
        <f>IF(Q1794&gt;0,RANK(Q1794,(N1794:P1794,Q1794:AE1794)),0)</f>
        <v>4</v>
      </c>
      <c r="AH1794" s="7">
        <f>IF(R1794&gt;0,RANK(R1794,(N1794:P1794,Q1794:AE1794)),0)</f>
        <v>0</v>
      </c>
      <c r="AI1794" s="7">
        <f>IF(T1794&gt;0,RANK(T1794,(N1794:P1794,Q1794:AE1794)),0)</f>
        <v>3</v>
      </c>
      <c r="AJ1794" s="7">
        <f>IF(S1794&gt;0,RANK(S1794,(N1794:P1794,Q1794:AE1794)),0)</f>
        <v>0</v>
      </c>
      <c r="AK1794" s="2">
        <f t="shared" si="682"/>
        <v>1.0256410256410256E-2</v>
      </c>
      <c r="AL1794" s="2">
        <f t="shared" si="683"/>
        <v>0</v>
      </c>
      <c r="AM1794" s="2">
        <f t="shared" si="684"/>
        <v>2.1794871794871794E-2</v>
      </c>
      <c r="AN1794" s="2">
        <f t="shared" si="685"/>
        <v>0</v>
      </c>
      <c r="AP1794" t="s">
        <v>236</v>
      </c>
      <c r="AQ1794" t="s">
        <v>1962</v>
      </c>
      <c r="AR1794">
        <v>2</v>
      </c>
      <c r="AT1794" s="95">
        <v>41</v>
      </c>
      <c r="AU1794" s="97">
        <v>21</v>
      </c>
      <c r="AV1794" s="101">
        <f t="shared" si="667"/>
        <v>41021</v>
      </c>
      <c r="AX1794" s="7" t="s">
        <v>1006</v>
      </c>
    </row>
    <row r="1795" spans="1:50" hidden="1" outlineLevel="1">
      <c r="A1795" t="s">
        <v>1602</v>
      </c>
      <c r="B1795" t="s">
        <v>1962</v>
      </c>
      <c r="C1795" s="1">
        <f t="shared" si="677"/>
        <v>3125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0</v>
      </c>
      <c r="G1795" s="1">
        <f t="shared" si="656"/>
        <v>340</v>
      </c>
      <c r="H1795" s="2">
        <f t="shared" si="657"/>
        <v>0.10879999999999999</v>
      </c>
      <c r="I1795" s="2"/>
      <c r="J1795" s="2">
        <f t="shared" si="678"/>
        <v>0.51071999999999995</v>
      </c>
      <c r="K1795" s="2">
        <f t="shared" si="679"/>
        <v>0.40192</v>
      </c>
      <c r="L1795" s="2">
        <f t="shared" si="680"/>
        <v>0</v>
      </c>
      <c r="M1795" s="2">
        <f t="shared" si="681"/>
        <v>8.7360000000000049E-2</v>
      </c>
      <c r="N1795" s="59">
        <v>1596</v>
      </c>
      <c r="O1795" s="59">
        <v>1256</v>
      </c>
      <c r="P1795" s="59"/>
      <c r="Q1795" s="59">
        <v>61</v>
      </c>
      <c r="R1795" s="59"/>
      <c r="S1795" s="59"/>
      <c r="T1795" s="59">
        <v>90</v>
      </c>
      <c r="U1795" s="59">
        <v>32</v>
      </c>
      <c r="V1795" s="59"/>
      <c r="W1795" s="59"/>
      <c r="X1795" s="59">
        <v>64</v>
      </c>
      <c r="Y1795" s="59">
        <v>26</v>
      </c>
      <c r="Z1795" s="59"/>
      <c r="AA1795" s="59"/>
      <c r="AB1795" s="59"/>
      <c r="AC1795" s="59"/>
      <c r="AD1795" s="59"/>
      <c r="AE1795" s="59"/>
      <c r="AG1795" s="7">
        <f>IF(Q1795&gt;0,RANK(Q1795,(N1795:P1795,Q1795:AE1795)),0)</f>
        <v>5</v>
      </c>
      <c r="AH1795" s="7">
        <f>IF(R1795&gt;0,RANK(R1795,(N1795:P1795,Q1795:AE1795)),0)</f>
        <v>0</v>
      </c>
      <c r="AI1795" s="7">
        <f>IF(T1795&gt;0,RANK(T1795,(N1795:P1795,Q1795:AE1795)),0)</f>
        <v>3</v>
      </c>
      <c r="AJ1795" s="7">
        <f>IF(S1795&gt;0,RANK(S1795,(N1795:P1795,Q1795:AE1795)),0)</f>
        <v>0</v>
      </c>
      <c r="AK1795" s="2">
        <f t="shared" si="682"/>
        <v>1.9519999999999999E-2</v>
      </c>
      <c r="AL1795" s="2">
        <f t="shared" si="683"/>
        <v>0</v>
      </c>
      <c r="AM1795" s="2">
        <f t="shared" si="684"/>
        <v>2.8799999999999999E-2</v>
      </c>
      <c r="AN1795" s="2">
        <f t="shared" si="685"/>
        <v>0</v>
      </c>
      <c r="AP1795" t="s">
        <v>1602</v>
      </c>
      <c r="AQ1795" t="s">
        <v>1962</v>
      </c>
      <c r="AR1795">
        <v>2</v>
      </c>
      <c r="AT1795" s="95">
        <v>41</v>
      </c>
      <c r="AU1795" s="97">
        <v>23</v>
      </c>
      <c r="AV1795" s="101">
        <f t="shared" si="667"/>
        <v>41023</v>
      </c>
      <c r="AX1795" s="7" t="s">
        <v>1006</v>
      </c>
    </row>
    <row r="1796" spans="1:50" hidden="1" outlineLevel="1">
      <c r="A1796" t="s">
        <v>2268</v>
      </c>
      <c r="B1796" t="s">
        <v>1962</v>
      </c>
      <c r="C1796" s="1">
        <f t="shared" si="677"/>
        <v>2785</v>
      </c>
      <c r="D1796" s="7">
        <f>IF(N1796&gt;0, RANK(N1796,(N1796:P1796,Q1796:AE1796)),0)</f>
        <v>1</v>
      </c>
      <c r="E1796" s="7">
        <f>IF(O1796&gt;0,RANK(O1796,(N1796:P1796,Q1796:AE1796)),0)</f>
        <v>2</v>
      </c>
      <c r="F1796" s="7">
        <f>IF(P1796&gt;0,RANK(P1796,(N1796:P1796,Q1796:AE1796)),0)</f>
        <v>0</v>
      </c>
      <c r="G1796" s="1">
        <f t="shared" si="656"/>
        <v>222</v>
      </c>
      <c r="H1796" s="2">
        <f t="shared" si="657"/>
        <v>7.9712746858168759E-2</v>
      </c>
      <c r="I1796" s="2"/>
      <c r="J1796" s="2">
        <f t="shared" si="678"/>
        <v>0.51310592459605031</v>
      </c>
      <c r="K1796" s="2">
        <f t="shared" si="679"/>
        <v>0.4333931777378815</v>
      </c>
      <c r="L1796" s="2">
        <f t="shared" si="680"/>
        <v>0</v>
      </c>
      <c r="M1796" s="2">
        <f t="shared" si="681"/>
        <v>5.3500897666068192E-2</v>
      </c>
      <c r="N1796" s="59">
        <v>1429</v>
      </c>
      <c r="O1796" s="59">
        <v>1207</v>
      </c>
      <c r="P1796" s="59"/>
      <c r="Q1796" s="59">
        <v>40</v>
      </c>
      <c r="R1796" s="59"/>
      <c r="S1796" s="59"/>
      <c r="T1796" s="59">
        <v>29</v>
      </c>
      <c r="U1796" s="59">
        <v>26</v>
      </c>
      <c r="V1796" s="59"/>
      <c r="W1796" s="59"/>
      <c r="X1796" s="59">
        <v>42</v>
      </c>
      <c r="Y1796" s="59">
        <v>12</v>
      </c>
      <c r="Z1796" s="59"/>
      <c r="AA1796" s="59"/>
      <c r="AB1796" s="59"/>
      <c r="AC1796" s="59"/>
      <c r="AD1796" s="59"/>
      <c r="AE1796" s="59"/>
      <c r="AG1796" s="7">
        <f>IF(Q1796&gt;0,RANK(Q1796,(N1796:P1796,Q1796:AE1796)),0)</f>
        <v>4</v>
      </c>
      <c r="AH1796" s="7">
        <f>IF(R1796&gt;0,RANK(R1796,(N1796:P1796,Q1796:AE1796)),0)</f>
        <v>0</v>
      </c>
      <c r="AI1796" s="7">
        <f>IF(T1796&gt;0,RANK(T1796,(N1796:P1796,Q1796:AE1796)),0)</f>
        <v>5</v>
      </c>
      <c r="AJ1796" s="7">
        <f>IF(S1796&gt;0,RANK(S1796,(N1796:P1796,Q1796:AE1796)),0)</f>
        <v>0</v>
      </c>
      <c r="AK1796" s="2">
        <f t="shared" si="682"/>
        <v>1.4362657091561939E-2</v>
      </c>
      <c r="AL1796" s="2">
        <f t="shared" si="683"/>
        <v>0</v>
      </c>
      <c r="AM1796" s="2">
        <f t="shared" si="684"/>
        <v>1.0412926391382405E-2</v>
      </c>
      <c r="AN1796" s="2">
        <f t="shared" si="685"/>
        <v>0</v>
      </c>
      <c r="AP1796" t="s">
        <v>2268</v>
      </c>
      <c r="AQ1796" t="s">
        <v>1962</v>
      </c>
      <c r="AR1796">
        <v>2</v>
      </c>
      <c r="AT1796" s="95">
        <v>41</v>
      </c>
      <c r="AU1796" s="97">
        <v>25</v>
      </c>
      <c r="AV1796" s="101">
        <f t="shared" si="667"/>
        <v>41025</v>
      </c>
      <c r="AX1796" s="7" t="s">
        <v>1006</v>
      </c>
    </row>
    <row r="1797" spans="1:50" hidden="1" outlineLevel="1">
      <c r="A1797" t="s">
        <v>1780</v>
      </c>
      <c r="B1797" t="s">
        <v>1962</v>
      </c>
      <c r="C1797" s="1">
        <f t="shared" si="677"/>
        <v>5864</v>
      </c>
      <c r="D1797" s="7">
        <f>IF(N1797&gt;0, RANK(N1797,(N1797:P1797,Q1797:AE1797)),0)</f>
        <v>1</v>
      </c>
      <c r="E1797" s="7">
        <f>IF(O1797&gt;0,RANK(O1797,(N1797:P1797,Q1797:AE1797)),0)</f>
        <v>2</v>
      </c>
      <c r="F1797" s="7">
        <f>IF(P1797&gt;0,RANK(P1797,(N1797:P1797,Q1797:AE1797)),0)</f>
        <v>0</v>
      </c>
      <c r="G1797" s="1">
        <f t="shared" si="656"/>
        <v>1920</v>
      </c>
      <c r="H1797" s="2">
        <f t="shared" si="657"/>
        <v>0.32742155525238748</v>
      </c>
      <c r="I1797" s="2"/>
      <c r="J1797" s="2">
        <f t="shared" si="678"/>
        <v>0.63949522510231926</v>
      </c>
      <c r="K1797" s="2">
        <f t="shared" si="679"/>
        <v>0.31207366984993179</v>
      </c>
      <c r="L1797" s="2">
        <f t="shared" si="680"/>
        <v>0</v>
      </c>
      <c r="M1797" s="2">
        <f t="shared" si="681"/>
        <v>4.8431105047748946E-2</v>
      </c>
      <c r="N1797" s="59">
        <v>3750</v>
      </c>
      <c r="O1797" s="59">
        <v>1830</v>
      </c>
      <c r="P1797" s="59"/>
      <c r="Q1797" s="59">
        <v>67</v>
      </c>
      <c r="R1797" s="59"/>
      <c r="S1797" s="59"/>
      <c r="T1797" s="59">
        <v>68</v>
      </c>
      <c r="U1797" s="59">
        <v>126</v>
      </c>
      <c r="V1797" s="59"/>
      <c r="W1797" s="59"/>
      <c r="X1797" s="59">
        <v>1</v>
      </c>
      <c r="Y1797" s="59">
        <v>22</v>
      </c>
      <c r="Z1797" s="59"/>
      <c r="AA1797" s="59"/>
      <c r="AB1797" s="59"/>
      <c r="AC1797" s="59"/>
      <c r="AD1797" s="59"/>
      <c r="AE1797" s="59"/>
      <c r="AG1797" s="7">
        <f>IF(Q1797&gt;0,RANK(Q1797,(N1797:P1797,Q1797:AE1797)),0)</f>
        <v>5</v>
      </c>
      <c r="AH1797" s="7">
        <f>IF(R1797&gt;0,RANK(R1797,(N1797:P1797,Q1797:AE1797)),0)</f>
        <v>0</v>
      </c>
      <c r="AI1797" s="7">
        <f>IF(T1797&gt;0,RANK(T1797,(N1797:P1797,Q1797:AE1797)),0)</f>
        <v>4</v>
      </c>
      <c r="AJ1797" s="7">
        <f>IF(S1797&gt;0,RANK(S1797,(N1797:P1797,Q1797:AE1797)),0)</f>
        <v>0</v>
      </c>
      <c r="AK1797" s="2">
        <f t="shared" si="682"/>
        <v>1.1425648021828104E-2</v>
      </c>
      <c r="AL1797" s="2">
        <f t="shared" si="683"/>
        <v>0</v>
      </c>
      <c r="AM1797" s="2">
        <f t="shared" si="684"/>
        <v>1.1596180081855388E-2</v>
      </c>
      <c r="AN1797" s="2">
        <f t="shared" si="685"/>
        <v>0</v>
      </c>
      <c r="AP1797" t="s">
        <v>1780</v>
      </c>
      <c r="AQ1797" t="s">
        <v>1962</v>
      </c>
      <c r="AR1797">
        <v>2</v>
      </c>
      <c r="AT1797" s="95">
        <v>41</v>
      </c>
      <c r="AU1797" s="97">
        <v>27</v>
      </c>
      <c r="AV1797" s="101">
        <f t="shared" si="667"/>
        <v>41027</v>
      </c>
      <c r="AX1797" s="7" t="s">
        <v>1006</v>
      </c>
    </row>
    <row r="1798" spans="1:50" hidden="1" outlineLevel="1">
      <c r="A1798" t="s">
        <v>799</v>
      </c>
      <c r="B1798" t="s">
        <v>1962</v>
      </c>
      <c r="C1798" s="1">
        <f t="shared" si="677"/>
        <v>57240</v>
      </c>
      <c r="D1798" s="7">
        <f>IF(N1798&gt;0, RANK(N1798,(N1798:P1798,Q1798:AE1798)),0)</f>
        <v>1</v>
      </c>
      <c r="E1798" s="7">
        <f>IF(O1798&gt;0,RANK(O1798,(N1798:P1798,Q1798:AE1798)),0)</f>
        <v>2</v>
      </c>
      <c r="F1798" s="7">
        <f>IF(P1798&gt;0,RANK(P1798,(N1798:P1798,Q1798:AE1798)),0)</f>
        <v>0</v>
      </c>
      <c r="G1798" s="1">
        <f t="shared" si="656"/>
        <v>7004</v>
      </c>
      <c r="H1798" s="2">
        <f t="shared" si="657"/>
        <v>0.12236198462613557</v>
      </c>
      <c r="I1798" s="2"/>
      <c r="J1798" s="2">
        <f t="shared" si="678"/>
        <v>0.53530747728860939</v>
      </c>
      <c r="K1798" s="2">
        <f t="shared" si="679"/>
        <v>0.41294549266247377</v>
      </c>
      <c r="L1798" s="2">
        <f t="shared" si="680"/>
        <v>0</v>
      </c>
      <c r="M1798" s="2">
        <f t="shared" si="681"/>
        <v>5.1747030048916842E-2</v>
      </c>
      <c r="N1798" s="59">
        <v>30641</v>
      </c>
      <c r="O1798" s="59">
        <v>23637</v>
      </c>
      <c r="P1798" s="59"/>
      <c r="Q1798" s="59">
        <v>1041</v>
      </c>
      <c r="R1798" s="59"/>
      <c r="S1798" s="59"/>
      <c r="T1798" s="59">
        <v>642</v>
      </c>
      <c r="U1798" s="59">
        <v>909</v>
      </c>
      <c r="V1798" s="59"/>
      <c r="W1798" s="59"/>
      <c r="X1798" s="59">
        <v>5</v>
      </c>
      <c r="Y1798" s="59">
        <v>365</v>
      </c>
      <c r="Z1798" s="59"/>
      <c r="AA1798" s="59"/>
      <c r="AB1798" s="59"/>
      <c r="AC1798" s="59"/>
      <c r="AD1798" s="59"/>
      <c r="AE1798" s="59"/>
      <c r="AG1798" s="7">
        <f>IF(Q1798&gt;0,RANK(Q1798,(N1798:P1798,Q1798:AE1798)),0)</f>
        <v>3</v>
      </c>
      <c r="AH1798" s="7">
        <f>IF(R1798&gt;0,RANK(R1798,(N1798:P1798,Q1798:AE1798)),0)</f>
        <v>0</v>
      </c>
      <c r="AI1798" s="7">
        <f>IF(T1798&gt;0,RANK(T1798,(N1798:P1798,Q1798:AE1798)),0)</f>
        <v>5</v>
      </c>
      <c r="AJ1798" s="7">
        <f>IF(S1798&gt;0,RANK(S1798,(N1798:P1798,Q1798:AE1798)),0)</f>
        <v>0</v>
      </c>
      <c r="AK1798" s="2">
        <f t="shared" si="682"/>
        <v>1.8186582809224319E-2</v>
      </c>
      <c r="AL1798" s="2">
        <f t="shared" si="683"/>
        <v>0</v>
      </c>
      <c r="AM1798" s="2">
        <f t="shared" si="684"/>
        <v>1.1215932914046121E-2</v>
      </c>
      <c r="AN1798" s="2">
        <f t="shared" si="685"/>
        <v>0</v>
      </c>
      <c r="AP1798" t="s">
        <v>799</v>
      </c>
      <c r="AQ1798" t="s">
        <v>1962</v>
      </c>
      <c r="AR1798">
        <v>2</v>
      </c>
      <c r="AT1798" s="95">
        <v>41</v>
      </c>
      <c r="AU1798" s="97">
        <v>29</v>
      </c>
      <c r="AV1798" s="101">
        <f t="shared" si="667"/>
        <v>41029</v>
      </c>
      <c r="AX1798" s="7" t="s">
        <v>1006</v>
      </c>
    </row>
    <row r="1799" spans="1:50" hidden="1" outlineLevel="1">
      <c r="A1799" t="s">
        <v>1349</v>
      </c>
      <c r="B1799" t="s">
        <v>1962</v>
      </c>
      <c r="C1799" s="1">
        <f t="shared" si="677"/>
        <v>5103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0</v>
      </c>
      <c r="G1799" s="1">
        <f t="shared" ref="G1799:G1862" si="686">IF(C1799&gt;0,MAX(N1799:P1799)-LARGE(N1799:P1799,2),0)</f>
        <v>1260</v>
      </c>
      <c r="H1799" s="2">
        <f t="shared" ref="H1799:H1862" si="687">IF(C1799&gt;0,G1799/C1799,0)</f>
        <v>0.24691358024691357</v>
      </c>
      <c r="I1799" s="2"/>
      <c r="J1799" s="2">
        <f t="shared" si="678"/>
        <v>0.6014109347442681</v>
      </c>
      <c r="K1799" s="2">
        <f t="shared" si="679"/>
        <v>0.35449735449735448</v>
      </c>
      <c r="L1799" s="2">
        <f t="shared" si="680"/>
        <v>0</v>
      </c>
      <c r="M1799" s="2">
        <f t="shared" si="681"/>
        <v>4.4091710758377423E-2</v>
      </c>
      <c r="N1799" s="59">
        <v>3069</v>
      </c>
      <c r="O1799" s="59">
        <v>1809</v>
      </c>
      <c r="P1799" s="59"/>
      <c r="Q1799" s="59">
        <v>71</v>
      </c>
      <c r="R1799" s="59"/>
      <c r="S1799" s="59"/>
      <c r="T1799" s="59">
        <v>49</v>
      </c>
      <c r="U1799" s="59">
        <v>70</v>
      </c>
      <c r="V1799" s="59"/>
      <c r="W1799" s="59"/>
      <c r="X1799" s="59">
        <v>9</v>
      </c>
      <c r="Y1799" s="59">
        <v>26</v>
      </c>
      <c r="Z1799" s="59"/>
      <c r="AA1799" s="59"/>
      <c r="AB1799" s="59"/>
      <c r="AC1799" s="59"/>
      <c r="AD1799" s="59"/>
      <c r="AE1799" s="59"/>
      <c r="AG1799" s="7">
        <f>IF(Q1799&gt;0,RANK(Q1799,(N1799:P1799,Q1799:AE1799)),0)</f>
        <v>3</v>
      </c>
      <c r="AH1799" s="7">
        <f>IF(R1799&gt;0,RANK(R1799,(N1799:P1799,Q1799:AE1799)),0)</f>
        <v>0</v>
      </c>
      <c r="AI1799" s="7">
        <f>IF(T1799&gt;0,RANK(T1799,(N1799:P1799,Q1799:AE1799)),0)</f>
        <v>5</v>
      </c>
      <c r="AJ1799" s="7">
        <f>IF(S1799&gt;0,RANK(S1799,(N1799:P1799,Q1799:AE1799)),0)</f>
        <v>0</v>
      </c>
      <c r="AK1799" s="2">
        <f t="shared" si="682"/>
        <v>1.3913384283754654E-2</v>
      </c>
      <c r="AL1799" s="2">
        <f t="shared" si="683"/>
        <v>0</v>
      </c>
      <c r="AM1799" s="2">
        <f t="shared" si="684"/>
        <v>9.6021947873799734E-3</v>
      </c>
      <c r="AN1799" s="2">
        <f t="shared" si="685"/>
        <v>0</v>
      </c>
      <c r="AP1799" t="s">
        <v>1349</v>
      </c>
      <c r="AQ1799" t="s">
        <v>1962</v>
      </c>
      <c r="AR1799">
        <v>2</v>
      </c>
      <c r="AT1799" s="95">
        <v>41</v>
      </c>
      <c r="AU1799" s="97">
        <v>31</v>
      </c>
      <c r="AV1799" s="101">
        <f t="shared" si="667"/>
        <v>41031</v>
      </c>
      <c r="AX1799" s="7" t="s">
        <v>1006</v>
      </c>
    </row>
    <row r="1800" spans="1:50" hidden="1" outlineLevel="1">
      <c r="A1800" t="s">
        <v>409</v>
      </c>
      <c r="B1800" t="s">
        <v>1962</v>
      </c>
      <c r="C1800" s="1">
        <f t="shared" si="677"/>
        <v>27135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0</v>
      </c>
      <c r="G1800" s="1">
        <f t="shared" si="686"/>
        <v>647</v>
      </c>
      <c r="H1800" s="2">
        <f t="shared" si="687"/>
        <v>2.3843744241754193E-2</v>
      </c>
      <c r="I1800" s="2"/>
      <c r="J1800" s="2">
        <f t="shared" si="678"/>
        <v>0.48070757324488667</v>
      </c>
      <c r="K1800" s="2">
        <f t="shared" si="679"/>
        <v>0.45686382900313249</v>
      </c>
      <c r="L1800" s="2">
        <f t="shared" si="680"/>
        <v>0</v>
      </c>
      <c r="M1800" s="2">
        <f t="shared" si="681"/>
        <v>6.2428597751980841E-2</v>
      </c>
      <c r="N1800" s="59">
        <v>13044</v>
      </c>
      <c r="O1800" s="59">
        <v>12397</v>
      </c>
      <c r="P1800" s="59"/>
      <c r="Q1800" s="59">
        <v>660</v>
      </c>
      <c r="R1800" s="59"/>
      <c r="S1800" s="59"/>
      <c r="T1800" s="59">
        <v>342</v>
      </c>
      <c r="U1800" s="59">
        <v>527</v>
      </c>
      <c r="V1800" s="59"/>
      <c r="W1800" s="59"/>
      <c r="X1800" s="59">
        <v>42</v>
      </c>
      <c r="Y1800" s="59">
        <v>123</v>
      </c>
      <c r="Z1800" s="59"/>
      <c r="AA1800" s="59"/>
      <c r="AB1800" s="59"/>
      <c r="AC1800" s="59"/>
      <c r="AD1800" s="59"/>
      <c r="AE1800" s="59"/>
      <c r="AG1800" s="7">
        <f>IF(Q1800&gt;0,RANK(Q1800,(N1800:P1800,Q1800:AE1800)),0)</f>
        <v>3</v>
      </c>
      <c r="AH1800" s="7">
        <f>IF(R1800&gt;0,RANK(R1800,(N1800:P1800,Q1800:AE1800)),0)</f>
        <v>0</v>
      </c>
      <c r="AI1800" s="7">
        <f>IF(T1800&gt;0,RANK(T1800,(N1800:P1800,Q1800:AE1800)),0)</f>
        <v>5</v>
      </c>
      <c r="AJ1800" s="7">
        <f>IF(S1800&gt;0,RANK(S1800,(N1800:P1800,Q1800:AE1800)),0)</f>
        <v>0</v>
      </c>
      <c r="AK1800" s="2">
        <f t="shared" si="682"/>
        <v>2.4322830292979547E-2</v>
      </c>
      <c r="AL1800" s="2">
        <f t="shared" si="683"/>
        <v>0</v>
      </c>
      <c r="AM1800" s="2">
        <f t="shared" si="684"/>
        <v>1.2603648424543947E-2</v>
      </c>
      <c r="AN1800" s="2">
        <f t="shared" si="685"/>
        <v>0</v>
      </c>
      <c r="AP1800" t="s">
        <v>409</v>
      </c>
      <c r="AQ1800" t="s">
        <v>1962</v>
      </c>
      <c r="AT1800" s="95">
        <v>41</v>
      </c>
      <c r="AU1800" s="97">
        <v>33</v>
      </c>
      <c r="AV1800" s="101">
        <f t="shared" si="667"/>
        <v>41033</v>
      </c>
      <c r="AX1800" s="7" t="s">
        <v>1006</v>
      </c>
    </row>
    <row r="1801" spans="1:50" hidden="1" outlineLevel="1">
      <c r="A1801" t="s">
        <v>2161</v>
      </c>
      <c r="B1801" t="s">
        <v>1962</v>
      </c>
      <c r="C1801" s="1">
        <f t="shared" si="677"/>
        <v>18528</v>
      </c>
      <c r="D1801" s="7">
        <f>IF(N1801&gt;0, RANK(N1801,(N1801:P1801,Q1801:AE1801)),0)</f>
        <v>1</v>
      </c>
      <c r="E1801" s="7">
        <f>IF(O1801&gt;0,RANK(O1801,(N1801:P1801,Q1801:AE1801)),0)</f>
        <v>2</v>
      </c>
      <c r="F1801" s="7">
        <f>IF(P1801&gt;0,RANK(P1801,(N1801:P1801,Q1801:AE1801)),0)</f>
        <v>0</v>
      </c>
      <c r="G1801" s="1">
        <f t="shared" si="686"/>
        <v>352</v>
      </c>
      <c r="H1801" s="2">
        <f t="shared" si="687"/>
        <v>1.8998272884283247E-2</v>
      </c>
      <c r="I1801" s="2"/>
      <c r="J1801" s="2">
        <f t="shared" si="678"/>
        <v>0.49104058721934368</v>
      </c>
      <c r="K1801" s="2">
        <f t="shared" si="679"/>
        <v>0.47204231433506044</v>
      </c>
      <c r="L1801" s="2">
        <f t="shared" si="680"/>
        <v>0</v>
      </c>
      <c r="M1801" s="2">
        <f t="shared" si="681"/>
        <v>3.691709844559582E-2</v>
      </c>
      <c r="N1801" s="59">
        <v>9098</v>
      </c>
      <c r="O1801" s="59">
        <v>8746</v>
      </c>
      <c r="P1801" s="59"/>
      <c r="Q1801" s="59">
        <v>285</v>
      </c>
      <c r="R1801" s="59"/>
      <c r="S1801" s="59"/>
      <c r="T1801" s="59">
        <v>154</v>
      </c>
      <c r="U1801" s="59">
        <v>160</v>
      </c>
      <c r="V1801" s="59"/>
      <c r="W1801" s="59"/>
      <c r="X1801" s="59">
        <v>5</v>
      </c>
      <c r="Y1801" s="59">
        <v>80</v>
      </c>
      <c r="Z1801" s="59"/>
      <c r="AA1801" s="59"/>
      <c r="AB1801" s="59"/>
      <c r="AC1801" s="59"/>
      <c r="AD1801" s="59"/>
      <c r="AE1801" s="59"/>
      <c r="AG1801" s="7">
        <f>IF(Q1801&gt;0,RANK(Q1801,(N1801:P1801,Q1801:AE1801)),0)</f>
        <v>3</v>
      </c>
      <c r="AH1801" s="7">
        <f>IF(R1801&gt;0,RANK(R1801,(N1801:P1801,Q1801:AE1801)),0)</f>
        <v>0</v>
      </c>
      <c r="AI1801" s="7">
        <f>IF(T1801&gt;0,RANK(T1801,(N1801:P1801,Q1801:AE1801)),0)</f>
        <v>5</v>
      </c>
      <c r="AJ1801" s="7">
        <f>IF(S1801&gt;0,RANK(S1801,(N1801:P1801,Q1801:AE1801)),0)</f>
        <v>0</v>
      </c>
      <c r="AK1801" s="2">
        <f t="shared" si="682"/>
        <v>1.5382124352331605E-2</v>
      </c>
      <c r="AL1801" s="2">
        <f t="shared" si="683"/>
        <v>0</v>
      </c>
      <c r="AM1801" s="2">
        <f t="shared" si="684"/>
        <v>8.3117443868739212E-3</v>
      </c>
      <c r="AN1801" s="2">
        <f t="shared" si="685"/>
        <v>0</v>
      </c>
      <c r="AP1801" t="s">
        <v>2161</v>
      </c>
      <c r="AQ1801" t="s">
        <v>1962</v>
      </c>
      <c r="AR1801">
        <v>2</v>
      </c>
      <c r="AT1801" s="95">
        <v>41</v>
      </c>
      <c r="AU1801" s="97">
        <v>35</v>
      </c>
      <c r="AV1801" s="101">
        <f t="shared" si="667"/>
        <v>41035</v>
      </c>
      <c r="AX1801" s="7" t="s">
        <v>1006</v>
      </c>
    </row>
    <row r="1802" spans="1:50" hidden="1" outlineLevel="1">
      <c r="A1802" t="s">
        <v>1574</v>
      </c>
      <c r="B1802" t="s">
        <v>1962</v>
      </c>
      <c r="C1802" s="1">
        <f t="shared" si="677"/>
        <v>3120</v>
      </c>
      <c r="D1802" s="7">
        <f>IF(N1802&gt;0, RANK(N1802,(N1802:P1802,Q1802:AE1802)),0)</f>
        <v>1</v>
      </c>
      <c r="E1802" s="7">
        <f>IF(O1802&gt;0,RANK(O1802,(N1802:P1802,Q1802:AE1802)),0)</f>
        <v>2</v>
      </c>
      <c r="F1802" s="7">
        <f>IF(P1802&gt;0,RANK(P1802,(N1802:P1802,Q1802:AE1802)),0)</f>
        <v>0</v>
      </c>
      <c r="G1802" s="1">
        <f t="shared" si="686"/>
        <v>78</v>
      </c>
      <c r="H1802" s="2">
        <f t="shared" si="687"/>
        <v>2.5000000000000001E-2</v>
      </c>
      <c r="I1802" s="2"/>
      <c r="J1802" s="2">
        <f t="shared" si="678"/>
        <v>0.49134615384615382</v>
      </c>
      <c r="K1802" s="2">
        <f t="shared" si="679"/>
        <v>0.46634615384615385</v>
      </c>
      <c r="L1802" s="2">
        <f t="shared" si="680"/>
        <v>0</v>
      </c>
      <c r="M1802" s="2">
        <f t="shared" si="681"/>
        <v>4.2307692307692268E-2</v>
      </c>
      <c r="N1802" s="59">
        <v>1533</v>
      </c>
      <c r="O1802" s="59">
        <v>1455</v>
      </c>
      <c r="P1802" s="59"/>
      <c r="Q1802" s="59">
        <v>47</v>
      </c>
      <c r="R1802" s="59"/>
      <c r="S1802" s="59"/>
      <c r="T1802" s="59">
        <v>42</v>
      </c>
      <c r="U1802" s="59">
        <v>31</v>
      </c>
      <c r="V1802" s="59"/>
      <c r="W1802" s="59"/>
      <c r="X1802" s="59">
        <v>0</v>
      </c>
      <c r="Y1802" s="59">
        <v>12</v>
      </c>
      <c r="Z1802" s="59"/>
      <c r="AA1802" s="59"/>
      <c r="AB1802" s="59"/>
      <c r="AC1802" s="59"/>
      <c r="AD1802" s="59"/>
      <c r="AE1802" s="59"/>
      <c r="AG1802" s="7">
        <f>IF(Q1802&gt;0,RANK(Q1802,(N1802:P1802,Q1802:AE1802)),0)</f>
        <v>3</v>
      </c>
      <c r="AH1802" s="7">
        <f>IF(R1802&gt;0,RANK(R1802,(N1802:P1802,Q1802:AE1802)),0)</f>
        <v>0</v>
      </c>
      <c r="AI1802" s="7">
        <f>IF(T1802&gt;0,RANK(T1802,(N1802:P1802,Q1802:AE1802)),0)</f>
        <v>4</v>
      </c>
      <c r="AJ1802" s="7">
        <f>IF(S1802&gt;0,RANK(S1802,(N1802:P1802,Q1802:AE1802)),0)</f>
        <v>0</v>
      </c>
      <c r="AK1802" s="2">
        <f t="shared" si="682"/>
        <v>1.5064102564102564E-2</v>
      </c>
      <c r="AL1802" s="2">
        <f t="shared" si="683"/>
        <v>0</v>
      </c>
      <c r="AM1802" s="2">
        <f t="shared" si="684"/>
        <v>1.3461538461538462E-2</v>
      </c>
      <c r="AN1802" s="2">
        <f t="shared" si="685"/>
        <v>0</v>
      </c>
      <c r="AP1802" t="s">
        <v>1574</v>
      </c>
      <c r="AQ1802" t="s">
        <v>1962</v>
      </c>
      <c r="AR1802">
        <v>2</v>
      </c>
      <c r="AT1802" s="95">
        <v>41</v>
      </c>
      <c r="AU1802" s="97">
        <v>37</v>
      </c>
      <c r="AV1802" s="101">
        <f t="shared" si="667"/>
        <v>41037</v>
      </c>
      <c r="AX1802" s="7" t="s">
        <v>1006</v>
      </c>
    </row>
    <row r="1803" spans="1:50" hidden="1" outlineLevel="1">
      <c r="A1803" t="s">
        <v>1936</v>
      </c>
      <c r="B1803" t="s">
        <v>1962</v>
      </c>
      <c r="C1803" s="1">
        <f t="shared" si="677"/>
        <v>112589</v>
      </c>
      <c r="D1803" s="7">
        <f>IF(N1803&gt;0, RANK(N1803,(N1803:P1803,Q1803:AE1803)),0)</f>
        <v>1</v>
      </c>
      <c r="E1803" s="7">
        <f>IF(O1803&gt;0,RANK(O1803,(N1803:P1803,Q1803:AE1803)),0)</f>
        <v>2</v>
      </c>
      <c r="F1803" s="7">
        <f>IF(P1803&gt;0,RANK(P1803,(N1803:P1803,Q1803:AE1803)),0)</f>
        <v>0</v>
      </c>
      <c r="G1803" s="1">
        <f t="shared" si="686"/>
        <v>33873</v>
      </c>
      <c r="H1803" s="2">
        <f t="shared" si="687"/>
        <v>0.30085532334419879</v>
      </c>
      <c r="I1803" s="2"/>
      <c r="J1803" s="2">
        <f t="shared" si="678"/>
        <v>0.61437618239792524</v>
      </c>
      <c r="K1803" s="2">
        <f t="shared" si="679"/>
        <v>0.3135208590537264</v>
      </c>
      <c r="L1803" s="2">
        <f t="shared" si="680"/>
        <v>0</v>
      </c>
      <c r="M1803" s="2">
        <f t="shared" si="681"/>
        <v>7.2102958548348361E-2</v>
      </c>
      <c r="N1803" s="59">
        <v>69172</v>
      </c>
      <c r="O1803" s="59">
        <v>35299</v>
      </c>
      <c r="P1803" s="59"/>
      <c r="Q1803" s="59">
        <v>2201</v>
      </c>
      <c r="R1803" s="59"/>
      <c r="S1803" s="59"/>
      <c r="T1803" s="59">
        <v>1015</v>
      </c>
      <c r="U1803" s="59">
        <v>3638</v>
      </c>
      <c r="V1803" s="59"/>
      <c r="W1803" s="59"/>
      <c r="X1803" s="59">
        <v>5</v>
      </c>
      <c r="Y1803" s="59">
        <v>1259</v>
      </c>
      <c r="Z1803" s="59"/>
      <c r="AA1803" s="59"/>
      <c r="AB1803" s="59"/>
      <c r="AC1803" s="59"/>
      <c r="AD1803" s="59"/>
      <c r="AE1803" s="59"/>
      <c r="AG1803" s="7">
        <f>IF(Q1803&gt;0,RANK(Q1803,(N1803:P1803,Q1803:AE1803)),0)</f>
        <v>4</v>
      </c>
      <c r="AH1803" s="7">
        <f>IF(R1803&gt;0,RANK(R1803,(N1803:P1803,Q1803:AE1803)),0)</f>
        <v>0</v>
      </c>
      <c r="AI1803" s="7">
        <f>IF(T1803&gt;0,RANK(T1803,(N1803:P1803,Q1803:AE1803)),0)</f>
        <v>6</v>
      </c>
      <c r="AJ1803" s="7">
        <f>IF(S1803&gt;0,RANK(S1803,(N1803:P1803,Q1803:AE1803)),0)</f>
        <v>0</v>
      </c>
      <c r="AK1803" s="2">
        <f t="shared" si="682"/>
        <v>1.9548979029922996E-2</v>
      </c>
      <c r="AL1803" s="2">
        <f t="shared" si="683"/>
        <v>0</v>
      </c>
      <c r="AM1803" s="2">
        <f t="shared" si="684"/>
        <v>9.0150902841307761E-3</v>
      </c>
      <c r="AN1803" s="2">
        <f t="shared" si="685"/>
        <v>0</v>
      </c>
      <c r="AP1803" t="s">
        <v>1936</v>
      </c>
      <c r="AQ1803" t="s">
        <v>1962</v>
      </c>
      <c r="AR1803">
        <v>4</v>
      </c>
      <c r="AT1803" s="95">
        <v>41</v>
      </c>
      <c r="AU1803" s="97">
        <v>39</v>
      </c>
      <c r="AV1803" s="101">
        <f t="shared" si="667"/>
        <v>41039</v>
      </c>
      <c r="AX1803" s="7" t="s">
        <v>1006</v>
      </c>
    </row>
    <row r="1804" spans="1:50" hidden="1" outlineLevel="1">
      <c r="A1804" t="s">
        <v>1853</v>
      </c>
      <c r="B1804" t="s">
        <v>1962</v>
      </c>
      <c r="C1804" s="1">
        <f t="shared" si="677"/>
        <v>17725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0</v>
      </c>
      <c r="G1804" s="1">
        <f t="shared" si="686"/>
        <v>6569</v>
      </c>
      <c r="H1804" s="2">
        <f t="shared" si="687"/>
        <v>0.37060648801128349</v>
      </c>
      <c r="I1804" s="2"/>
      <c r="J1804" s="2">
        <f t="shared" si="678"/>
        <v>0.65653032440056414</v>
      </c>
      <c r="K1804" s="2">
        <f t="shared" si="679"/>
        <v>0.28592383638928065</v>
      </c>
      <c r="L1804" s="2">
        <f t="shared" si="680"/>
        <v>0</v>
      </c>
      <c r="M1804" s="2">
        <f t="shared" si="681"/>
        <v>5.7545839210155214E-2</v>
      </c>
      <c r="N1804" s="59">
        <v>11637</v>
      </c>
      <c r="O1804" s="59">
        <v>5068</v>
      </c>
      <c r="P1804" s="59"/>
      <c r="Q1804" s="59">
        <v>343</v>
      </c>
      <c r="R1804" s="59"/>
      <c r="S1804" s="59"/>
      <c r="T1804" s="59">
        <v>152</v>
      </c>
      <c r="U1804" s="59">
        <v>410</v>
      </c>
      <c r="V1804" s="59"/>
      <c r="W1804" s="59"/>
      <c r="X1804" s="59">
        <v>24</v>
      </c>
      <c r="Y1804" s="59">
        <v>91</v>
      </c>
      <c r="Z1804" s="59"/>
      <c r="AA1804" s="59"/>
      <c r="AB1804" s="59"/>
      <c r="AC1804" s="59"/>
      <c r="AD1804" s="59"/>
      <c r="AE1804" s="59"/>
      <c r="AG1804" s="7">
        <f>IF(Q1804&gt;0,RANK(Q1804,(N1804:P1804,Q1804:AE1804)),0)</f>
        <v>4</v>
      </c>
      <c r="AH1804" s="7">
        <f>IF(R1804&gt;0,RANK(R1804,(N1804:P1804,Q1804:AE1804)),0)</f>
        <v>0</v>
      </c>
      <c r="AI1804" s="7">
        <f>IF(T1804&gt;0,RANK(T1804,(N1804:P1804,Q1804:AE1804)),0)</f>
        <v>5</v>
      </c>
      <c r="AJ1804" s="7">
        <f>IF(S1804&gt;0,RANK(S1804,(N1804:P1804,Q1804:AE1804)),0)</f>
        <v>0</v>
      </c>
      <c r="AK1804" s="2">
        <f t="shared" si="682"/>
        <v>1.935119887165021E-2</v>
      </c>
      <c r="AL1804" s="2">
        <f t="shared" si="683"/>
        <v>0</v>
      </c>
      <c r="AM1804" s="2">
        <f t="shared" si="684"/>
        <v>8.575458392101552E-3</v>
      </c>
      <c r="AN1804" s="2">
        <f t="shared" si="685"/>
        <v>0</v>
      </c>
      <c r="AP1804" t="s">
        <v>1853</v>
      </c>
      <c r="AQ1804" t="s">
        <v>1962</v>
      </c>
      <c r="AR1804">
        <v>5</v>
      </c>
      <c r="AT1804" s="95">
        <v>41</v>
      </c>
      <c r="AU1804" s="97">
        <v>41</v>
      </c>
      <c r="AV1804" s="101">
        <f t="shared" si="667"/>
        <v>41041</v>
      </c>
      <c r="AX1804" s="7" t="s">
        <v>1006</v>
      </c>
    </row>
    <row r="1805" spans="1:50" hidden="1" outlineLevel="1">
      <c r="A1805" t="s">
        <v>2118</v>
      </c>
      <c r="B1805" t="s">
        <v>1962</v>
      </c>
      <c r="C1805" s="1">
        <f t="shared" si="677"/>
        <v>33669</v>
      </c>
      <c r="D1805" s="7">
        <f>IF(N1805&gt;0, RANK(N1805,(N1805:P1805,Q1805:AE1805)),0)</f>
        <v>1</v>
      </c>
      <c r="E1805" s="7">
        <f>IF(O1805&gt;0,RANK(O1805,(N1805:P1805,Q1805:AE1805)),0)</f>
        <v>2</v>
      </c>
      <c r="F1805" s="7">
        <f>IF(P1805&gt;0,RANK(P1805,(N1805:P1805,Q1805:AE1805)),0)</f>
        <v>0</v>
      </c>
      <c r="G1805" s="1">
        <f t="shared" si="686"/>
        <v>4948</v>
      </c>
      <c r="H1805" s="2">
        <f t="shared" si="687"/>
        <v>0.14696011167542844</v>
      </c>
      <c r="I1805" s="2"/>
      <c r="J1805" s="2">
        <f t="shared" si="678"/>
        <v>0.55255576346193824</v>
      </c>
      <c r="K1805" s="2">
        <f t="shared" si="679"/>
        <v>0.40559565178650986</v>
      </c>
      <c r="L1805" s="2">
        <f t="shared" si="680"/>
        <v>0</v>
      </c>
      <c r="M1805" s="2">
        <f t="shared" si="681"/>
        <v>4.1848584751551898E-2</v>
      </c>
      <c r="N1805" s="59">
        <v>18604</v>
      </c>
      <c r="O1805" s="59">
        <v>13656</v>
      </c>
      <c r="P1805" s="59"/>
      <c r="Q1805" s="59">
        <v>526</v>
      </c>
      <c r="R1805" s="59"/>
      <c r="S1805" s="59"/>
      <c r="T1805" s="59">
        <v>268</v>
      </c>
      <c r="U1805" s="59">
        <v>435</v>
      </c>
      <c r="V1805" s="59"/>
      <c r="W1805" s="59"/>
      <c r="X1805" s="59">
        <v>0</v>
      </c>
      <c r="Y1805" s="59">
        <v>180</v>
      </c>
      <c r="Z1805" s="59"/>
      <c r="AA1805" s="59"/>
      <c r="AB1805" s="59"/>
      <c r="AC1805" s="59"/>
      <c r="AD1805" s="59"/>
      <c r="AE1805" s="59"/>
      <c r="AG1805" s="7">
        <f>IF(Q1805&gt;0,RANK(Q1805,(N1805:P1805,Q1805:AE1805)),0)</f>
        <v>3</v>
      </c>
      <c r="AH1805" s="7">
        <f>IF(R1805&gt;0,RANK(R1805,(N1805:P1805,Q1805:AE1805)),0)</f>
        <v>0</v>
      </c>
      <c r="AI1805" s="7">
        <f>IF(T1805&gt;0,RANK(T1805,(N1805:P1805,Q1805:AE1805)),0)</f>
        <v>5</v>
      </c>
      <c r="AJ1805" s="7">
        <f>IF(S1805&gt;0,RANK(S1805,(N1805:P1805,Q1805:AE1805)),0)</f>
        <v>0</v>
      </c>
      <c r="AK1805" s="2">
        <f t="shared" si="682"/>
        <v>1.5622679616264219E-2</v>
      </c>
      <c r="AL1805" s="2">
        <f t="shared" si="683"/>
        <v>0</v>
      </c>
      <c r="AM1805" s="2">
        <f t="shared" si="684"/>
        <v>7.9598443672220746E-3</v>
      </c>
      <c r="AN1805" s="2">
        <f t="shared" si="685"/>
        <v>0</v>
      </c>
      <c r="AP1805" t="s">
        <v>2118</v>
      </c>
      <c r="AQ1805" t="s">
        <v>1962</v>
      </c>
      <c r="AR1805">
        <v>4</v>
      </c>
      <c r="AT1805" s="95">
        <v>41</v>
      </c>
      <c r="AU1805" s="97">
        <v>43</v>
      </c>
      <c r="AV1805" s="101">
        <f t="shared" si="667"/>
        <v>41043</v>
      </c>
      <c r="AX1805" s="7" t="s">
        <v>1006</v>
      </c>
    </row>
    <row r="1806" spans="1:50" hidden="1" outlineLevel="1">
      <c r="A1806" t="s">
        <v>1766</v>
      </c>
      <c r="B1806" t="s">
        <v>1962</v>
      </c>
      <c r="C1806" s="1">
        <f t="shared" si="677"/>
        <v>7378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0</v>
      </c>
      <c r="G1806" s="1">
        <f t="shared" si="686"/>
        <v>1044</v>
      </c>
      <c r="H1806" s="2">
        <f t="shared" si="687"/>
        <v>0.14150176199512063</v>
      </c>
      <c r="I1806" s="2"/>
      <c r="J1806" s="2">
        <f t="shared" si="678"/>
        <v>0.40254811602060181</v>
      </c>
      <c r="K1806" s="2">
        <f t="shared" si="679"/>
        <v>0.54404987801572247</v>
      </c>
      <c r="L1806" s="2">
        <f t="shared" si="680"/>
        <v>0</v>
      </c>
      <c r="M1806" s="2">
        <f t="shared" si="681"/>
        <v>5.3402005963675725E-2</v>
      </c>
      <c r="N1806" s="59">
        <v>2970</v>
      </c>
      <c r="O1806" s="59">
        <v>4014</v>
      </c>
      <c r="P1806" s="59"/>
      <c r="Q1806" s="59">
        <v>103</v>
      </c>
      <c r="R1806" s="59"/>
      <c r="S1806" s="59"/>
      <c r="T1806" s="59">
        <v>73</v>
      </c>
      <c r="U1806" s="59">
        <v>91</v>
      </c>
      <c r="V1806" s="59"/>
      <c r="W1806" s="59"/>
      <c r="X1806" s="59">
        <v>89</v>
      </c>
      <c r="Y1806" s="59">
        <v>38</v>
      </c>
      <c r="Z1806" s="59"/>
      <c r="AA1806" s="59"/>
      <c r="AB1806" s="59"/>
      <c r="AC1806" s="59"/>
      <c r="AD1806" s="59"/>
      <c r="AE1806" s="59"/>
      <c r="AG1806" s="7">
        <f>IF(Q1806&gt;0,RANK(Q1806,(N1806:P1806,Q1806:AE1806)),0)</f>
        <v>3</v>
      </c>
      <c r="AH1806" s="7">
        <f>IF(R1806&gt;0,RANK(R1806,(N1806:P1806,Q1806:AE1806)),0)</f>
        <v>0</v>
      </c>
      <c r="AI1806" s="7">
        <f>IF(T1806&gt;0,RANK(T1806,(N1806:P1806,Q1806:AE1806)),0)</f>
        <v>6</v>
      </c>
      <c r="AJ1806" s="7">
        <f>IF(S1806&gt;0,RANK(S1806,(N1806:P1806,Q1806:AE1806)),0)</f>
        <v>0</v>
      </c>
      <c r="AK1806" s="2">
        <f t="shared" si="682"/>
        <v>1.3960422878828951E-2</v>
      </c>
      <c r="AL1806" s="2">
        <f t="shared" si="683"/>
        <v>0</v>
      </c>
      <c r="AM1806" s="2">
        <f t="shared" si="684"/>
        <v>9.8942802927622659E-3</v>
      </c>
      <c r="AN1806" s="2">
        <f t="shared" si="685"/>
        <v>0</v>
      </c>
      <c r="AP1806" t="s">
        <v>1766</v>
      </c>
      <c r="AQ1806" t="s">
        <v>1962</v>
      </c>
      <c r="AR1806">
        <v>2</v>
      </c>
      <c r="AT1806" s="95">
        <v>41</v>
      </c>
      <c r="AU1806" s="97">
        <v>45</v>
      </c>
      <c r="AV1806" s="101">
        <f t="shared" si="667"/>
        <v>41045</v>
      </c>
      <c r="AX1806" s="7" t="s">
        <v>1006</v>
      </c>
    </row>
    <row r="1807" spans="1:50" hidden="1" outlineLevel="1">
      <c r="A1807" t="s">
        <v>551</v>
      </c>
      <c r="B1807" t="s">
        <v>1962</v>
      </c>
      <c r="C1807" s="1">
        <f t="shared" si="677"/>
        <v>87468</v>
      </c>
      <c r="D1807" s="7">
        <f>IF(N1807&gt;0, RANK(N1807,(N1807:P1807,Q1807:AE1807)),0)</f>
        <v>1</v>
      </c>
      <c r="E1807" s="7">
        <f>IF(O1807&gt;0,RANK(O1807,(N1807:P1807,Q1807:AE1807)),0)</f>
        <v>2</v>
      </c>
      <c r="F1807" s="7">
        <f>IF(P1807&gt;0,RANK(P1807,(N1807:P1807,Q1807:AE1807)),0)</f>
        <v>0</v>
      </c>
      <c r="G1807" s="1">
        <f t="shared" si="686"/>
        <v>18089</v>
      </c>
      <c r="H1807" s="2">
        <f t="shared" si="687"/>
        <v>0.20680706086797457</v>
      </c>
      <c r="I1807" s="2"/>
      <c r="J1807" s="2">
        <f t="shared" si="678"/>
        <v>0.58404216399140252</v>
      </c>
      <c r="K1807" s="2">
        <f t="shared" si="679"/>
        <v>0.37723510312342801</v>
      </c>
      <c r="L1807" s="2">
        <f t="shared" si="680"/>
        <v>0</v>
      </c>
      <c r="M1807" s="2">
        <f t="shared" si="681"/>
        <v>3.8722732885169475E-2</v>
      </c>
      <c r="N1807" s="59">
        <v>51085</v>
      </c>
      <c r="O1807" s="59">
        <v>32996</v>
      </c>
      <c r="P1807" s="59"/>
      <c r="Q1807" s="59">
        <v>1071</v>
      </c>
      <c r="R1807" s="59"/>
      <c r="S1807" s="59"/>
      <c r="T1807" s="59">
        <v>538</v>
      </c>
      <c r="U1807" s="59">
        <v>1159</v>
      </c>
      <c r="V1807" s="59"/>
      <c r="W1807" s="59"/>
      <c r="X1807" s="59">
        <v>159</v>
      </c>
      <c r="Y1807" s="59">
        <v>460</v>
      </c>
      <c r="Z1807" s="59"/>
      <c r="AA1807" s="59"/>
      <c r="AB1807" s="59"/>
      <c r="AC1807" s="59"/>
      <c r="AD1807" s="59"/>
      <c r="AE1807" s="59"/>
      <c r="AG1807" s="7">
        <f>IF(Q1807&gt;0,RANK(Q1807,(N1807:P1807,Q1807:AE1807)),0)</f>
        <v>4</v>
      </c>
      <c r="AH1807" s="7">
        <f>IF(R1807&gt;0,RANK(R1807,(N1807:P1807,Q1807:AE1807)),0)</f>
        <v>0</v>
      </c>
      <c r="AI1807" s="7">
        <f>IF(T1807&gt;0,RANK(T1807,(N1807:P1807,Q1807:AE1807)),0)</f>
        <v>5</v>
      </c>
      <c r="AJ1807" s="7">
        <f>IF(S1807&gt;0,RANK(S1807,(N1807:P1807,Q1807:AE1807)),0)</f>
        <v>0</v>
      </c>
      <c r="AK1807" s="2">
        <f t="shared" si="682"/>
        <v>1.224447798051859E-2</v>
      </c>
      <c r="AL1807" s="2">
        <f t="shared" si="683"/>
        <v>0</v>
      </c>
      <c r="AM1807" s="2">
        <f t="shared" si="684"/>
        <v>6.1508208716330543E-3</v>
      </c>
      <c r="AN1807" s="2">
        <f t="shared" si="685"/>
        <v>0</v>
      </c>
      <c r="AP1807" t="s">
        <v>551</v>
      </c>
      <c r="AQ1807" t="s">
        <v>1962</v>
      </c>
      <c r="AR1807">
        <v>5</v>
      </c>
      <c r="AT1807" s="95">
        <v>41</v>
      </c>
      <c r="AU1807" s="97">
        <v>47</v>
      </c>
      <c r="AV1807" s="101">
        <f t="shared" si="667"/>
        <v>41047</v>
      </c>
      <c r="AX1807" s="7" t="s">
        <v>1006</v>
      </c>
    </row>
    <row r="1808" spans="1:50" hidden="1" outlineLevel="1">
      <c r="A1808" t="s">
        <v>1479</v>
      </c>
      <c r="B1808" t="s">
        <v>1962</v>
      </c>
      <c r="C1808" s="1">
        <f t="shared" si="677"/>
        <v>2609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0</v>
      </c>
      <c r="G1808" s="1">
        <f t="shared" si="686"/>
        <v>785</v>
      </c>
      <c r="H1808" s="2">
        <f t="shared" si="687"/>
        <v>0.3008815638175546</v>
      </c>
      <c r="I1808" s="2"/>
      <c r="J1808" s="2">
        <f t="shared" si="678"/>
        <v>0.62897661939440397</v>
      </c>
      <c r="K1808" s="2">
        <f t="shared" si="679"/>
        <v>0.32809505557684937</v>
      </c>
      <c r="L1808" s="2">
        <f t="shared" si="680"/>
        <v>0</v>
      </c>
      <c r="M1808" s="2">
        <f t="shared" si="681"/>
        <v>4.2928325028746661E-2</v>
      </c>
      <c r="N1808" s="59">
        <v>1641</v>
      </c>
      <c r="O1808" s="59">
        <v>856</v>
      </c>
      <c r="P1808" s="59"/>
      <c r="Q1808" s="59">
        <v>32</v>
      </c>
      <c r="R1808" s="59"/>
      <c r="S1808" s="59"/>
      <c r="T1808" s="59">
        <v>44</v>
      </c>
      <c r="U1808" s="59">
        <v>22</v>
      </c>
      <c r="V1808" s="59"/>
      <c r="W1808" s="59"/>
      <c r="X1808" s="59">
        <v>5</v>
      </c>
      <c r="Y1808" s="59">
        <v>9</v>
      </c>
      <c r="Z1808" s="59"/>
      <c r="AA1808" s="59"/>
      <c r="AB1808" s="59"/>
      <c r="AC1808" s="59"/>
      <c r="AD1808" s="59"/>
      <c r="AE1808" s="59"/>
      <c r="AG1808" s="7">
        <f>IF(Q1808&gt;0,RANK(Q1808,(N1808:P1808,Q1808:AE1808)),0)</f>
        <v>4</v>
      </c>
      <c r="AH1808" s="7">
        <f>IF(R1808&gt;0,RANK(R1808,(N1808:P1808,Q1808:AE1808)),0)</f>
        <v>0</v>
      </c>
      <c r="AI1808" s="7">
        <f>IF(T1808&gt;0,RANK(T1808,(N1808:P1808,Q1808:AE1808)),0)</f>
        <v>3</v>
      </c>
      <c r="AJ1808" s="7">
        <f>IF(S1808&gt;0,RANK(S1808,(N1808:P1808,Q1808:AE1808)),0)</f>
        <v>0</v>
      </c>
      <c r="AK1808" s="2">
        <f t="shared" si="682"/>
        <v>1.2265235722499043E-2</v>
      </c>
      <c r="AL1808" s="2">
        <f t="shared" si="683"/>
        <v>0</v>
      </c>
      <c r="AM1808" s="2">
        <f t="shared" si="684"/>
        <v>1.6864699118436181E-2</v>
      </c>
      <c r="AN1808" s="2">
        <f t="shared" si="685"/>
        <v>0</v>
      </c>
      <c r="AP1808" t="s">
        <v>1479</v>
      </c>
      <c r="AQ1808" t="s">
        <v>1962</v>
      </c>
      <c r="AR1808">
        <v>2</v>
      </c>
      <c r="AT1808" s="95">
        <v>41</v>
      </c>
      <c r="AU1808" s="97">
        <v>49</v>
      </c>
      <c r="AV1808" s="101">
        <f t="shared" si="667"/>
        <v>41049</v>
      </c>
      <c r="AX1808" s="7" t="s">
        <v>1006</v>
      </c>
    </row>
    <row r="1809" spans="1:50" hidden="1" outlineLevel="1">
      <c r="A1809" t="s">
        <v>803</v>
      </c>
      <c r="B1809" t="s">
        <v>1962</v>
      </c>
      <c r="C1809" s="1">
        <f t="shared" si="677"/>
        <v>212325</v>
      </c>
      <c r="D1809" s="7">
        <f>IF(N1809&gt;0, RANK(N1809,(N1809:P1809,Q1809:AE1809)),0)</f>
        <v>1</v>
      </c>
      <c r="E1809" s="7">
        <f>IF(O1809&gt;0,RANK(O1809,(N1809:P1809,Q1809:AE1809)),0)</f>
        <v>2</v>
      </c>
      <c r="F1809" s="7">
        <f>IF(P1809&gt;0,RANK(P1809,(N1809:P1809,Q1809:AE1809)),0)</f>
        <v>0</v>
      </c>
      <c r="G1809" s="1">
        <f t="shared" si="686"/>
        <v>108345</v>
      </c>
      <c r="H1809" s="2">
        <f t="shared" si="687"/>
        <v>0.51027905333804313</v>
      </c>
      <c r="I1809" s="2"/>
      <c r="J1809" s="2">
        <f t="shared" si="678"/>
        <v>0.72412104085717655</v>
      </c>
      <c r="K1809" s="2">
        <f t="shared" si="679"/>
        <v>0.21384198751913341</v>
      </c>
      <c r="L1809" s="2">
        <f t="shared" si="680"/>
        <v>0</v>
      </c>
      <c r="M1809" s="2">
        <f t="shared" si="681"/>
        <v>6.203697162369004E-2</v>
      </c>
      <c r="N1809" s="59">
        <v>153749</v>
      </c>
      <c r="O1809" s="59">
        <v>45404</v>
      </c>
      <c r="P1809" s="59"/>
      <c r="Q1809" s="59">
        <v>3319</v>
      </c>
      <c r="R1809" s="59"/>
      <c r="S1809" s="59"/>
      <c r="T1809" s="59">
        <v>1183</v>
      </c>
      <c r="U1809" s="59">
        <v>6684</v>
      </c>
      <c r="V1809" s="59"/>
      <c r="W1809" s="59"/>
      <c r="X1809" s="59">
        <v>357</v>
      </c>
      <c r="Y1809" s="59">
        <v>1629</v>
      </c>
      <c r="Z1809" s="59"/>
      <c r="AA1809" s="59"/>
      <c r="AB1809" s="59"/>
      <c r="AC1809" s="59"/>
      <c r="AD1809" s="59"/>
      <c r="AE1809" s="59"/>
      <c r="AG1809" s="7">
        <f>IF(Q1809&gt;0,RANK(Q1809,(N1809:P1809,Q1809:AE1809)),0)</f>
        <v>4</v>
      </c>
      <c r="AH1809" s="7">
        <f>IF(R1809&gt;0,RANK(R1809,(N1809:P1809,Q1809:AE1809)),0)</f>
        <v>0</v>
      </c>
      <c r="AI1809" s="7">
        <f>IF(T1809&gt;0,RANK(T1809,(N1809:P1809,Q1809:AE1809)),0)</f>
        <v>6</v>
      </c>
      <c r="AJ1809" s="7">
        <f>IF(S1809&gt;0,RANK(S1809,(N1809:P1809,Q1809:AE1809)),0)</f>
        <v>0</v>
      </c>
      <c r="AK1809" s="2">
        <f t="shared" si="682"/>
        <v>1.5631696691392912E-2</v>
      </c>
      <c r="AL1809" s="2">
        <f t="shared" si="683"/>
        <v>0</v>
      </c>
      <c r="AM1809" s="2">
        <f t="shared" si="684"/>
        <v>5.5716472389026259E-3</v>
      </c>
      <c r="AN1809" s="2">
        <f t="shared" si="685"/>
        <v>0</v>
      </c>
      <c r="AP1809" t="s">
        <v>803</v>
      </c>
      <c r="AQ1809" t="s">
        <v>1962</v>
      </c>
      <c r="AT1809" s="95">
        <v>41</v>
      </c>
      <c r="AU1809" s="97">
        <v>51</v>
      </c>
      <c r="AV1809" s="101">
        <f t="shared" si="667"/>
        <v>41051</v>
      </c>
      <c r="AX1809" s="7" t="s">
        <v>1006</v>
      </c>
    </row>
    <row r="1810" spans="1:50" hidden="1" outlineLevel="1">
      <c r="A1810" t="s">
        <v>106</v>
      </c>
      <c r="B1810" t="s">
        <v>1962</v>
      </c>
      <c r="C1810" s="1">
        <f t="shared" si="677"/>
        <v>20994</v>
      </c>
      <c r="D1810" s="7">
        <f>IF(N1810&gt;0, RANK(N1810,(N1810:P1810,Q1810:AE1810)),0)</f>
        <v>1</v>
      </c>
      <c r="E1810" s="7">
        <f>IF(O1810&gt;0,RANK(O1810,(N1810:P1810,Q1810:AE1810)),0)</f>
        <v>2</v>
      </c>
      <c r="F1810" s="7">
        <f>IF(P1810&gt;0,RANK(P1810,(N1810:P1810,Q1810:AE1810)),0)</f>
        <v>0</v>
      </c>
      <c r="G1810" s="1">
        <f t="shared" si="686"/>
        <v>3720</v>
      </c>
      <c r="H1810" s="2">
        <f t="shared" si="687"/>
        <v>0.17719348385252928</v>
      </c>
      <c r="I1810" s="2"/>
      <c r="J1810" s="2">
        <f t="shared" si="678"/>
        <v>0.56668571972944648</v>
      </c>
      <c r="K1810" s="2">
        <f t="shared" si="679"/>
        <v>0.38949223587691723</v>
      </c>
      <c r="L1810" s="2">
        <f t="shared" si="680"/>
        <v>0</v>
      </c>
      <c r="M1810" s="2">
        <f t="shared" si="681"/>
        <v>4.3822044393636295E-2</v>
      </c>
      <c r="N1810" s="59">
        <v>11897</v>
      </c>
      <c r="O1810" s="59">
        <v>8177</v>
      </c>
      <c r="P1810" s="59"/>
      <c r="Q1810" s="59">
        <v>280</v>
      </c>
      <c r="R1810" s="59"/>
      <c r="S1810" s="59"/>
      <c r="T1810" s="59">
        <v>117</v>
      </c>
      <c r="U1810" s="59">
        <v>299</v>
      </c>
      <c r="V1810" s="59"/>
      <c r="W1810" s="59"/>
      <c r="X1810" s="59">
        <v>2</v>
      </c>
      <c r="Y1810" s="59">
        <v>222</v>
      </c>
      <c r="Z1810" s="59"/>
      <c r="AA1810" s="59"/>
      <c r="AB1810" s="59"/>
      <c r="AC1810" s="59"/>
      <c r="AD1810" s="59"/>
      <c r="AE1810" s="59"/>
      <c r="AG1810" s="7">
        <f>IF(Q1810&gt;0,RANK(Q1810,(N1810:P1810,Q1810:AE1810)),0)</f>
        <v>4</v>
      </c>
      <c r="AH1810" s="7">
        <f>IF(R1810&gt;0,RANK(R1810,(N1810:P1810,Q1810:AE1810)),0)</f>
        <v>0</v>
      </c>
      <c r="AI1810" s="7">
        <f>IF(T1810&gt;0,RANK(T1810,(N1810:P1810,Q1810:AE1810)),0)</f>
        <v>6</v>
      </c>
      <c r="AJ1810" s="7">
        <f>IF(S1810&gt;0,RANK(S1810,(N1810:P1810,Q1810:AE1810)),0)</f>
        <v>0</v>
      </c>
      <c r="AK1810" s="2">
        <f t="shared" si="682"/>
        <v>1.3337143945889302E-2</v>
      </c>
      <c r="AL1810" s="2">
        <f t="shared" si="683"/>
        <v>0</v>
      </c>
      <c r="AM1810" s="2">
        <f t="shared" si="684"/>
        <v>5.5730208631037436E-3</v>
      </c>
      <c r="AN1810" s="2">
        <f t="shared" si="685"/>
        <v>0</v>
      </c>
      <c r="AP1810" t="s">
        <v>106</v>
      </c>
      <c r="AQ1810" t="s">
        <v>1962</v>
      </c>
      <c r="AR1810">
        <v>5</v>
      </c>
      <c r="AT1810" s="95">
        <v>41</v>
      </c>
      <c r="AU1810" s="97">
        <v>53</v>
      </c>
      <c r="AV1810" s="101">
        <f t="shared" si="667"/>
        <v>41053</v>
      </c>
      <c r="AX1810" s="7" t="s">
        <v>1006</v>
      </c>
    </row>
    <row r="1811" spans="1:50" hidden="1" outlineLevel="1">
      <c r="A1811" t="s">
        <v>691</v>
      </c>
      <c r="B1811" t="s">
        <v>1962</v>
      </c>
      <c r="C1811" s="1">
        <f t="shared" si="677"/>
        <v>855</v>
      </c>
      <c r="D1811" s="7">
        <f>IF(N1811&gt;0, RANK(N1811,(N1811:P1811,Q1811:AE1811)),0)</f>
        <v>1</v>
      </c>
      <c r="E1811" s="7">
        <f>IF(O1811&gt;0,RANK(O1811,(N1811:P1811,Q1811:AE1811)),0)</f>
        <v>2</v>
      </c>
      <c r="F1811" s="7">
        <f>IF(P1811&gt;0,RANK(P1811,(N1811:P1811,Q1811:AE1811)),0)</f>
        <v>0</v>
      </c>
      <c r="G1811" s="1">
        <f t="shared" si="686"/>
        <v>306</v>
      </c>
      <c r="H1811" s="2">
        <f t="shared" si="687"/>
        <v>0.35789473684210527</v>
      </c>
      <c r="I1811" s="2"/>
      <c r="J1811" s="2">
        <f t="shared" si="678"/>
        <v>0.66081871345029242</v>
      </c>
      <c r="K1811" s="2">
        <f t="shared" si="679"/>
        <v>0.30292397660818715</v>
      </c>
      <c r="L1811" s="2">
        <f t="shared" si="680"/>
        <v>0</v>
      </c>
      <c r="M1811" s="2">
        <f t="shared" si="681"/>
        <v>3.6257309941520433E-2</v>
      </c>
      <c r="N1811" s="59">
        <v>565</v>
      </c>
      <c r="O1811" s="59">
        <v>259</v>
      </c>
      <c r="P1811" s="59"/>
      <c r="Q1811" s="59">
        <v>12</v>
      </c>
      <c r="R1811" s="59"/>
      <c r="S1811" s="59"/>
      <c r="T1811" s="59">
        <v>10</v>
      </c>
      <c r="U1811" s="59">
        <v>4</v>
      </c>
      <c r="V1811" s="59"/>
      <c r="W1811" s="59"/>
      <c r="X1811" s="59">
        <v>0</v>
      </c>
      <c r="Y1811" s="59">
        <v>5</v>
      </c>
      <c r="Z1811" s="59"/>
      <c r="AA1811" s="59"/>
      <c r="AB1811" s="59"/>
      <c r="AC1811" s="59"/>
      <c r="AD1811" s="59"/>
      <c r="AE1811" s="59"/>
      <c r="AG1811" s="7">
        <f>IF(Q1811&gt;0,RANK(Q1811,(N1811:P1811,Q1811:AE1811)),0)</f>
        <v>3</v>
      </c>
      <c r="AH1811" s="7">
        <f>IF(R1811&gt;0,RANK(R1811,(N1811:P1811,Q1811:AE1811)),0)</f>
        <v>0</v>
      </c>
      <c r="AI1811" s="7">
        <f>IF(T1811&gt;0,RANK(T1811,(N1811:P1811,Q1811:AE1811)),0)</f>
        <v>4</v>
      </c>
      <c r="AJ1811" s="7">
        <f>IF(S1811&gt;0,RANK(S1811,(N1811:P1811,Q1811:AE1811)),0)</f>
        <v>0</v>
      </c>
      <c r="AK1811" s="2">
        <f t="shared" si="682"/>
        <v>1.4035087719298246E-2</v>
      </c>
      <c r="AL1811" s="2">
        <f t="shared" si="683"/>
        <v>0</v>
      </c>
      <c r="AM1811" s="2">
        <f t="shared" si="684"/>
        <v>1.1695906432748537E-2</v>
      </c>
      <c r="AN1811" s="2">
        <f t="shared" si="685"/>
        <v>0</v>
      </c>
      <c r="AP1811" t="s">
        <v>691</v>
      </c>
      <c r="AQ1811" t="s">
        <v>1962</v>
      </c>
      <c r="AR1811">
        <v>2</v>
      </c>
      <c r="AT1811" s="95">
        <v>41</v>
      </c>
      <c r="AU1811" s="97">
        <v>55</v>
      </c>
      <c r="AV1811" s="101">
        <f t="shared" si="667"/>
        <v>41055</v>
      </c>
      <c r="AX1811" s="7" t="s">
        <v>1006</v>
      </c>
    </row>
    <row r="1812" spans="1:50" hidden="1" outlineLevel="1">
      <c r="A1812" t="s">
        <v>8</v>
      </c>
      <c r="B1812" t="s">
        <v>1962</v>
      </c>
      <c r="C1812" s="1">
        <f t="shared" si="677"/>
        <v>10158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0</v>
      </c>
      <c r="G1812" s="1">
        <f t="shared" si="686"/>
        <v>3528</v>
      </c>
      <c r="H1812" s="2">
        <f t="shared" si="687"/>
        <v>0.34731246308328412</v>
      </c>
      <c r="I1812" s="2"/>
      <c r="J1812" s="2">
        <f t="shared" si="678"/>
        <v>0.65170309115967706</v>
      </c>
      <c r="K1812" s="2">
        <f t="shared" si="679"/>
        <v>0.304390628076393</v>
      </c>
      <c r="L1812" s="2">
        <f t="shared" si="680"/>
        <v>0</v>
      </c>
      <c r="M1812" s="2">
        <f t="shared" si="681"/>
        <v>4.3906280763929939E-2</v>
      </c>
      <c r="N1812" s="59">
        <v>6620</v>
      </c>
      <c r="O1812" s="59">
        <v>3092</v>
      </c>
      <c r="P1812" s="59"/>
      <c r="Q1812" s="59">
        <v>157</v>
      </c>
      <c r="R1812" s="59"/>
      <c r="S1812" s="59"/>
      <c r="T1812" s="59">
        <v>69</v>
      </c>
      <c r="U1812" s="59">
        <v>165</v>
      </c>
      <c r="V1812" s="59"/>
      <c r="W1812" s="59"/>
      <c r="X1812" s="59">
        <v>6</v>
      </c>
      <c r="Y1812" s="59">
        <v>49</v>
      </c>
      <c r="Z1812" s="59"/>
      <c r="AA1812" s="59"/>
      <c r="AB1812" s="59"/>
      <c r="AC1812" s="59"/>
      <c r="AD1812" s="59"/>
      <c r="AE1812" s="59"/>
      <c r="AG1812" s="7">
        <f>IF(Q1812&gt;0,RANK(Q1812,(N1812:P1812,Q1812:AE1812)),0)</f>
        <v>4</v>
      </c>
      <c r="AH1812" s="7">
        <f>IF(R1812&gt;0,RANK(R1812,(N1812:P1812,Q1812:AE1812)),0)</f>
        <v>0</v>
      </c>
      <c r="AI1812" s="7">
        <f>IF(T1812&gt;0,RANK(T1812,(N1812:P1812,Q1812:AE1812)),0)</f>
        <v>5</v>
      </c>
      <c r="AJ1812" s="7">
        <f>IF(S1812&gt;0,RANK(S1812,(N1812:P1812,Q1812:AE1812)),0)</f>
        <v>0</v>
      </c>
      <c r="AK1812" s="2">
        <f t="shared" si="682"/>
        <v>1.5455798385508958E-2</v>
      </c>
      <c r="AL1812" s="2">
        <f t="shared" si="683"/>
        <v>0</v>
      </c>
      <c r="AM1812" s="2">
        <f t="shared" si="684"/>
        <v>6.7926757235676318E-3</v>
      </c>
      <c r="AN1812" s="2">
        <f t="shared" si="685"/>
        <v>0</v>
      </c>
      <c r="AP1812" t="s">
        <v>8</v>
      </c>
      <c r="AQ1812" t="s">
        <v>1962</v>
      </c>
      <c r="AR1812">
        <v>5</v>
      </c>
      <c r="AT1812" s="95">
        <v>41</v>
      </c>
      <c r="AU1812" s="97">
        <v>57</v>
      </c>
      <c r="AV1812" s="101">
        <f t="shared" si="667"/>
        <v>41057</v>
      </c>
      <c r="AX1812" s="7" t="s">
        <v>1006</v>
      </c>
    </row>
    <row r="1813" spans="1:50" hidden="1" outlineLevel="1">
      <c r="A1813" t="s">
        <v>427</v>
      </c>
      <c r="B1813" t="s">
        <v>1962</v>
      </c>
      <c r="C1813" s="1">
        <f t="shared" si="677"/>
        <v>14396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0</v>
      </c>
      <c r="G1813" s="1">
        <f t="shared" si="686"/>
        <v>3255</v>
      </c>
      <c r="H1813" s="2">
        <f t="shared" si="687"/>
        <v>0.22610447346485135</v>
      </c>
      <c r="I1813" s="2"/>
      <c r="J1813" s="2">
        <f t="shared" si="678"/>
        <v>0.58939983328702417</v>
      </c>
      <c r="K1813" s="2">
        <f t="shared" si="679"/>
        <v>0.36329535982217281</v>
      </c>
      <c r="L1813" s="2">
        <f t="shared" si="680"/>
        <v>0</v>
      </c>
      <c r="M1813" s="2">
        <f t="shared" si="681"/>
        <v>4.7304806890803019E-2</v>
      </c>
      <c r="N1813" s="59">
        <v>8485</v>
      </c>
      <c r="O1813" s="59">
        <v>5230</v>
      </c>
      <c r="P1813" s="59"/>
      <c r="Q1813" s="59">
        <v>230</v>
      </c>
      <c r="R1813" s="59"/>
      <c r="S1813" s="59"/>
      <c r="T1813" s="59">
        <v>219</v>
      </c>
      <c r="U1813" s="59">
        <v>156</v>
      </c>
      <c r="V1813" s="59"/>
      <c r="W1813" s="59"/>
      <c r="X1813" s="59">
        <v>0</v>
      </c>
      <c r="Y1813" s="59">
        <v>76</v>
      </c>
      <c r="Z1813" s="59"/>
      <c r="AA1813" s="59"/>
      <c r="AB1813" s="59"/>
      <c r="AC1813" s="59"/>
      <c r="AD1813" s="59"/>
      <c r="AE1813" s="59"/>
      <c r="AG1813" s="7">
        <f>IF(Q1813&gt;0,RANK(Q1813,(N1813:P1813,Q1813:AE1813)),0)</f>
        <v>3</v>
      </c>
      <c r="AH1813" s="7">
        <f>IF(R1813&gt;0,RANK(R1813,(N1813:P1813,Q1813:AE1813)),0)</f>
        <v>0</v>
      </c>
      <c r="AI1813" s="7">
        <f>IF(T1813&gt;0,RANK(T1813,(N1813:P1813,Q1813:AE1813)),0)</f>
        <v>4</v>
      </c>
      <c r="AJ1813" s="7">
        <f>IF(S1813&gt;0,RANK(S1813,(N1813:P1813,Q1813:AE1813)),0)</f>
        <v>0</v>
      </c>
      <c r="AK1813" s="2">
        <f t="shared" si="682"/>
        <v>1.5976660183384273E-2</v>
      </c>
      <c r="AL1813" s="2">
        <f t="shared" si="683"/>
        <v>0</v>
      </c>
      <c r="AM1813" s="2">
        <f t="shared" si="684"/>
        <v>1.5212559044178939E-2</v>
      </c>
      <c r="AN1813" s="2">
        <f t="shared" si="685"/>
        <v>0</v>
      </c>
      <c r="AP1813" t="s">
        <v>427</v>
      </c>
      <c r="AQ1813" t="s">
        <v>1962</v>
      </c>
      <c r="AR1813">
        <v>2</v>
      </c>
      <c r="AT1813" s="95">
        <v>41</v>
      </c>
      <c r="AU1813" s="97">
        <v>59</v>
      </c>
      <c r="AV1813" s="101">
        <f t="shared" si="667"/>
        <v>41059</v>
      </c>
      <c r="AX1813" s="7" t="s">
        <v>1006</v>
      </c>
    </row>
    <row r="1814" spans="1:50" hidden="1" outlineLevel="1">
      <c r="A1814" t="s">
        <v>1368</v>
      </c>
      <c r="B1814" t="s">
        <v>1962</v>
      </c>
      <c r="C1814" s="1">
        <f t="shared" si="677"/>
        <v>8876</v>
      </c>
      <c r="D1814" s="7">
        <f>IF(N1814&gt;0, RANK(N1814,(N1814:P1814,Q1814:AE1814)),0)</f>
        <v>1</v>
      </c>
      <c r="E1814" s="7">
        <f>IF(O1814&gt;0,RANK(O1814,(N1814:P1814,Q1814:AE1814)),0)</f>
        <v>2</v>
      </c>
      <c r="F1814" s="7">
        <f>IF(P1814&gt;0,RANK(P1814,(N1814:P1814,Q1814:AE1814)),0)</f>
        <v>0</v>
      </c>
      <c r="G1814" s="1">
        <f t="shared" si="686"/>
        <v>1348</v>
      </c>
      <c r="H1814" s="2">
        <f t="shared" si="687"/>
        <v>0.15187021180712032</v>
      </c>
      <c r="I1814" s="2"/>
      <c r="J1814" s="2">
        <f t="shared" si="678"/>
        <v>0.55238846327174407</v>
      </c>
      <c r="K1814" s="2">
        <f t="shared" si="679"/>
        <v>0.40051825146462372</v>
      </c>
      <c r="L1814" s="2">
        <f t="shared" si="680"/>
        <v>0</v>
      </c>
      <c r="M1814" s="2">
        <f t="shared" si="681"/>
        <v>4.7093285263632212E-2</v>
      </c>
      <c r="N1814" s="59">
        <v>4903</v>
      </c>
      <c r="O1814" s="59">
        <v>3555</v>
      </c>
      <c r="P1814" s="59"/>
      <c r="Q1814" s="59">
        <v>128</v>
      </c>
      <c r="R1814" s="59"/>
      <c r="S1814" s="59"/>
      <c r="T1814" s="59">
        <v>97</v>
      </c>
      <c r="U1814" s="59">
        <v>125</v>
      </c>
      <c r="V1814" s="59"/>
      <c r="W1814" s="59"/>
      <c r="X1814" s="59">
        <v>24</v>
      </c>
      <c r="Y1814" s="59">
        <v>44</v>
      </c>
      <c r="Z1814" s="59"/>
      <c r="AA1814" s="59"/>
      <c r="AB1814" s="59"/>
      <c r="AC1814" s="59"/>
      <c r="AD1814" s="59"/>
      <c r="AE1814" s="59"/>
      <c r="AG1814" s="7">
        <f>IF(Q1814&gt;0,RANK(Q1814,(N1814:P1814,Q1814:AE1814)),0)</f>
        <v>3</v>
      </c>
      <c r="AH1814" s="7">
        <f>IF(R1814&gt;0,RANK(R1814,(N1814:P1814,Q1814:AE1814)),0)</f>
        <v>0</v>
      </c>
      <c r="AI1814" s="7">
        <f>IF(T1814&gt;0,RANK(T1814,(N1814:P1814,Q1814:AE1814)),0)</f>
        <v>5</v>
      </c>
      <c r="AJ1814" s="7">
        <f>IF(S1814&gt;0,RANK(S1814,(N1814:P1814,Q1814:AE1814)),0)</f>
        <v>0</v>
      </c>
      <c r="AK1814" s="2">
        <f t="shared" si="682"/>
        <v>1.4420910319963948E-2</v>
      </c>
      <c r="AL1814" s="2">
        <f t="shared" si="683"/>
        <v>0</v>
      </c>
      <c r="AM1814" s="2">
        <f t="shared" si="684"/>
        <v>1.092834610184768E-2</v>
      </c>
      <c r="AN1814" s="2">
        <f t="shared" si="685"/>
        <v>0</v>
      </c>
      <c r="AP1814" t="s">
        <v>1368</v>
      </c>
      <c r="AQ1814" t="s">
        <v>1962</v>
      </c>
      <c r="AR1814">
        <v>2</v>
      </c>
      <c r="AT1814" s="95">
        <v>41</v>
      </c>
      <c r="AU1814" s="97">
        <v>61</v>
      </c>
      <c r="AV1814" s="101">
        <f t="shared" si="667"/>
        <v>41061</v>
      </c>
      <c r="AX1814" s="7" t="s">
        <v>1006</v>
      </c>
    </row>
    <row r="1815" spans="1:50" hidden="1" outlineLevel="1">
      <c r="A1815" t="s">
        <v>652</v>
      </c>
      <c r="B1815" t="s">
        <v>1962</v>
      </c>
      <c r="C1815" s="1">
        <f t="shared" si="677"/>
        <v>3185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0</v>
      </c>
      <c r="G1815" s="1">
        <f t="shared" si="686"/>
        <v>572</v>
      </c>
      <c r="H1815" s="2">
        <f t="shared" si="687"/>
        <v>0.17959183673469387</v>
      </c>
      <c r="I1815" s="2"/>
      <c r="J1815" s="2">
        <f t="shared" si="678"/>
        <v>0.57080062794348507</v>
      </c>
      <c r="K1815" s="2">
        <f t="shared" si="679"/>
        <v>0.39120879120879121</v>
      </c>
      <c r="L1815" s="2">
        <f t="shared" si="680"/>
        <v>0</v>
      </c>
      <c r="M1815" s="2">
        <f t="shared" si="681"/>
        <v>3.7990580847723721E-2</v>
      </c>
      <c r="N1815" s="59">
        <v>1818</v>
      </c>
      <c r="O1815" s="59">
        <v>1246</v>
      </c>
      <c r="P1815" s="59"/>
      <c r="Q1815" s="59">
        <v>42</v>
      </c>
      <c r="R1815" s="59"/>
      <c r="S1815" s="59"/>
      <c r="T1815" s="59">
        <v>37</v>
      </c>
      <c r="U1815" s="59">
        <v>27</v>
      </c>
      <c r="V1815" s="59"/>
      <c r="W1815" s="59"/>
      <c r="X1815" s="59">
        <v>4</v>
      </c>
      <c r="Y1815" s="59">
        <v>11</v>
      </c>
      <c r="Z1815" s="59"/>
      <c r="AA1815" s="59"/>
      <c r="AB1815" s="59"/>
      <c r="AC1815" s="59"/>
      <c r="AD1815" s="59"/>
      <c r="AE1815" s="59"/>
      <c r="AG1815" s="7">
        <f>IF(Q1815&gt;0,RANK(Q1815,(N1815:P1815,Q1815:AE1815)),0)</f>
        <v>3</v>
      </c>
      <c r="AH1815" s="7">
        <f>IF(R1815&gt;0,RANK(R1815,(N1815:P1815,Q1815:AE1815)),0)</f>
        <v>0</v>
      </c>
      <c r="AI1815" s="7">
        <f>IF(T1815&gt;0,RANK(T1815,(N1815:P1815,Q1815:AE1815)),0)</f>
        <v>4</v>
      </c>
      <c r="AJ1815" s="7">
        <f>IF(S1815&gt;0,RANK(S1815,(N1815:P1815,Q1815:AE1815)),0)</f>
        <v>0</v>
      </c>
      <c r="AK1815" s="2">
        <f t="shared" si="682"/>
        <v>1.3186813186813187E-2</v>
      </c>
      <c r="AL1815" s="2">
        <f t="shared" si="683"/>
        <v>0</v>
      </c>
      <c r="AM1815" s="2">
        <f t="shared" si="684"/>
        <v>1.1616954474097331E-2</v>
      </c>
      <c r="AN1815" s="2">
        <f t="shared" si="685"/>
        <v>0</v>
      </c>
      <c r="AP1815" t="s">
        <v>652</v>
      </c>
      <c r="AQ1815" t="s">
        <v>1962</v>
      </c>
      <c r="AR1815">
        <v>2</v>
      </c>
      <c r="AT1815" s="95">
        <v>41</v>
      </c>
      <c r="AU1815" s="97">
        <v>63</v>
      </c>
      <c r="AV1815" s="101">
        <f t="shared" si="667"/>
        <v>41063</v>
      </c>
      <c r="AX1815" s="7" t="s">
        <v>1006</v>
      </c>
    </row>
    <row r="1816" spans="1:50" hidden="1" outlineLevel="1">
      <c r="A1816" t="s">
        <v>904</v>
      </c>
      <c r="B1816" t="s">
        <v>1962</v>
      </c>
      <c r="C1816" s="1">
        <f t="shared" si="677"/>
        <v>8567</v>
      </c>
      <c r="D1816" s="7">
        <f>IF(N1816&gt;0, RANK(N1816,(N1816:P1816,Q1816:AE1816)),0)</f>
        <v>1</v>
      </c>
      <c r="E1816" s="7">
        <f>IF(O1816&gt;0,RANK(O1816,(N1816:P1816,Q1816:AE1816)),0)</f>
        <v>2</v>
      </c>
      <c r="F1816" s="7">
        <f>IF(P1816&gt;0,RANK(P1816,(N1816:P1816,Q1816:AE1816)),0)</f>
        <v>0</v>
      </c>
      <c r="G1816" s="1">
        <f t="shared" si="686"/>
        <v>3098</v>
      </c>
      <c r="H1816" s="2">
        <f t="shared" si="687"/>
        <v>0.36162017042138439</v>
      </c>
      <c r="I1816" s="2"/>
      <c r="J1816" s="2">
        <f t="shared" si="678"/>
        <v>0.66055795494338743</v>
      </c>
      <c r="K1816" s="2">
        <f t="shared" si="679"/>
        <v>0.29893778452200304</v>
      </c>
      <c r="L1816" s="2">
        <f t="shared" si="680"/>
        <v>0</v>
      </c>
      <c r="M1816" s="2">
        <f t="shared" si="681"/>
        <v>4.0504260534609537E-2</v>
      </c>
      <c r="N1816" s="59">
        <v>5659</v>
      </c>
      <c r="O1816" s="59">
        <v>2561</v>
      </c>
      <c r="P1816" s="59"/>
      <c r="Q1816" s="59">
        <v>112</v>
      </c>
      <c r="R1816" s="59"/>
      <c r="S1816" s="59"/>
      <c r="T1816" s="59">
        <v>71</v>
      </c>
      <c r="U1816" s="59">
        <v>98</v>
      </c>
      <c r="V1816" s="59"/>
      <c r="W1816" s="59"/>
      <c r="X1816" s="59">
        <v>21</v>
      </c>
      <c r="Y1816" s="59">
        <v>45</v>
      </c>
      <c r="Z1816" s="59"/>
      <c r="AA1816" s="59"/>
      <c r="AB1816" s="59"/>
      <c r="AC1816" s="59"/>
      <c r="AD1816" s="59"/>
      <c r="AE1816" s="59"/>
      <c r="AG1816" s="7">
        <f>IF(Q1816&gt;0,RANK(Q1816,(N1816:P1816,Q1816:AE1816)),0)</f>
        <v>3</v>
      </c>
      <c r="AH1816" s="7">
        <f>IF(R1816&gt;0,RANK(R1816,(N1816:P1816,Q1816:AE1816)),0)</f>
        <v>0</v>
      </c>
      <c r="AI1816" s="7">
        <f>IF(T1816&gt;0,RANK(T1816,(N1816:P1816,Q1816:AE1816)),0)</f>
        <v>5</v>
      </c>
      <c r="AJ1816" s="7">
        <f>IF(S1816&gt;0,RANK(S1816,(N1816:P1816,Q1816:AE1816)),0)</f>
        <v>0</v>
      </c>
      <c r="AK1816" s="2">
        <f t="shared" si="682"/>
        <v>1.3073421267654955E-2</v>
      </c>
      <c r="AL1816" s="2">
        <f t="shared" si="683"/>
        <v>0</v>
      </c>
      <c r="AM1816" s="2">
        <f t="shared" si="684"/>
        <v>8.2876152678884093E-3</v>
      </c>
      <c r="AN1816" s="2">
        <f t="shared" si="685"/>
        <v>0</v>
      </c>
      <c r="AP1816" t="s">
        <v>904</v>
      </c>
      <c r="AQ1816" t="s">
        <v>1962</v>
      </c>
      <c r="AR1816">
        <v>2</v>
      </c>
      <c r="AT1816" s="95">
        <v>41</v>
      </c>
      <c r="AU1816" s="97">
        <v>65</v>
      </c>
      <c r="AV1816" s="101">
        <f t="shared" si="667"/>
        <v>41065</v>
      </c>
      <c r="AX1816" s="7" t="s">
        <v>1006</v>
      </c>
    </row>
    <row r="1817" spans="1:50" hidden="1" outlineLevel="1">
      <c r="A1817" t="s">
        <v>404</v>
      </c>
      <c r="B1817" t="s">
        <v>1962</v>
      </c>
      <c r="C1817" s="1">
        <f t="shared" si="677"/>
        <v>129018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0</v>
      </c>
      <c r="G1817" s="1">
        <f t="shared" si="686"/>
        <v>33329</v>
      </c>
      <c r="H1817" s="2">
        <f t="shared" si="687"/>
        <v>0.25832829527662809</v>
      </c>
      <c r="I1817" s="2"/>
      <c r="J1817" s="2">
        <f t="shared" si="678"/>
        <v>0.60805469004324975</v>
      </c>
      <c r="K1817" s="2">
        <f t="shared" si="679"/>
        <v>0.34972639476662171</v>
      </c>
      <c r="L1817" s="2">
        <f t="shared" si="680"/>
        <v>0</v>
      </c>
      <c r="M1817" s="2">
        <f t="shared" si="681"/>
        <v>4.2218915190128548E-2</v>
      </c>
      <c r="N1817" s="59">
        <v>78450</v>
      </c>
      <c r="O1817" s="59">
        <v>45121</v>
      </c>
      <c r="P1817" s="59"/>
      <c r="Q1817" s="59">
        <v>2046</v>
      </c>
      <c r="R1817" s="59"/>
      <c r="S1817" s="59"/>
      <c r="T1817" s="59">
        <v>642</v>
      </c>
      <c r="U1817" s="59">
        <v>1630</v>
      </c>
      <c r="V1817" s="59"/>
      <c r="W1817" s="59"/>
      <c r="X1817" s="59">
        <v>6</v>
      </c>
      <c r="Y1817" s="59">
        <v>1123</v>
      </c>
      <c r="Z1817" s="59"/>
      <c r="AA1817" s="59"/>
      <c r="AB1817" s="59"/>
      <c r="AC1817" s="59"/>
      <c r="AD1817" s="59"/>
      <c r="AE1817" s="59"/>
      <c r="AG1817" s="7">
        <f>IF(Q1817&gt;0,RANK(Q1817,(N1817:P1817,Q1817:AE1817)),0)</f>
        <v>3</v>
      </c>
      <c r="AH1817" s="7">
        <f>IF(R1817&gt;0,RANK(R1817,(N1817:P1817,Q1817:AE1817)),0)</f>
        <v>0</v>
      </c>
      <c r="AI1817" s="7">
        <f>IF(T1817&gt;0,RANK(T1817,(N1817:P1817,Q1817:AE1817)),0)</f>
        <v>6</v>
      </c>
      <c r="AJ1817" s="7">
        <f>IF(S1817&gt;0,RANK(S1817,(N1817:P1817,Q1817:AE1817)),0)</f>
        <v>0</v>
      </c>
      <c r="AK1817" s="2">
        <f t="shared" si="682"/>
        <v>1.5858252336883226E-2</v>
      </c>
      <c r="AL1817" s="2">
        <f t="shared" si="683"/>
        <v>0</v>
      </c>
      <c r="AM1817" s="2">
        <f t="shared" si="684"/>
        <v>4.9760498535088129E-3</v>
      </c>
      <c r="AN1817" s="2">
        <f t="shared" si="685"/>
        <v>0</v>
      </c>
      <c r="AP1817" t="s">
        <v>404</v>
      </c>
      <c r="AQ1817" t="s">
        <v>1962</v>
      </c>
      <c r="AR1817">
        <v>1</v>
      </c>
      <c r="AT1817" s="95">
        <v>41</v>
      </c>
      <c r="AU1817" s="97">
        <v>67</v>
      </c>
      <c r="AV1817" s="101">
        <f t="shared" si="667"/>
        <v>41067</v>
      </c>
      <c r="AX1817" s="7" t="s">
        <v>1006</v>
      </c>
    </row>
    <row r="1818" spans="1:50" hidden="1" outlineLevel="1">
      <c r="A1818" t="s">
        <v>1089</v>
      </c>
      <c r="B1818" t="s">
        <v>1962</v>
      </c>
      <c r="C1818" s="1">
        <f t="shared" si="677"/>
        <v>687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0</v>
      </c>
      <c r="G1818" s="1">
        <f t="shared" si="686"/>
        <v>133</v>
      </c>
      <c r="H1818" s="2">
        <f t="shared" si="687"/>
        <v>0.19359534206695778</v>
      </c>
      <c r="I1818" s="2"/>
      <c r="J1818" s="2">
        <f t="shared" si="678"/>
        <v>0.56477438136826785</v>
      </c>
      <c r="K1818" s="2">
        <f t="shared" si="679"/>
        <v>0.37117903930131002</v>
      </c>
      <c r="L1818" s="2">
        <f t="shared" si="680"/>
        <v>0</v>
      </c>
      <c r="M1818" s="2">
        <f t="shared" si="681"/>
        <v>6.4046579330422126E-2</v>
      </c>
      <c r="N1818" s="59">
        <v>388</v>
      </c>
      <c r="O1818" s="59">
        <v>255</v>
      </c>
      <c r="P1818" s="59"/>
      <c r="Q1818" s="59">
        <v>18</v>
      </c>
      <c r="R1818" s="59"/>
      <c r="S1818" s="59"/>
      <c r="T1818" s="59">
        <v>15</v>
      </c>
      <c r="U1818" s="59">
        <v>6</v>
      </c>
      <c r="V1818" s="59"/>
      <c r="W1818" s="59"/>
      <c r="X1818" s="59">
        <v>1</v>
      </c>
      <c r="Y1818" s="59">
        <v>4</v>
      </c>
      <c r="Z1818" s="59"/>
      <c r="AA1818" s="59"/>
      <c r="AB1818" s="59"/>
      <c r="AC1818" s="59"/>
      <c r="AD1818" s="59"/>
      <c r="AE1818" s="59"/>
      <c r="AG1818" s="7">
        <f>IF(Q1818&gt;0,RANK(Q1818,(N1818:P1818,Q1818:AE1818)),0)</f>
        <v>3</v>
      </c>
      <c r="AH1818" s="7">
        <f>IF(R1818&gt;0,RANK(R1818,(N1818:P1818,Q1818:AE1818)),0)</f>
        <v>0</v>
      </c>
      <c r="AI1818" s="7">
        <f>IF(T1818&gt;0,RANK(T1818,(N1818:P1818,Q1818:AE1818)),0)</f>
        <v>4</v>
      </c>
      <c r="AJ1818" s="7">
        <f>IF(S1818&gt;0,RANK(S1818,(N1818:P1818,Q1818:AE1818)),0)</f>
        <v>0</v>
      </c>
      <c r="AK1818" s="2">
        <f t="shared" si="682"/>
        <v>2.6200873362445413E-2</v>
      </c>
      <c r="AL1818" s="2">
        <f t="shared" si="683"/>
        <v>0</v>
      </c>
      <c r="AM1818" s="2">
        <f t="shared" si="684"/>
        <v>2.1834061135371178E-2</v>
      </c>
      <c r="AN1818" s="2">
        <f t="shared" si="685"/>
        <v>0</v>
      </c>
      <c r="AP1818" t="s">
        <v>1089</v>
      </c>
      <c r="AQ1818" t="s">
        <v>1962</v>
      </c>
      <c r="AR1818">
        <v>2</v>
      </c>
      <c r="AT1818" s="95">
        <v>41</v>
      </c>
      <c r="AU1818" s="97">
        <v>69</v>
      </c>
      <c r="AV1818" s="101">
        <f t="shared" si="667"/>
        <v>41069</v>
      </c>
      <c r="AX1818" s="7" t="s">
        <v>1006</v>
      </c>
    </row>
    <row r="1819" spans="1:50" hidden="1" outlineLevel="1">
      <c r="A1819" t="s">
        <v>1251</v>
      </c>
      <c r="B1819" t="s">
        <v>1962</v>
      </c>
      <c r="C1819" s="1">
        <f t="shared" si="677"/>
        <v>26758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0</v>
      </c>
      <c r="G1819" s="1">
        <f t="shared" si="686"/>
        <v>4658</v>
      </c>
      <c r="H1819" s="2">
        <f t="shared" si="687"/>
        <v>0.17407878017789072</v>
      </c>
      <c r="I1819" s="2"/>
      <c r="J1819" s="2">
        <f t="shared" si="678"/>
        <v>0.56379400553105619</v>
      </c>
      <c r="K1819" s="2">
        <f t="shared" si="679"/>
        <v>0.38971522535316538</v>
      </c>
      <c r="L1819" s="2">
        <f t="shared" si="680"/>
        <v>0</v>
      </c>
      <c r="M1819" s="2">
        <f t="shared" si="681"/>
        <v>4.649076911577843E-2</v>
      </c>
      <c r="N1819" s="59">
        <v>15086</v>
      </c>
      <c r="O1819" s="59">
        <v>10428</v>
      </c>
      <c r="P1819" s="59"/>
      <c r="Q1819" s="59">
        <v>455</v>
      </c>
      <c r="R1819" s="59"/>
      <c r="S1819" s="59"/>
      <c r="T1819" s="59">
        <v>187</v>
      </c>
      <c r="U1819" s="59">
        <v>363</v>
      </c>
      <c r="V1819" s="59"/>
      <c r="W1819" s="59"/>
      <c r="X1819" s="59">
        <v>107</v>
      </c>
      <c r="Y1819" s="59">
        <v>132</v>
      </c>
      <c r="Z1819" s="59"/>
      <c r="AA1819" s="59"/>
      <c r="AB1819" s="59"/>
      <c r="AC1819" s="59"/>
      <c r="AD1819" s="59"/>
      <c r="AE1819" s="59"/>
      <c r="AG1819" s="7">
        <f>IF(Q1819&gt;0,RANK(Q1819,(N1819:P1819,Q1819:AE1819)),0)</f>
        <v>3</v>
      </c>
      <c r="AH1819" s="7">
        <f>IF(R1819&gt;0,RANK(R1819,(N1819:P1819,Q1819:AE1819)),0)</f>
        <v>0</v>
      </c>
      <c r="AI1819" s="7">
        <f>IF(T1819&gt;0,RANK(T1819,(N1819:P1819,Q1819:AE1819)),0)</f>
        <v>5</v>
      </c>
      <c r="AJ1819" s="7">
        <f>IF(S1819&gt;0,RANK(S1819,(N1819:P1819,Q1819:AE1819)),0)</f>
        <v>0</v>
      </c>
      <c r="AK1819" s="2">
        <f t="shared" si="682"/>
        <v>1.700426040810225E-2</v>
      </c>
      <c r="AL1819" s="2">
        <f t="shared" si="683"/>
        <v>0</v>
      </c>
      <c r="AM1819" s="2">
        <f t="shared" si="684"/>
        <v>6.9885641677255401E-3</v>
      </c>
      <c r="AN1819" s="2">
        <f t="shared" si="685"/>
        <v>0</v>
      </c>
      <c r="AP1819" t="s">
        <v>1251</v>
      </c>
      <c r="AQ1819" t="s">
        <v>1962</v>
      </c>
      <c r="AR1819">
        <v>1</v>
      </c>
      <c r="AT1819" s="95">
        <v>41</v>
      </c>
      <c r="AU1819" s="97">
        <v>71</v>
      </c>
      <c r="AV1819" s="101">
        <f t="shared" si="667"/>
        <v>41071</v>
      </c>
      <c r="AX1819" s="7" t="s">
        <v>1006</v>
      </c>
    </row>
    <row r="1820" spans="1:50" collapsed="1">
      <c r="A1820" t="s">
        <v>1503</v>
      </c>
      <c r="B1820" t="s">
        <v>323</v>
      </c>
      <c r="C1820" s="1">
        <f t="shared" si="677"/>
        <v>1117747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0</v>
      </c>
      <c r="G1820" s="1">
        <f t="shared" si="686"/>
        <v>304686</v>
      </c>
      <c r="H1820" s="2">
        <f t="shared" si="687"/>
        <v>0.27258941424132654</v>
      </c>
      <c r="I1820" s="2"/>
      <c r="J1820" s="2">
        <f t="shared" si="678"/>
        <v>0.61053619468448583</v>
      </c>
      <c r="K1820" s="2">
        <f t="shared" si="679"/>
        <v>0.33794678044315934</v>
      </c>
      <c r="L1820" s="2">
        <f t="shared" si="680"/>
        <v>0</v>
      </c>
      <c r="M1820" s="2">
        <f t="shared" si="681"/>
        <v>5.1517024872354822E-2</v>
      </c>
      <c r="N1820" s="59">
        <f>SUM(N1784:N1819)</f>
        <v>682425</v>
      </c>
      <c r="O1820" s="59">
        <f>SUM(O1784:O1819)</f>
        <v>377739</v>
      </c>
      <c r="P1820" s="59"/>
      <c r="Q1820" s="59">
        <f>SUM(Q1784:Q1819)</f>
        <v>18221</v>
      </c>
      <c r="R1820" s="59"/>
      <c r="S1820" s="59"/>
      <c r="T1820" s="59">
        <f>SUM(T1784:T1819)</f>
        <v>8372</v>
      </c>
      <c r="U1820" s="59">
        <f>SUM(U1784:U1819)</f>
        <v>22024</v>
      </c>
      <c r="V1820" s="59"/>
      <c r="W1820" s="59"/>
      <c r="X1820" s="59">
        <f>SUM(X1784:X1819)</f>
        <v>1413</v>
      </c>
      <c r="Y1820" s="59">
        <f>SUM(Y1784:Y1819)</f>
        <v>7553</v>
      </c>
      <c r="Z1820" s="59"/>
      <c r="AA1820" s="59"/>
      <c r="AB1820" s="59"/>
      <c r="AC1820" s="59"/>
      <c r="AD1820" s="59"/>
      <c r="AE1820" s="59"/>
      <c r="AG1820" s="7">
        <f>IF(Q1820&gt;0,RANK(Q1820,(N1820:P1820,Q1820:AE1820)),0)</f>
        <v>4</v>
      </c>
      <c r="AH1820" s="7">
        <f>IF(R1820&gt;0,RANK(R1820,(N1820:P1820,Q1820:AE1820)),0)</f>
        <v>0</v>
      </c>
      <c r="AI1820" s="7">
        <f>IF(T1820&gt;0,RANK(T1820,(N1820:P1820,Q1820:AE1820)),0)</f>
        <v>5</v>
      </c>
      <c r="AJ1820" s="7">
        <f>IF(S1820&gt;0,RANK(S1820,(N1820:P1820,Q1820:AE1820)),0)</f>
        <v>0</v>
      </c>
      <c r="AK1820" s="2">
        <f t="shared" si="682"/>
        <v>1.630154229892811E-2</v>
      </c>
      <c r="AL1820" s="2">
        <f t="shared" si="683"/>
        <v>0</v>
      </c>
      <c r="AM1820" s="2">
        <f t="shared" si="684"/>
        <v>7.4900670724233663E-3</v>
      </c>
      <c r="AN1820" s="2">
        <f t="shared" si="685"/>
        <v>0</v>
      </c>
      <c r="AP1820" t="s">
        <v>1503</v>
      </c>
      <c r="AQ1820" t="s">
        <v>323</v>
      </c>
      <c r="AT1820" s="95">
        <v>41</v>
      </c>
      <c r="AU1820" s="97"/>
      <c r="AV1820" s="95">
        <v>41</v>
      </c>
      <c r="AX1820" s="7" t="s">
        <v>593</v>
      </c>
    </row>
    <row r="1821" spans="1:50">
      <c r="C1821" s="1"/>
      <c r="E1821" s="7"/>
      <c r="F1821" s="7"/>
      <c r="I1821" s="2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G1821" s="7"/>
      <c r="AH1821" s="7"/>
      <c r="AI1821" s="7"/>
      <c r="AJ1821" s="7"/>
      <c r="AT1821" s="95"/>
      <c r="AU1821" s="97"/>
      <c r="AV1821" s="101"/>
    </row>
    <row r="1822" spans="1:50" hidden="1" outlineLevel="1">
      <c r="A1822" t="s">
        <v>1278</v>
      </c>
      <c r="B1822" t="s">
        <v>744</v>
      </c>
      <c r="C1822" s="1">
        <f t="shared" ref="C1822:C1853" si="688">SUM(N1822:AE1822)</f>
        <v>19983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0</v>
      </c>
      <c r="G1822" s="1">
        <f t="shared" si="686"/>
        <v>8278</v>
      </c>
      <c r="H1822" s="2">
        <f t="shared" si="687"/>
        <v>0.41425211429715258</v>
      </c>
      <c r="I1822" s="2"/>
      <c r="J1822" s="2">
        <f t="shared" ref="J1822:J1853" si="689">IF($C1822=0,"-",N1822/$C1822)</f>
        <v>0.27333233248261024</v>
      </c>
      <c r="K1822" s="2">
        <f t="shared" ref="K1822:K1853" si="690">IF($C1822=0,"-",O1822/$C1822)</f>
        <v>0.68758444677976283</v>
      </c>
      <c r="L1822" s="2">
        <f t="shared" ref="L1822:L1853" si="691">IF($C1822=0,"-",P1822/$C1822)</f>
        <v>0</v>
      </c>
      <c r="M1822" s="2">
        <f t="shared" ref="M1822:M1853" si="692">IF(C1822=0,"-",(1-J1822-K1822-L1822))</f>
        <v>3.9083220737626934E-2</v>
      </c>
      <c r="N1822" s="59">
        <v>5462</v>
      </c>
      <c r="O1822" s="59">
        <v>13740</v>
      </c>
      <c r="P1822" s="59"/>
      <c r="Q1822" s="59">
        <v>327</v>
      </c>
      <c r="R1822" s="59"/>
      <c r="S1822" s="59">
        <v>454</v>
      </c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G1822" s="7">
        <f>IF(Q1822&gt;0,RANK(Q1822,(N1822:P1822,Q1822:AE1822)),0)</f>
        <v>4</v>
      </c>
      <c r="AH1822" s="7">
        <f>IF(R1822&gt;0,RANK(R1822,(N1822:P1822,Q1822:AE1822)),0)</f>
        <v>0</v>
      </c>
      <c r="AI1822" s="7">
        <f>IF(T1822&gt;0,RANK(T1822,(N1822:P1822,Q1822:AE1822)),0)</f>
        <v>0</v>
      </c>
      <c r="AJ1822" s="7">
        <f>IF(S1822&gt;0,RANK(S1822,(N1822:P1822,Q1822:AE1822)),0)</f>
        <v>3</v>
      </c>
      <c r="AK1822" s="2">
        <f t="shared" ref="AK1822:AK1853" si="693">IF($C1822=0,"-",Q1822/$C1822)</f>
        <v>1.6363909322924485E-2</v>
      </c>
      <c r="AL1822" s="2">
        <f t="shared" ref="AL1822:AL1853" si="694">IF($C1822=0,"-",R1822/$C1822)</f>
        <v>0</v>
      </c>
      <c r="AM1822" s="2">
        <f t="shared" ref="AM1822:AM1853" si="695">IF($C1822=0,"-",T1822/$C1822)</f>
        <v>0</v>
      </c>
      <c r="AN1822" s="2">
        <f t="shared" ref="AN1822:AN1853" si="696">IF($C1822=0,"-",S1822/$C1822)</f>
        <v>2.2719311414702497E-2</v>
      </c>
      <c r="AP1822" t="s">
        <v>1278</v>
      </c>
      <c r="AQ1822" t="s">
        <v>744</v>
      </c>
      <c r="AR1822" s="57">
        <v>19</v>
      </c>
      <c r="AT1822" s="95">
        <v>42</v>
      </c>
      <c r="AU1822" s="97">
        <v>1</v>
      </c>
      <c r="AV1822" s="101">
        <f t="shared" si="667"/>
        <v>42001</v>
      </c>
      <c r="AX1822" s="7" t="s">
        <v>1006</v>
      </c>
    </row>
    <row r="1823" spans="1:50" hidden="1" outlineLevel="1">
      <c r="A1823" t="s">
        <v>751</v>
      </c>
      <c r="B1823" t="s">
        <v>744</v>
      </c>
      <c r="C1823" s="1">
        <f t="shared" si="688"/>
        <v>339918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0</v>
      </c>
      <c r="G1823" s="1">
        <f t="shared" si="686"/>
        <v>73710</v>
      </c>
      <c r="H1823" s="2">
        <f t="shared" si="687"/>
        <v>0.21684641590030537</v>
      </c>
      <c r="I1823" s="2"/>
      <c r="J1823" s="2">
        <f t="shared" si="689"/>
        <v>0.37051288840249708</v>
      </c>
      <c r="K1823" s="2">
        <f t="shared" si="690"/>
        <v>0.58735930430280248</v>
      </c>
      <c r="L1823" s="2">
        <f t="shared" si="691"/>
        <v>0</v>
      </c>
      <c r="M1823" s="2">
        <f t="shared" si="692"/>
        <v>4.2127807294700448E-2</v>
      </c>
      <c r="N1823" s="59">
        <v>125944</v>
      </c>
      <c r="O1823" s="59">
        <v>199654</v>
      </c>
      <c r="P1823" s="59"/>
      <c r="Q1823" s="59">
        <v>5602</v>
      </c>
      <c r="R1823" s="59"/>
      <c r="S1823" s="59">
        <v>8718</v>
      </c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G1823" s="7">
        <f>IF(Q1823&gt;0,RANK(Q1823,(N1823:P1823,Q1823:AE1823)),0)</f>
        <v>4</v>
      </c>
      <c r="AH1823" s="7">
        <f>IF(R1823&gt;0,RANK(R1823,(N1823:P1823,Q1823:AE1823)),0)</f>
        <v>0</v>
      </c>
      <c r="AI1823" s="7">
        <f>IF(T1823&gt;0,RANK(T1823,(N1823:P1823,Q1823:AE1823)),0)</f>
        <v>0</v>
      </c>
      <c r="AJ1823" s="7">
        <f>IF(S1823&gt;0,RANK(S1823,(N1823:P1823,Q1823:AE1823)),0)</f>
        <v>3</v>
      </c>
      <c r="AK1823" s="2">
        <f t="shared" si="693"/>
        <v>1.6480445283862579E-2</v>
      </c>
      <c r="AL1823" s="2">
        <f t="shared" si="694"/>
        <v>0</v>
      </c>
      <c r="AM1823" s="2">
        <f t="shared" si="695"/>
        <v>0</v>
      </c>
      <c r="AN1823" s="2">
        <f t="shared" si="696"/>
        <v>2.5647362010837907E-2</v>
      </c>
      <c r="AP1823" t="s">
        <v>751</v>
      </c>
      <c r="AQ1823" t="s">
        <v>744</v>
      </c>
      <c r="AR1823" s="57"/>
      <c r="AT1823" s="95">
        <v>42</v>
      </c>
      <c r="AU1823" s="97">
        <v>3</v>
      </c>
      <c r="AV1823" s="101">
        <f t="shared" si="667"/>
        <v>42003</v>
      </c>
      <c r="AX1823" s="7" t="s">
        <v>1006</v>
      </c>
    </row>
    <row r="1824" spans="1:50" hidden="1" outlineLevel="1">
      <c r="A1824" t="s">
        <v>788</v>
      </c>
      <c r="B1824" t="s">
        <v>744</v>
      </c>
      <c r="C1824" s="1">
        <f t="shared" si="688"/>
        <v>17836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0</v>
      </c>
      <c r="G1824" s="1">
        <f t="shared" si="686"/>
        <v>6536</v>
      </c>
      <c r="H1824" s="2">
        <f t="shared" si="687"/>
        <v>0.36644987665395828</v>
      </c>
      <c r="I1824" s="2"/>
      <c r="J1824" s="2">
        <f t="shared" si="689"/>
        <v>0.29221798609553712</v>
      </c>
      <c r="K1824" s="2">
        <f t="shared" si="690"/>
        <v>0.6586678627494954</v>
      </c>
      <c r="L1824" s="2">
        <f t="shared" si="691"/>
        <v>0</v>
      </c>
      <c r="M1824" s="2">
        <f t="shared" si="692"/>
        <v>4.9114151154967423E-2</v>
      </c>
      <c r="N1824" s="59">
        <v>5212</v>
      </c>
      <c r="O1824" s="59">
        <v>11748</v>
      </c>
      <c r="P1824" s="59"/>
      <c r="Q1824" s="59">
        <v>244</v>
      </c>
      <c r="R1824" s="59"/>
      <c r="S1824" s="59">
        <v>632</v>
      </c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/>
      <c r="AG1824" s="7">
        <f>IF(Q1824&gt;0,RANK(Q1824,(N1824:P1824,Q1824:AE1824)),0)</f>
        <v>4</v>
      </c>
      <c r="AH1824" s="7">
        <f>IF(R1824&gt;0,RANK(R1824,(N1824:P1824,Q1824:AE1824)),0)</f>
        <v>0</v>
      </c>
      <c r="AI1824" s="7">
        <f>IF(T1824&gt;0,RANK(T1824,(N1824:P1824,Q1824:AE1824)),0)</f>
        <v>0</v>
      </c>
      <c r="AJ1824" s="7">
        <f>IF(S1824&gt;0,RANK(S1824,(N1824:P1824,Q1824:AE1824)),0)</f>
        <v>3</v>
      </c>
      <c r="AK1824" s="2">
        <f t="shared" si="693"/>
        <v>1.3680197353666742E-2</v>
      </c>
      <c r="AL1824" s="2">
        <f t="shared" si="694"/>
        <v>0</v>
      </c>
      <c r="AM1824" s="2">
        <f t="shared" si="695"/>
        <v>0</v>
      </c>
      <c r="AN1824" s="2">
        <f t="shared" si="696"/>
        <v>3.5433953801300738E-2</v>
      </c>
      <c r="AP1824" t="s">
        <v>788</v>
      </c>
      <c r="AQ1824" t="s">
        <v>744</v>
      </c>
      <c r="AR1824" s="57"/>
      <c r="AT1824" s="95">
        <v>42</v>
      </c>
      <c r="AU1824" s="97">
        <v>5</v>
      </c>
      <c r="AV1824" s="101">
        <f t="shared" si="667"/>
        <v>42005</v>
      </c>
      <c r="AX1824" s="7" t="s">
        <v>1006</v>
      </c>
    </row>
    <row r="1825" spans="1:50" hidden="1" outlineLevel="1">
      <c r="A1825" t="s">
        <v>117</v>
      </c>
      <c r="B1825" t="s">
        <v>744</v>
      </c>
      <c r="C1825" s="1">
        <f t="shared" si="688"/>
        <v>51560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0</v>
      </c>
      <c r="G1825" s="1">
        <f t="shared" si="686"/>
        <v>8382</v>
      </c>
      <c r="H1825" s="2">
        <f t="shared" si="687"/>
        <v>0.16256788207913112</v>
      </c>
      <c r="I1825" s="2"/>
      <c r="J1825" s="2">
        <f t="shared" si="689"/>
        <v>0.40203646237393326</v>
      </c>
      <c r="K1825" s="2">
        <f t="shared" si="690"/>
        <v>0.5646043444530644</v>
      </c>
      <c r="L1825" s="2">
        <f t="shared" si="691"/>
        <v>0</v>
      </c>
      <c r="M1825" s="2">
        <f t="shared" si="692"/>
        <v>3.3359193173002399E-2</v>
      </c>
      <c r="N1825" s="59">
        <v>20729</v>
      </c>
      <c r="O1825" s="59">
        <v>29111</v>
      </c>
      <c r="P1825" s="59"/>
      <c r="Q1825" s="59">
        <v>683</v>
      </c>
      <c r="R1825" s="59"/>
      <c r="S1825" s="59">
        <v>1037</v>
      </c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G1825" s="7">
        <f>IF(Q1825&gt;0,RANK(Q1825,(N1825:P1825,Q1825:AE1825)),0)</f>
        <v>4</v>
      </c>
      <c r="AH1825" s="7">
        <f>IF(R1825&gt;0,RANK(R1825,(N1825:P1825,Q1825:AE1825)),0)</f>
        <v>0</v>
      </c>
      <c r="AI1825" s="7">
        <f>IF(T1825&gt;0,RANK(T1825,(N1825:P1825,Q1825:AE1825)),0)</f>
        <v>0</v>
      </c>
      <c r="AJ1825" s="7">
        <f>IF(S1825&gt;0,RANK(S1825,(N1825:P1825,Q1825:AE1825)),0)</f>
        <v>3</v>
      </c>
      <c r="AK1825" s="2">
        <f t="shared" si="693"/>
        <v>1.3246702870442204E-2</v>
      </c>
      <c r="AL1825" s="2">
        <f t="shared" si="694"/>
        <v>0</v>
      </c>
      <c r="AM1825" s="2">
        <f t="shared" si="695"/>
        <v>0</v>
      </c>
      <c r="AN1825" s="2">
        <f t="shared" si="696"/>
        <v>2.0112490302560123E-2</v>
      </c>
      <c r="AP1825" t="s">
        <v>117</v>
      </c>
      <c r="AQ1825" t="s">
        <v>744</v>
      </c>
      <c r="AR1825" s="57">
        <v>4</v>
      </c>
      <c r="AT1825" s="95">
        <v>42</v>
      </c>
      <c r="AU1825" s="97">
        <v>7</v>
      </c>
      <c r="AV1825" s="101">
        <f t="shared" si="667"/>
        <v>42007</v>
      </c>
      <c r="AX1825" s="7" t="s">
        <v>1006</v>
      </c>
    </row>
    <row r="1826" spans="1:50" hidden="1" outlineLevel="1">
      <c r="A1826" t="s">
        <v>452</v>
      </c>
      <c r="B1826" t="s">
        <v>744</v>
      </c>
      <c r="C1826" s="1">
        <f t="shared" si="688"/>
        <v>11996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1">
        <f t="shared" si="686"/>
        <v>5190</v>
      </c>
      <c r="H1826" s="2">
        <f t="shared" si="687"/>
        <v>0.4326442147382461</v>
      </c>
      <c r="I1826" s="2"/>
      <c r="J1826" s="2">
        <f t="shared" si="689"/>
        <v>0.26808936312104037</v>
      </c>
      <c r="K1826" s="2">
        <f t="shared" si="690"/>
        <v>0.70073357785928647</v>
      </c>
      <c r="L1826" s="2">
        <f t="shared" si="691"/>
        <v>0</v>
      </c>
      <c r="M1826" s="2">
        <f t="shared" si="692"/>
        <v>3.1177059019673159E-2</v>
      </c>
      <c r="N1826" s="59">
        <v>3216</v>
      </c>
      <c r="O1826" s="59">
        <v>8406</v>
      </c>
      <c r="P1826" s="59"/>
      <c r="Q1826" s="59">
        <v>83</v>
      </c>
      <c r="R1826" s="59"/>
      <c r="S1826" s="59">
        <v>291</v>
      </c>
      <c r="T1826" s="59"/>
      <c r="U1826" s="59"/>
      <c r="V1826" s="59"/>
      <c r="W1826" s="59"/>
      <c r="X1826" s="59"/>
      <c r="Y1826" s="59"/>
      <c r="Z1826" s="59"/>
      <c r="AA1826" s="59"/>
      <c r="AB1826" s="59"/>
      <c r="AC1826" s="59"/>
      <c r="AD1826" s="59"/>
      <c r="AE1826" s="59"/>
      <c r="AG1826" s="7">
        <f>IF(Q1826&gt;0,RANK(Q1826,(N1826:P1826,Q1826:AE1826)),0)</f>
        <v>4</v>
      </c>
      <c r="AH1826" s="7">
        <f>IF(R1826&gt;0,RANK(R1826,(N1826:P1826,Q1826:AE1826)),0)</f>
        <v>0</v>
      </c>
      <c r="AI1826" s="7">
        <f>IF(T1826&gt;0,RANK(T1826,(N1826:P1826,Q1826:AE1826)),0)</f>
        <v>0</v>
      </c>
      <c r="AJ1826" s="7">
        <f>IF(S1826&gt;0,RANK(S1826,(N1826:P1826,Q1826:AE1826)),0)</f>
        <v>3</v>
      </c>
      <c r="AK1826" s="2">
        <f t="shared" si="693"/>
        <v>6.9189729909969987E-3</v>
      </c>
      <c r="AL1826" s="2">
        <f t="shared" si="694"/>
        <v>0</v>
      </c>
      <c r="AM1826" s="2">
        <f t="shared" si="695"/>
        <v>0</v>
      </c>
      <c r="AN1826" s="2">
        <f t="shared" si="696"/>
        <v>2.4258086028676226E-2</v>
      </c>
      <c r="AP1826" t="s">
        <v>452</v>
      </c>
      <c r="AQ1826" t="s">
        <v>744</v>
      </c>
      <c r="AR1826" s="57">
        <v>9</v>
      </c>
      <c r="AT1826" s="95">
        <v>42</v>
      </c>
      <c r="AU1826" s="97">
        <v>9</v>
      </c>
      <c r="AV1826" s="101">
        <f t="shared" si="667"/>
        <v>42009</v>
      </c>
      <c r="AX1826" s="7" t="s">
        <v>1006</v>
      </c>
    </row>
    <row r="1827" spans="1:50" hidden="1" outlineLevel="1">
      <c r="A1827" t="s">
        <v>684</v>
      </c>
      <c r="B1827" t="s">
        <v>744</v>
      </c>
      <c r="C1827" s="1">
        <f t="shared" si="688"/>
        <v>78835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686"/>
        <v>30505</v>
      </c>
      <c r="H1827" s="2">
        <f t="shared" si="687"/>
        <v>0.38694742183040526</v>
      </c>
      <c r="I1827" s="2"/>
      <c r="J1827" s="2">
        <f t="shared" si="689"/>
        <v>0.28264095896492675</v>
      </c>
      <c r="K1827" s="2">
        <f t="shared" si="690"/>
        <v>0.66958838079533201</v>
      </c>
      <c r="L1827" s="2">
        <f t="shared" si="691"/>
        <v>0</v>
      </c>
      <c r="M1827" s="2">
        <f t="shared" si="692"/>
        <v>4.7770660239741192E-2</v>
      </c>
      <c r="N1827" s="59">
        <v>22282</v>
      </c>
      <c r="O1827" s="59">
        <v>52787</v>
      </c>
      <c r="P1827" s="59"/>
      <c r="Q1827" s="59">
        <v>2045</v>
      </c>
      <c r="R1827" s="59"/>
      <c r="S1827" s="59">
        <v>1721</v>
      </c>
      <c r="T1827" s="59"/>
      <c r="U1827" s="59"/>
      <c r="V1827" s="59"/>
      <c r="W1827" s="59"/>
      <c r="X1827" s="59"/>
      <c r="Y1827" s="59"/>
      <c r="Z1827" s="59"/>
      <c r="AA1827" s="59"/>
      <c r="AB1827" s="59"/>
      <c r="AC1827" s="59"/>
      <c r="AD1827" s="59"/>
      <c r="AE1827" s="59"/>
      <c r="AG1827" s="7">
        <f>IF(Q1827&gt;0,RANK(Q1827,(N1827:P1827,Q1827:AE1827)),0)</f>
        <v>3</v>
      </c>
      <c r="AH1827" s="7">
        <f>IF(R1827&gt;0,RANK(R1827,(N1827:P1827,Q1827:AE1827)),0)</f>
        <v>0</v>
      </c>
      <c r="AI1827" s="7">
        <f>IF(T1827&gt;0,RANK(T1827,(N1827:P1827,Q1827:AE1827)),0)</f>
        <v>0</v>
      </c>
      <c r="AJ1827" s="7">
        <f>IF(S1827&gt;0,RANK(S1827,(N1827:P1827,Q1827:AE1827)),0)</f>
        <v>4</v>
      </c>
      <c r="AK1827" s="2">
        <f t="shared" si="693"/>
        <v>2.5940254962897192E-2</v>
      </c>
      <c r="AL1827" s="2">
        <f t="shared" si="694"/>
        <v>0</v>
      </c>
      <c r="AM1827" s="2">
        <f t="shared" si="695"/>
        <v>0</v>
      </c>
      <c r="AN1827" s="2">
        <f t="shared" si="696"/>
        <v>2.1830405276844041E-2</v>
      </c>
      <c r="AP1827" t="s">
        <v>684</v>
      </c>
      <c r="AQ1827" t="s">
        <v>744</v>
      </c>
      <c r="AR1827" s="57"/>
      <c r="AT1827" s="95">
        <v>42</v>
      </c>
      <c r="AU1827" s="97">
        <v>11</v>
      </c>
      <c r="AV1827" s="101">
        <f t="shared" si="667"/>
        <v>42011</v>
      </c>
      <c r="AX1827" s="7" t="s">
        <v>1006</v>
      </c>
    </row>
    <row r="1828" spans="1:50" hidden="1" outlineLevel="1">
      <c r="A1828" t="s">
        <v>1470</v>
      </c>
      <c r="B1828" t="s">
        <v>744</v>
      </c>
      <c r="C1828" s="1">
        <f t="shared" si="688"/>
        <v>27856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si="686"/>
        <v>13475</v>
      </c>
      <c r="H1828" s="2">
        <f t="shared" si="687"/>
        <v>0.48373779437105113</v>
      </c>
      <c r="I1828" s="2"/>
      <c r="J1828" s="2">
        <f t="shared" si="689"/>
        <v>0.24224583572659392</v>
      </c>
      <c r="K1828" s="2">
        <f t="shared" si="690"/>
        <v>0.72598363009764499</v>
      </c>
      <c r="L1828" s="2">
        <f t="shared" si="691"/>
        <v>0</v>
      </c>
      <c r="M1828" s="2">
        <f t="shared" si="692"/>
        <v>3.1770534175761034E-2</v>
      </c>
      <c r="N1828" s="59">
        <v>6748</v>
      </c>
      <c r="O1828" s="59">
        <v>20223</v>
      </c>
      <c r="P1828" s="59"/>
      <c r="Q1828" s="59">
        <v>307</v>
      </c>
      <c r="R1828" s="59"/>
      <c r="S1828" s="59">
        <v>578</v>
      </c>
      <c r="T1828" s="59"/>
      <c r="U1828" s="59"/>
      <c r="V1828" s="59"/>
      <c r="W1828" s="59"/>
      <c r="X1828" s="59"/>
      <c r="Y1828" s="59"/>
      <c r="Z1828" s="59"/>
      <c r="AA1828" s="59"/>
      <c r="AB1828" s="59"/>
      <c r="AC1828" s="59"/>
      <c r="AD1828" s="59"/>
      <c r="AE1828" s="59"/>
      <c r="AG1828" s="7">
        <f>IF(Q1828&gt;0,RANK(Q1828,(N1828:P1828,Q1828:AE1828)),0)</f>
        <v>4</v>
      </c>
      <c r="AH1828" s="7">
        <f>IF(R1828&gt;0,RANK(R1828,(N1828:P1828,Q1828:AE1828)),0)</f>
        <v>0</v>
      </c>
      <c r="AI1828" s="7">
        <f>IF(T1828&gt;0,RANK(T1828,(N1828:P1828,Q1828:AE1828)),0)</f>
        <v>0</v>
      </c>
      <c r="AJ1828" s="7">
        <f>IF(S1828&gt;0,RANK(S1828,(N1828:P1828,Q1828:AE1828)),0)</f>
        <v>3</v>
      </c>
      <c r="AK1828" s="2">
        <f t="shared" si="693"/>
        <v>1.1020964962665135E-2</v>
      </c>
      <c r="AL1828" s="2">
        <f t="shared" si="694"/>
        <v>0</v>
      </c>
      <c r="AM1828" s="2">
        <f t="shared" si="695"/>
        <v>0</v>
      </c>
      <c r="AN1828" s="2">
        <f t="shared" si="696"/>
        <v>2.0749569213095922E-2</v>
      </c>
      <c r="AP1828" t="s">
        <v>1470</v>
      </c>
      <c r="AQ1828" t="s">
        <v>744</v>
      </c>
      <c r="AR1828" s="57">
        <v>9</v>
      </c>
      <c r="AT1828" s="95">
        <v>42</v>
      </c>
      <c r="AU1828" s="97">
        <v>13</v>
      </c>
      <c r="AV1828" s="101">
        <f t="shared" si="667"/>
        <v>42013</v>
      </c>
      <c r="AX1828" s="7" t="s">
        <v>1006</v>
      </c>
    </row>
    <row r="1829" spans="1:50" hidden="1" outlineLevel="1">
      <c r="A1829" t="s">
        <v>1189</v>
      </c>
      <c r="B1829" t="s">
        <v>744</v>
      </c>
      <c r="C1829" s="1">
        <f t="shared" si="688"/>
        <v>16603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1">
        <f t="shared" si="686"/>
        <v>8180</v>
      </c>
      <c r="H1829" s="2">
        <f t="shared" si="687"/>
        <v>0.49268204541347949</v>
      </c>
      <c r="I1829" s="2"/>
      <c r="J1829" s="2">
        <f t="shared" si="689"/>
        <v>0.236824670240318</v>
      </c>
      <c r="K1829" s="2">
        <f t="shared" si="690"/>
        <v>0.72950671565379754</v>
      </c>
      <c r="L1829" s="2">
        <f t="shared" si="691"/>
        <v>0</v>
      </c>
      <c r="M1829" s="2">
        <f t="shared" si="692"/>
        <v>3.3668614105884398E-2</v>
      </c>
      <c r="N1829" s="59">
        <v>3932</v>
      </c>
      <c r="O1829" s="59">
        <v>12112</v>
      </c>
      <c r="P1829" s="59"/>
      <c r="Q1829" s="59">
        <v>162</v>
      </c>
      <c r="R1829" s="59"/>
      <c r="S1829" s="59">
        <v>397</v>
      </c>
      <c r="T1829" s="59"/>
      <c r="U1829" s="59"/>
      <c r="V1829" s="59"/>
      <c r="W1829" s="59"/>
      <c r="X1829" s="59"/>
      <c r="Y1829" s="59"/>
      <c r="Z1829" s="59"/>
      <c r="AA1829" s="59"/>
      <c r="AB1829" s="59"/>
      <c r="AC1829" s="59"/>
      <c r="AD1829" s="59"/>
      <c r="AE1829" s="59"/>
      <c r="AG1829" s="7">
        <f>IF(Q1829&gt;0,RANK(Q1829,(N1829:P1829,Q1829:AE1829)),0)</f>
        <v>4</v>
      </c>
      <c r="AH1829" s="7">
        <f>IF(R1829&gt;0,RANK(R1829,(N1829:P1829,Q1829:AE1829)),0)</f>
        <v>0</v>
      </c>
      <c r="AI1829" s="7">
        <f>IF(T1829&gt;0,RANK(T1829,(N1829:P1829,Q1829:AE1829)),0)</f>
        <v>0</v>
      </c>
      <c r="AJ1829" s="7">
        <f>IF(S1829&gt;0,RANK(S1829,(N1829:P1829,Q1829:AE1829)),0)</f>
        <v>3</v>
      </c>
      <c r="AK1829" s="2">
        <f t="shared" si="693"/>
        <v>9.7572727820273448E-3</v>
      </c>
      <c r="AL1829" s="2">
        <f t="shared" si="694"/>
        <v>0</v>
      </c>
      <c r="AM1829" s="2">
        <f t="shared" si="695"/>
        <v>0</v>
      </c>
      <c r="AN1829" s="2">
        <f t="shared" si="696"/>
        <v>2.3911341323857135E-2</v>
      </c>
      <c r="AP1829" t="s">
        <v>1189</v>
      </c>
      <c r="AQ1829" t="s">
        <v>744</v>
      </c>
      <c r="AR1829" s="57">
        <v>10</v>
      </c>
      <c r="AT1829" s="95">
        <v>42</v>
      </c>
      <c r="AU1829" s="97">
        <v>15</v>
      </c>
      <c r="AV1829" s="101">
        <f t="shared" si="667"/>
        <v>42015</v>
      </c>
      <c r="AX1829" s="7" t="s">
        <v>1006</v>
      </c>
    </row>
    <row r="1830" spans="1:50" hidden="1" outlineLevel="1">
      <c r="A1830" t="s">
        <v>726</v>
      </c>
      <c r="B1830" t="s">
        <v>744</v>
      </c>
      <c r="C1830" s="1">
        <f t="shared" si="688"/>
        <v>141084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686"/>
        <v>48833</v>
      </c>
      <c r="H1830" s="2">
        <f t="shared" si="687"/>
        <v>0.34612712993677525</v>
      </c>
      <c r="I1830" s="2"/>
      <c r="J1830" s="2">
        <f t="shared" si="689"/>
        <v>0.30461285475319666</v>
      </c>
      <c r="K1830" s="2">
        <f t="shared" si="690"/>
        <v>0.65073998468997196</v>
      </c>
      <c r="L1830" s="2">
        <f t="shared" si="691"/>
        <v>0</v>
      </c>
      <c r="M1830" s="2">
        <f t="shared" si="692"/>
        <v>4.4647160556831378E-2</v>
      </c>
      <c r="N1830" s="59">
        <v>42976</v>
      </c>
      <c r="O1830" s="59">
        <v>91809</v>
      </c>
      <c r="P1830" s="59"/>
      <c r="Q1830" s="59">
        <v>3194</v>
      </c>
      <c r="R1830" s="59"/>
      <c r="S1830" s="59">
        <v>3105</v>
      </c>
      <c r="T1830" s="59"/>
      <c r="U1830" s="59"/>
      <c r="V1830" s="59"/>
      <c r="W1830" s="59"/>
      <c r="X1830" s="59"/>
      <c r="Y1830" s="59"/>
      <c r="Z1830" s="59"/>
      <c r="AA1830" s="59"/>
      <c r="AB1830" s="59"/>
      <c r="AC1830" s="59"/>
      <c r="AD1830" s="59"/>
      <c r="AE1830" s="59"/>
      <c r="AG1830" s="7">
        <f>IF(Q1830&gt;0,RANK(Q1830,(N1830:P1830,Q1830:AE1830)),0)</f>
        <v>3</v>
      </c>
      <c r="AH1830" s="7">
        <f>IF(R1830&gt;0,RANK(R1830,(N1830:P1830,Q1830:AE1830)),0)</f>
        <v>0</v>
      </c>
      <c r="AI1830" s="7">
        <f>IF(T1830&gt;0,RANK(T1830,(N1830:P1830,Q1830:AE1830)),0)</f>
        <v>0</v>
      </c>
      <c r="AJ1830" s="7">
        <f>IF(S1830&gt;0,RANK(S1830,(N1830:P1830,Q1830:AE1830)),0)</f>
        <v>4</v>
      </c>
      <c r="AK1830" s="2">
        <f t="shared" si="693"/>
        <v>2.2638995208528252E-2</v>
      </c>
      <c r="AL1830" s="2">
        <f t="shared" si="694"/>
        <v>0</v>
      </c>
      <c r="AM1830" s="2">
        <f t="shared" si="695"/>
        <v>0</v>
      </c>
      <c r="AN1830" s="2">
        <f t="shared" si="696"/>
        <v>2.2008165348303139E-2</v>
      </c>
      <c r="AP1830" t="s">
        <v>726</v>
      </c>
      <c r="AQ1830" t="s">
        <v>744</v>
      </c>
      <c r="AR1830" s="57">
        <v>8</v>
      </c>
      <c r="AT1830" s="95">
        <v>42</v>
      </c>
      <c r="AU1830" s="97">
        <v>17</v>
      </c>
      <c r="AV1830" s="101">
        <f t="shared" si="667"/>
        <v>42017</v>
      </c>
      <c r="AX1830" s="7" t="s">
        <v>1006</v>
      </c>
    </row>
    <row r="1831" spans="1:50" hidden="1" outlineLevel="1">
      <c r="A1831" t="s">
        <v>1486</v>
      </c>
      <c r="B1831" t="s">
        <v>744</v>
      </c>
      <c r="C1831" s="1">
        <f t="shared" si="688"/>
        <v>44485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686"/>
        <v>17294</v>
      </c>
      <c r="H1831" s="2">
        <f t="shared" si="687"/>
        <v>0.38876025626615712</v>
      </c>
      <c r="I1831" s="2"/>
      <c r="J1831" s="2">
        <f t="shared" si="689"/>
        <v>0.28108351129594245</v>
      </c>
      <c r="K1831" s="2">
        <f t="shared" si="690"/>
        <v>0.66984376756209962</v>
      </c>
      <c r="L1831" s="2">
        <f t="shared" si="691"/>
        <v>0</v>
      </c>
      <c r="M1831" s="2">
        <f t="shared" si="692"/>
        <v>4.9072721141957931E-2</v>
      </c>
      <c r="N1831" s="59">
        <v>12504</v>
      </c>
      <c r="O1831" s="59">
        <v>29798</v>
      </c>
      <c r="P1831" s="59"/>
      <c r="Q1831" s="59">
        <v>756</v>
      </c>
      <c r="R1831" s="59"/>
      <c r="S1831" s="59">
        <v>1427</v>
      </c>
      <c r="T1831" s="59"/>
      <c r="U1831" s="59"/>
      <c r="V1831" s="59"/>
      <c r="W1831" s="59"/>
      <c r="X1831" s="59"/>
      <c r="Y1831" s="59"/>
      <c r="Z1831" s="59"/>
      <c r="AA1831" s="59"/>
      <c r="AB1831" s="59"/>
      <c r="AC1831" s="59"/>
      <c r="AD1831" s="59"/>
      <c r="AE1831" s="59"/>
      <c r="AG1831" s="7">
        <f>IF(Q1831&gt;0,RANK(Q1831,(N1831:P1831,Q1831:AE1831)),0)</f>
        <v>4</v>
      </c>
      <c r="AH1831" s="7">
        <f>IF(R1831&gt;0,RANK(R1831,(N1831:P1831,Q1831:AE1831)),0)</f>
        <v>0</v>
      </c>
      <c r="AI1831" s="7">
        <f>IF(T1831&gt;0,RANK(T1831,(N1831:P1831,Q1831:AE1831)),0)</f>
        <v>0</v>
      </c>
      <c r="AJ1831" s="7">
        <f>IF(S1831&gt;0,RANK(S1831,(N1831:P1831,Q1831:AE1831)),0)</f>
        <v>3</v>
      </c>
      <c r="AK1831" s="2">
        <f t="shared" si="693"/>
        <v>1.6994492525570417E-2</v>
      </c>
      <c r="AL1831" s="2">
        <f t="shared" si="694"/>
        <v>0</v>
      </c>
      <c r="AM1831" s="2">
        <f t="shared" si="695"/>
        <v>0</v>
      </c>
      <c r="AN1831" s="2">
        <f t="shared" si="696"/>
        <v>3.2078228616387545E-2</v>
      </c>
      <c r="AP1831" t="s">
        <v>1486</v>
      </c>
      <c r="AQ1831" t="s">
        <v>744</v>
      </c>
      <c r="AR1831" s="57"/>
      <c r="AT1831" s="95">
        <v>42</v>
      </c>
      <c r="AU1831" s="97">
        <v>19</v>
      </c>
      <c r="AV1831" s="101">
        <f t="shared" si="667"/>
        <v>42019</v>
      </c>
      <c r="AX1831" s="7" t="s">
        <v>1006</v>
      </c>
    </row>
    <row r="1832" spans="1:50" hidden="1" outlineLevel="1">
      <c r="A1832" t="s">
        <v>550</v>
      </c>
      <c r="B1832" t="s">
        <v>744</v>
      </c>
      <c r="C1832" s="1">
        <f t="shared" si="688"/>
        <v>45068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686"/>
        <v>615</v>
      </c>
      <c r="H1832" s="2">
        <f t="shared" si="687"/>
        <v>1.3646045974971155E-2</v>
      </c>
      <c r="I1832" s="2"/>
      <c r="J1832" s="2">
        <f t="shared" si="689"/>
        <v>0.48193840418922518</v>
      </c>
      <c r="K1832" s="2">
        <f t="shared" si="690"/>
        <v>0.49558445016419633</v>
      </c>
      <c r="L1832" s="2">
        <f t="shared" si="691"/>
        <v>0</v>
      </c>
      <c r="M1832" s="2">
        <f t="shared" si="692"/>
        <v>2.2477145646578489E-2</v>
      </c>
      <c r="N1832" s="59">
        <v>21720</v>
      </c>
      <c r="O1832" s="59">
        <v>22335</v>
      </c>
      <c r="P1832" s="59"/>
      <c r="Q1832" s="59">
        <v>348</v>
      </c>
      <c r="R1832" s="59"/>
      <c r="S1832" s="59">
        <v>665</v>
      </c>
      <c r="T1832" s="59"/>
      <c r="U1832" s="59"/>
      <c r="V1832" s="59"/>
      <c r="W1832" s="59"/>
      <c r="X1832" s="59"/>
      <c r="Y1832" s="59"/>
      <c r="Z1832" s="59"/>
      <c r="AA1832" s="59"/>
      <c r="AB1832" s="59"/>
      <c r="AC1832" s="59"/>
      <c r="AD1832" s="59"/>
      <c r="AE1832" s="59"/>
      <c r="AG1832" s="7">
        <f>IF(Q1832&gt;0,RANK(Q1832,(N1832:P1832,Q1832:AE1832)),0)</f>
        <v>4</v>
      </c>
      <c r="AH1832" s="7">
        <f>IF(R1832&gt;0,RANK(R1832,(N1832:P1832,Q1832:AE1832)),0)</f>
        <v>0</v>
      </c>
      <c r="AI1832" s="7">
        <f>IF(T1832&gt;0,RANK(T1832,(N1832:P1832,Q1832:AE1832)),0)</f>
        <v>0</v>
      </c>
      <c r="AJ1832" s="7">
        <f>IF(S1832&gt;0,RANK(S1832,(N1832:P1832,Q1832:AE1832)),0)</f>
        <v>3</v>
      </c>
      <c r="AK1832" s="2">
        <f t="shared" si="693"/>
        <v>7.7216650394958727E-3</v>
      </c>
      <c r="AL1832" s="2">
        <f t="shared" si="694"/>
        <v>0</v>
      </c>
      <c r="AM1832" s="2">
        <f t="shared" si="695"/>
        <v>0</v>
      </c>
      <c r="AN1832" s="2">
        <f t="shared" si="696"/>
        <v>1.475548060708263E-2</v>
      </c>
      <c r="AP1832" t="s">
        <v>550</v>
      </c>
      <c r="AQ1832" t="s">
        <v>744</v>
      </c>
      <c r="AR1832" s="57"/>
      <c r="AT1832" s="95">
        <v>42</v>
      </c>
      <c r="AU1832" s="97">
        <v>21</v>
      </c>
      <c r="AV1832" s="101">
        <f t="shared" ref="AV1832:AV1888" si="697">1000*AT1832+AU1832</f>
        <v>42021</v>
      </c>
      <c r="AX1832" s="7" t="s">
        <v>1006</v>
      </c>
    </row>
    <row r="1833" spans="1:50" hidden="1" outlineLevel="1">
      <c r="A1833" t="s">
        <v>1435</v>
      </c>
      <c r="B1833" t="s">
        <v>744</v>
      </c>
      <c r="C1833" s="1">
        <f t="shared" si="688"/>
        <v>1584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686"/>
        <v>470</v>
      </c>
      <c r="H1833" s="2">
        <f t="shared" si="687"/>
        <v>0.29671717171717171</v>
      </c>
      <c r="I1833" s="2"/>
      <c r="J1833" s="2">
        <f t="shared" si="689"/>
        <v>0.3263888888888889</v>
      </c>
      <c r="K1833" s="2">
        <f t="shared" si="690"/>
        <v>0.62310606060606055</v>
      </c>
      <c r="L1833" s="2">
        <f t="shared" si="691"/>
        <v>0</v>
      </c>
      <c r="M1833" s="2">
        <f t="shared" si="692"/>
        <v>5.0505050505050608E-2</v>
      </c>
      <c r="N1833" s="59">
        <v>517</v>
      </c>
      <c r="O1833" s="59">
        <v>987</v>
      </c>
      <c r="P1833" s="59"/>
      <c r="Q1833" s="59">
        <v>16</v>
      </c>
      <c r="R1833" s="59"/>
      <c r="S1833" s="59">
        <v>64</v>
      </c>
      <c r="T1833" s="59"/>
      <c r="U1833" s="59"/>
      <c r="V1833" s="59"/>
      <c r="W1833" s="59"/>
      <c r="X1833" s="59"/>
      <c r="Y1833" s="59"/>
      <c r="Z1833" s="59"/>
      <c r="AA1833" s="59"/>
      <c r="AB1833" s="59"/>
      <c r="AC1833" s="59"/>
      <c r="AD1833" s="59"/>
      <c r="AE1833" s="59"/>
      <c r="AG1833" s="7">
        <f>IF(Q1833&gt;0,RANK(Q1833,(N1833:P1833,Q1833:AE1833)),0)</f>
        <v>4</v>
      </c>
      <c r="AH1833" s="7">
        <f>IF(R1833&gt;0,RANK(R1833,(N1833:P1833,Q1833:AE1833)),0)</f>
        <v>0</v>
      </c>
      <c r="AI1833" s="7">
        <f>IF(T1833&gt;0,RANK(T1833,(N1833:P1833,Q1833:AE1833)),0)</f>
        <v>0</v>
      </c>
      <c r="AJ1833" s="7">
        <f>IF(S1833&gt;0,RANK(S1833,(N1833:P1833,Q1833:AE1833)),0)</f>
        <v>3</v>
      </c>
      <c r="AK1833" s="2">
        <f t="shared" si="693"/>
        <v>1.0101010101010102E-2</v>
      </c>
      <c r="AL1833" s="2">
        <f t="shared" si="694"/>
        <v>0</v>
      </c>
      <c r="AM1833" s="2">
        <f t="shared" si="695"/>
        <v>0</v>
      </c>
      <c r="AN1833" s="2">
        <f t="shared" si="696"/>
        <v>4.0404040404040407E-2</v>
      </c>
      <c r="AP1833" t="s">
        <v>1435</v>
      </c>
      <c r="AQ1833" t="s">
        <v>744</v>
      </c>
      <c r="AR1833" s="57">
        <v>5</v>
      </c>
      <c r="AT1833" s="95">
        <v>42</v>
      </c>
      <c r="AU1833" s="97">
        <v>23</v>
      </c>
      <c r="AV1833" s="101">
        <f t="shared" si="697"/>
        <v>42023</v>
      </c>
      <c r="AX1833" s="7" t="s">
        <v>1006</v>
      </c>
    </row>
    <row r="1834" spans="1:50" hidden="1" outlineLevel="1">
      <c r="A1834" t="s">
        <v>660</v>
      </c>
      <c r="B1834" t="s">
        <v>744</v>
      </c>
      <c r="C1834" s="1">
        <f t="shared" si="688"/>
        <v>13189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686"/>
        <v>2135</v>
      </c>
      <c r="H1834" s="2">
        <f t="shared" si="687"/>
        <v>0.16187732201076654</v>
      </c>
      <c r="I1834" s="2"/>
      <c r="J1834" s="2">
        <f t="shared" si="689"/>
        <v>0.39563272423989687</v>
      </c>
      <c r="K1834" s="2">
        <f t="shared" si="690"/>
        <v>0.55751004625066347</v>
      </c>
      <c r="L1834" s="2">
        <f t="shared" si="691"/>
        <v>0</v>
      </c>
      <c r="M1834" s="2">
        <f t="shared" si="692"/>
        <v>4.6857229509439602E-2</v>
      </c>
      <c r="N1834" s="59">
        <v>5218</v>
      </c>
      <c r="O1834" s="59">
        <v>7353</v>
      </c>
      <c r="P1834" s="59"/>
      <c r="Q1834" s="59">
        <v>228</v>
      </c>
      <c r="R1834" s="59"/>
      <c r="S1834" s="59">
        <v>390</v>
      </c>
      <c r="T1834" s="59"/>
      <c r="U1834" s="59"/>
      <c r="V1834" s="59"/>
      <c r="W1834" s="59"/>
      <c r="X1834" s="59"/>
      <c r="Y1834" s="59"/>
      <c r="Z1834" s="59"/>
      <c r="AA1834" s="59"/>
      <c r="AB1834" s="59"/>
      <c r="AC1834" s="59"/>
      <c r="AD1834" s="59"/>
      <c r="AE1834" s="59"/>
      <c r="AG1834" s="7">
        <f>IF(Q1834&gt;0,RANK(Q1834,(N1834:P1834,Q1834:AE1834)),0)</f>
        <v>4</v>
      </c>
      <c r="AH1834" s="7">
        <f>IF(R1834&gt;0,RANK(R1834,(N1834:P1834,Q1834:AE1834)),0)</f>
        <v>0</v>
      </c>
      <c r="AI1834" s="7">
        <f>IF(T1834&gt;0,RANK(T1834,(N1834:P1834,Q1834:AE1834)),0)</f>
        <v>0</v>
      </c>
      <c r="AJ1834" s="7">
        <f>IF(S1834&gt;0,RANK(S1834,(N1834:P1834,Q1834:AE1834)),0)</f>
        <v>3</v>
      </c>
      <c r="AK1834" s="2">
        <f t="shared" si="693"/>
        <v>1.7287133217074833E-2</v>
      </c>
      <c r="AL1834" s="2">
        <f t="shared" si="694"/>
        <v>0</v>
      </c>
      <c r="AM1834" s="2">
        <f t="shared" si="695"/>
        <v>0</v>
      </c>
      <c r="AN1834" s="2">
        <f t="shared" si="696"/>
        <v>2.9570096292364848E-2</v>
      </c>
      <c r="AP1834" t="s">
        <v>660</v>
      </c>
      <c r="AQ1834" t="s">
        <v>744</v>
      </c>
      <c r="AR1834" s="57">
        <v>11</v>
      </c>
      <c r="AT1834" s="95">
        <v>42</v>
      </c>
      <c r="AU1834" s="97">
        <v>25</v>
      </c>
      <c r="AV1834" s="101">
        <f t="shared" si="697"/>
        <v>42025</v>
      </c>
      <c r="AX1834" s="7" t="s">
        <v>1006</v>
      </c>
    </row>
    <row r="1835" spans="1:50" hidden="1" outlineLevel="1">
      <c r="A1835" t="s">
        <v>1255</v>
      </c>
      <c r="B1835" t="s">
        <v>744</v>
      </c>
      <c r="C1835" s="1">
        <f t="shared" si="688"/>
        <v>30867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686"/>
        <v>11868</v>
      </c>
      <c r="H1835" s="2">
        <f t="shared" si="687"/>
        <v>0.38448828846340755</v>
      </c>
      <c r="I1835" s="2"/>
      <c r="J1835" s="2">
        <f t="shared" si="689"/>
        <v>0.29290180451614994</v>
      </c>
      <c r="K1835" s="2">
        <f t="shared" si="690"/>
        <v>0.67739009297955743</v>
      </c>
      <c r="L1835" s="2">
        <f t="shared" si="691"/>
        <v>0</v>
      </c>
      <c r="M1835" s="2">
        <f t="shared" si="692"/>
        <v>2.9708102504292566E-2</v>
      </c>
      <c r="N1835" s="59">
        <v>9041</v>
      </c>
      <c r="O1835" s="59">
        <v>20909</v>
      </c>
      <c r="P1835" s="59"/>
      <c r="Q1835" s="59">
        <v>431</v>
      </c>
      <c r="R1835" s="59"/>
      <c r="S1835" s="59">
        <v>486</v>
      </c>
      <c r="T1835" s="59"/>
      <c r="U1835" s="59"/>
      <c r="V1835" s="59"/>
      <c r="W1835" s="59"/>
      <c r="X1835" s="59"/>
      <c r="Y1835" s="59"/>
      <c r="Z1835" s="59"/>
      <c r="AA1835" s="59"/>
      <c r="AB1835" s="59"/>
      <c r="AC1835" s="59"/>
      <c r="AD1835" s="59"/>
      <c r="AE1835" s="59"/>
      <c r="AG1835" s="7">
        <f>IF(Q1835&gt;0,RANK(Q1835,(N1835:P1835,Q1835:AE1835)),0)</f>
        <v>4</v>
      </c>
      <c r="AH1835" s="7">
        <f>IF(R1835&gt;0,RANK(R1835,(N1835:P1835,Q1835:AE1835)),0)</f>
        <v>0</v>
      </c>
      <c r="AI1835" s="7">
        <f>IF(T1835&gt;0,RANK(T1835,(N1835:P1835,Q1835:AE1835)),0)</f>
        <v>0</v>
      </c>
      <c r="AJ1835" s="7">
        <f>IF(S1835&gt;0,RANK(S1835,(N1835:P1835,Q1835:AE1835)),0)</f>
        <v>3</v>
      </c>
      <c r="AK1835" s="2">
        <f t="shared" si="693"/>
        <v>1.3963132147600997E-2</v>
      </c>
      <c r="AL1835" s="2">
        <f t="shared" si="694"/>
        <v>0</v>
      </c>
      <c r="AM1835" s="2">
        <f t="shared" si="695"/>
        <v>0</v>
      </c>
      <c r="AN1835" s="2">
        <f t="shared" si="696"/>
        <v>1.5744970356691611E-2</v>
      </c>
      <c r="AP1835" t="s">
        <v>1255</v>
      </c>
      <c r="AQ1835" t="s">
        <v>744</v>
      </c>
      <c r="AR1835" s="57">
        <v>5</v>
      </c>
      <c r="AT1835" s="95">
        <v>42</v>
      </c>
      <c r="AU1835" s="97">
        <v>27</v>
      </c>
      <c r="AV1835" s="101">
        <f t="shared" si="697"/>
        <v>42027</v>
      </c>
      <c r="AX1835" s="7" t="s">
        <v>1006</v>
      </c>
    </row>
    <row r="1836" spans="1:50" hidden="1" outlineLevel="1">
      <c r="A1836" t="s">
        <v>735</v>
      </c>
      <c r="B1836" t="s">
        <v>744</v>
      </c>
      <c r="C1836" s="1">
        <f t="shared" si="688"/>
        <v>101365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686"/>
        <v>46897</v>
      </c>
      <c r="H1836" s="2">
        <f t="shared" si="687"/>
        <v>0.46265476249198439</v>
      </c>
      <c r="I1836" s="2"/>
      <c r="J1836" s="2">
        <f t="shared" si="689"/>
        <v>0.24279583682730727</v>
      </c>
      <c r="K1836" s="2">
        <f t="shared" si="690"/>
        <v>0.70545059931929166</v>
      </c>
      <c r="L1836" s="2">
        <f t="shared" si="691"/>
        <v>0</v>
      </c>
      <c r="M1836" s="2">
        <f t="shared" si="692"/>
        <v>5.1753563853401019E-2</v>
      </c>
      <c r="N1836" s="59">
        <v>24611</v>
      </c>
      <c r="O1836" s="59">
        <v>71508</v>
      </c>
      <c r="P1836" s="59"/>
      <c r="Q1836" s="59">
        <v>2719</v>
      </c>
      <c r="R1836" s="59"/>
      <c r="S1836" s="59">
        <v>2527</v>
      </c>
      <c r="T1836" s="59"/>
      <c r="U1836" s="59"/>
      <c r="V1836" s="59"/>
      <c r="W1836" s="59"/>
      <c r="X1836" s="59"/>
      <c r="Y1836" s="59"/>
      <c r="Z1836" s="59"/>
      <c r="AA1836" s="59"/>
      <c r="AB1836" s="59"/>
      <c r="AC1836" s="59"/>
      <c r="AD1836" s="59"/>
      <c r="AE1836" s="59"/>
      <c r="AG1836" s="7">
        <f>IF(Q1836&gt;0,RANK(Q1836,(N1836:P1836,Q1836:AE1836)),0)</f>
        <v>3</v>
      </c>
      <c r="AH1836" s="7">
        <f>IF(R1836&gt;0,RANK(R1836,(N1836:P1836,Q1836:AE1836)),0)</f>
        <v>0</v>
      </c>
      <c r="AI1836" s="7">
        <f>IF(T1836&gt;0,RANK(T1836,(N1836:P1836,Q1836:AE1836)),0)</f>
        <v>0</v>
      </c>
      <c r="AJ1836" s="7">
        <f>IF(S1836&gt;0,RANK(S1836,(N1836:P1836,Q1836:AE1836)),0)</f>
        <v>4</v>
      </c>
      <c r="AK1836" s="2">
        <f t="shared" si="693"/>
        <v>2.6823854387609137E-2</v>
      </c>
      <c r="AL1836" s="2">
        <f t="shared" si="694"/>
        <v>0</v>
      </c>
      <c r="AM1836" s="2">
        <f t="shared" si="695"/>
        <v>0</v>
      </c>
      <c r="AN1836" s="2">
        <f t="shared" si="696"/>
        <v>2.4929709465791941E-2</v>
      </c>
      <c r="AP1836" t="s">
        <v>735</v>
      </c>
      <c r="AQ1836" t="s">
        <v>744</v>
      </c>
      <c r="AR1836" s="57"/>
      <c r="AT1836" s="95">
        <v>42</v>
      </c>
      <c r="AU1836" s="97">
        <v>29</v>
      </c>
      <c r="AV1836" s="101">
        <f t="shared" si="697"/>
        <v>42029</v>
      </c>
      <c r="AX1836" s="7" t="s">
        <v>1006</v>
      </c>
    </row>
    <row r="1837" spans="1:50" hidden="1" outlineLevel="1">
      <c r="A1837" t="s">
        <v>1138</v>
      </c>
      <c r="B1837" t="s">
        <v>744</v>
      </c>
      <c r="C1837" s="1">
        <f t="shared" si="688"/>
        <v>10320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686"/>
        <v>4317</v>
      </c>
      <c r="H1837" s="2">
        <f t="shared" si="687"/>
        <v>0.41831395348837208</v>
      </c>
      <c r="I1837" s="2"/>
      <c r="J1837" s="2">
        <f t="shared" si="689"/>
        <v>0.25833333333333336</v>
      </c>
      <c r="K1837" s="2">
        <f t="shared" si="690"/>
        <v>0.67664728682170538</v>
      </c>
      <c r="L1837" s="2">
        <f t="shared" si="691"/>
        <v>0</v>
      </c>
      <c r="M1837" s="2">
        <f t="shared" si="692"/>
        <v>6.5019379844961311E-2</v>
      </c>
      <c r="N1837" s="59">
        <v>2666</v>
      </c>
      <c r="O1837" s="59">
        <v>6983</v>
      </c>
      <c r="P1837" s="59"/>
      <c r="Q1837" s="59">
        <v>133</v>
      </c>
      <c r="R1837" s="59"/>
      <c r="S1837" s="59">
        <v>538</v>
      </c>
      <c r="T1837" s="59"/>
      <c r="U1837" s="59"/>
      <c r="V1837" s="59"/>
      <c r="W1837" s="59"/>
      <c r="X1837" s="59"/>
      <c r="Y1837" s="59"/>
      <c r="Z1837" s="59"/>
      <c r="AA1837" s="59"/>
      <c r="AB1837" s="59"/>
      <c r="AC1837" s="59"/>
      <c r="AD1837" s="59"/>
      <c r="AE1837" s="59"/>
      <c r="AG1837" s="7">
        <f>IF(Q1837&gt;0,RANK(Q1837,(N1837:P1837,Q1837:AE1837)),0)</f>
        <v>4</v>
      </c>
      <c r="AH1837" s="7">
        <f>IF(R1837&gt;0,RANK(R1837,(N1837:P1837,Q1837:AE1837)),0)</f>
        <v>0</v>
      </c>
      <c r="AI1837" s="7">
        <f>IF(T1837&gt;0,RANK(T1837,(N1837:P1837,Q1837:AE1837)),0)</f>
        <v>0</v>
      </c>
      <c r="AJ1837" s="7">
        <f>IF(S1837&gt;0,RANK(S1837,(N1837:P1837,Q1837:AE1837)),0)</f>
        <v>3</v>
      </c>
      <c r="AK1837" s="2">
        <f t="shared" si="693"/>
        <v>1.2887596899224807E-2</v>
      </c>
      <c r="AL1837" s="2">
        <f t="shared" si="694"/>
        <v>0</v>
      </c>
      <c r="AM1837" s="2">
        <f t="shared" si="695"/>
        <v>0</v>
      </c>
      <c r="AN1837" s="2">
        <f t="shared" si="696"/>
        <v>5.2131782945736435E-2</v>
      </c>
      <c r="AP1837" t="s">
        <v>1138</v>
      </c>
      <c r="AQ1837" t="s">
        <v>744</v>
      </c>
      <c r="AR1837" s="57">
        <v>5</v>
      </c>
      <c r="AT1837" s="95">
        <v>42</v>
      </c>
      <c r="AU1837" s="97">
        <v>31</v>
      </c>
      <c r="AV1837" s="101">
        <f t="shared" si="697"/>
        <v>42031</v>
      </c>
      <c r="AX1837" s="7" t="s">
        <v>1006</v>
      </c>
    </row>
    <row r="1838" spans="1:50" hidden="1" outlineLevel="1">
      <c r="A1838" t="s">
        <v>253</v>
      </c>
      <c r="B1838" t="s">
        <v>744</v>
      </c>
      <c r="C1838" s="1">
        <f t="shared" si="688"/>
        <v>20301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686"/>
        <v>4747</v>
      </c>
      <c r="H1838" s="2">
        <f t="shared" si="687"/>
        <v>0.23383084577114427</v>
      </c>
      <c r="I1838" s="2"/>
      <c r="J1838" s="2">
        <f t="shared" si="689"/>
        <v>0.36525294320476825</v>
      </c>
      <c r="K1838" s="2">
        <f t="shared" si="690"/>
        <v>0.59908378897591252</v>
      </c>
      <c r="L1838" s="2">
        <f t="shared" si="691"/>
        <v>0</v>
      </c>
      <c r="M1838" s="2">
        <f t="shared" si="692"/>
        <v>3.5663267819319278E-2</v>
      </c>
      <c r="N1838" s="59">
        <v>7415</v>
      </c>
      <c r="O1838" s="59">
        <v>12162</v>
      </c>
      <c r="P1838" s="59"/>
      <c r="Q1838" s="59">
        <v>153</v>
      </c>
      <c r="R1838" s="59"/>
      <c r="S1838" s="59">
        <v>571</v>
      </c>
      <c r="T1838" s="59"/>
      <c r="U1838" s="59"/>
      <c r="V1838" s="59"/>
      <c r="W1838" s="59"/>
      <c r="X1838" s="59"/>
      <c r="Y1838" s="59"/>
      <c r="Z1838" s="59"/>
      <c r="AA1838" s="59"/>
      <c r="AB1838" s="59"/>
      <c r="AC1838" s="59"/>
      <c r="AD1838" s="59"/>
      <c r="AE1838" s="59"/>
      <c r="AG1838" s="7">
        <f>IF(Q1838&gt;0,RANK(Q1838,(N1838:P1838,Q1838:AE1838)),0)</f>
        <v>4</v>
      </c>
      <c r="AH1838" s="7">
        <f>IF(R1838&gt;0,RANK(R1838,(N1838:P1838,Q1838:AE1838)),0)</f>
        <v>0</v>
      </c>
      <c r="AI1838" s="7">
        <f>IF(T1838&gt;0,RANK(T1838,(N1838:P1838,Q1838:AE1838)),0)</f>
        <v>0</v>
      </c>
      <c r="AJ1838" s="7">
        <f>IF(S1838&gt;0,RANK(S1838,(N1838:P1838,Q1838:AE1838)),0)</f>
        <v>3</v>
      </c>
      <c r="AK1838" s="2">
        <f t="shared" si="693"/>
        <v>7.5365745529776861E-3</v>
      </c>
      <c r="AL1838" s="2">
        <f t="shared" si="694"/>
        <v>0</v>
      </c>
      <c r="AM1838" s="2">
        <f t="shared" si="695"/>
        <v>0</v>
      </c>
      <c r="AN1838" s="2">
        <f t="shared" si="696"/>
        <v>2.8126693266341561E-2</v>
      </c>
      <c r="AP1838" t="s">
        <v>253</v>
      </c>
      <c r="AQ1838" t="s">
        <v>744</v>
      </c>
      <c r="AR1838" s="57"/>
      <c r="AT1838" s="95">
        <v>42</v>
      </c>
      <c r="AU1838" s="97">
        <v>33</v>
      </c>
      <c r="AV1838" s="101">
        <f t="shared" si="697"/>
        <v>42033</v>
      </c>
      <c r="AX1838" s="7" t="s">
        <v>1006</v>
      </c>
    </row>
    <row r="1839" spans="1:50" hidden="1" outlineLevel="1">
      <c r="A1839" t="s">
        <v>1688</v>
      </c>
      <c r="B1839" t="s">
        <v>744</v>
      </c>
      <c r="C1839" s="1">
        <f t="shared" si="688"/>
        <v>8251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686"/>
        <v>2263</v>
      </c>
      <c r="H1839" s="2">
        <f t="shared" si="687"/>
        <v>0.27426978548054781</v>
      </c>
      <c r="I1839" s="2"/>
      <c r="J1839" s="2">
        <f t="shared" si="689"/>
        <v>0.34383711065325417</v>
      </c>
      <c r="K1839" s="2">
        <f t="shared" si="690"/>
        <v>0.61810689613380199</v>
      </c>
      <c r="L1839" s="2">
        <f t="shared" si="691"/>
        <v>0</v>
      </c>
      <c r="M1839" s="2">
        <f t="shared" si="692"/>
        <v>3.8055993212943839E-2</v>
      </c>
      <c r="N1839" s="59">
        <v>2837</v>
      </c>
      <c r="O1839" s="59">
        <v>5100</v>
      </c>
      <c r="P1839" s="59"/>
      <c r="Q1839" s="59">
        <v>87</v>
      </c>
      <c r="R1839" s="59"/>
      <c r="S1839" s="59">
        <v>227</v>
      </c>
      <c r="T1839" s="59"/>
      <c r="U1839" s="59"/>
      <c r="V1839" s="59"/>
      <c r="W1839" s="59"/>
      <c r="X1839" s="59"/>
      <c r="Y1839" s="59"/>
      <c r="Z1839" s="59"/>
      <c r="AA1839" s="59"/>
      <c r="AB1839" s="59"/>
      <c r="AC1839" s="59"/>
      <c r="AD1839" s="59"/>
      <c r="AE1839" s="59"/>
      <c r="AG1839" s="7">
        <f>IF(Q1839&gt;0,RANK(Q1839,(N1839:P1839,Q1839:AE1839)),0)</f>
        <v>4</v>
      </c>
      <c r="AH1839" s="7">
        <f>IF(R1839&gt;0,RANK(R1839,(N1839:P1839,Q1839:AE1839)),0)</f>
        <v>0</v>
      </c>
      <c r="AI1839" s="7">
        <f>IF(T1839&gt;0,RANK(T1839,(N1839:P1839,Q1839:AE1839)),0)</f>
        <v>0</v>
      </c>
      <c r="AJ1839" s="7">
        <f>IF(S1839&gt;0,RANK(S1839,(N1839:P1839,Q1839:AE1839)),0)</f>
        <v>3</v>
      </c>
      <c r="AK1839" s="2">
        <f t="shared" si="693"/>
        <v>1.0544176463458975E-2</v>
      </c>
      <c r="AL1839" s="2">
        <f t="shared" si="694"/>
        <v>0</v>
      </c>
      <c r="AM1839" s="2">
        <f t="shared" si="695"/>
        <v>0</v>
      </c>
      <c r="AN1839" s="2">
        <f t="shared" si="696"/>
        <v>2.751181674948491E-2</v>
      </c>
      <c r="AP1839" t="s">
        <v>1688</v>
      </c>
      <c r="AQ1839" t="s">
        <v>744</v>
      </c>
      <c r="AR1839" s="57">
        <v>5</v>
      </c>
      <c r="AT1839" s="95">
        <v>42</v>
      </c>
      <c r="AU1839" s="97">
        <v>35</v>
      </c>
      <c r="AV1839" s="101">
        <f t="shared" si="697"/>
        <v>42035</v>
      </c>
      <c r="AX1839" s="7" t="s">
        <v>1006</v>
      </c>
    </row>
    <row r="1840" spans="1:50" hidden="1" outlineLevel="1">
      <c r="A1840" t="s">
        <v>1726</v>
      </c>
      <c r="B1840" t="s">
        <v>744</v>
      </c>
      <c r="C1840" s="1">
        <f t="shared" si="688"/>
        <v>14213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686"/>
        <v>4341</v>
      </c>
      <c r="H1840" s="2">
        <f t="shared" si="687"/>
        <v>0.30542461127137127</v>
      </c>
      <c r="I1840" s="2"/>
      <c r="J1840" s="2">
        <f t="shared" si="689"/>
        <v>0.32800956870470693</v>
      </c>
      <c r="K1840" s="2">
        <f t="shared" si="690"/>
        <v>0.6334341799760782</v>
      </c>
      <c r="L1840" s="2">
        <f t="shared" si="691"/>
        <v>0</v>
      </c>
      <c r="M1840" s="2">
        <f t="shared" si="692"/>
        <v>3.8556251319214918E-2</v>
      </c>
      <c r="N1840" s="59">
        <v>4662</v>
      </c>
      <c r="O1840" s="59">
        <v>9003</v>
      </c>
      <c r="P1840" s="59"/>
      <c r="Q1840" s="59">
        <v>156</v>
      </c>
      <c r="R1840" s="59"/>
      <c r="S1840" s="59">
        <v>392</v>
      </c>
      <c r="T1840" s="59"/>
      <c r="U1840" s="59"/>
      <c r="V1840" s="59"/>
      <c r="W1840" s="59"/>
      <c r="X1840" s="59"/>
      <c r="Y1840" s="59"/>
      <c r="Z1840" s="59"/>
      <c r="AA1840" s="59"/>
      <c r="AB1840" s="59"/>
      <c r="AC1840" s="59"/>
      <c r="AD1840" s="59"/>
      <c r="AE1840" s="59"/>
      <c r="AG1840" s="7">
        <f>IF(Q1840&gt;0,RANK(Q1840,(N1840:P1840,Q1840:AE1840)),0)</f>
        <v>4</v>
      </c>
      <c r="AH1840" s="7">
        <f>IF(R1840&gt;0,RANK(R1840,(N1840:P1840,Q1840:AE1840)),0)</f>
        <v>0</v>
      </c>
      <c r="AI1840" s="7">
        <f>IF(T1840&gt;0,RANK(T1840,(N1840:P1840,Q1840:AE1840)),0)</f>
        <v>0</v>
      </c>
      <c r="AJ1840" s="7">
        <f>IF(S1840&gt;0,RANK(S1840,(N1840:P1840,Q1840:AE1840)),0)</f>
        <v>3</v>
      </c>
      <c r="AK1840" s="2">
        <f t="shared" si="693"/>
        <v>1.0975867163864068E-2</v>
      </c>
      <c r="AL1840" s="2">
        <f t="shared" si="694"/>
        <v>0</v>
      </c>
      <c r="AM1840" s="2">
        <f t="shared" si="695"/>
        <v>0</v>
      </c>
      <c r="AN1840" s="2">
        <f t="shared" si="696"/>
        <v>2.7580384155350735E-2</v>
      </c>
      <c r="AP1840" t="s">
        <v>1726</v>
      </c>
      <c r="AQ1840" t="s">
        <v>744</v>
      </c>
      <c r="AR1840" s="57">
        <v>11</v>
      </c>
      <c r="AT1840" s="95">
        <v>42</v>
      </c>
      <c r="AU1840" s="97">
        <v>37</v>
      </c>
      <c r="AV1840" s="101">
        <f t="shared" si="697"/>
        <v>42037</v>
      </c>
      <c r="AX1840" s="7" t="s">
        <v>1006</v>
      </c>
    </row>
    <row r="1841" spans="1:50" hidden="1" outlineLevel="1">
      <c r="A1841" t="s">
        <v>1925</v>
      </c>
      <c r="B1841" t="s">
        <v>744</v>
      </c>
      <c r="C1841" s="1">
        <f t="shared" si="688"/>
        <v>20651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686"/>
        <v>7777</v>
      </c>
      <c r="H1841" s="2">
        <f t="shared" si="687"/>
        <v>0.37659193259406326</v>
      </c>
      <c r="I1841" s="2"/>
      <c r="J1841" s="2">
        <f t="shared" si="689"/>
        <v>0.28986489758365214</v>
      </c>
      <c r="K1841" s="2">
        <f t="shared" si="690"/>
        <v>0.6664568301777154</v>
      </c>
      <c r="L1841" s="2">
        <f t="shared" si="691"/>
        <v>0</v>
      </c>
      <c r="M1841" s="2">
        <f t="shared" si="692"/>
        <v>4.367827223863241E-2</v>
      </c>
      <c r="N1841" s="59">
        <v>5986</v>
      </c>
      <c r="O1841" s="59">
        <v>13763</v>
      </c>
      <c r="P1841" s="59"/>
      <c r="Q1841" s="59">
        <v>274</v>
      </c>
      <c r="R1841" s="59"/>
      <c r="S1841" s="59">
        <v>628</v>
      </c>
      <c r="T1841" s="59"/>
      <c r="U1841" s="59"/>
      <c r="V1841" s="59"/>
      <c r="W1841" s="59"/>
      <c r="X1841" s="59"/>
      <c r="Y1841" s="59"/>
      <c r="Z1841" s="59"/>
      <c r="AA1841" s="59"/>
      <c r="AB1841" s="59"/>
      <c r="AC1841" s="59"/>
      <c r="AD1841" s="59"/>
      <c r="AE1841" s="59"/>
      <c r="AG1841" s="7">
        <f>IF(Q1841&gt;0,RANK(Q1841,(N1841:P1841,Q1841:AE1841)),0)</f>
        <v>4</v>
      </c>
      <c r="AH1841" s="7">
        <f>IF(R1841&gt;0,RANK(R1841,(N1841:P1841,Q1841:AE1841)),0)</f>
        <v>0</v>
      </c>
      <c r="AI1841" s="7">
        <f>IF(T1841&gt;0,RANK(T1841,(N1841:P1841,Q1841:AE1841)),0)</f>
        <v>0</v>
      </c>
      <c r="AJ1841" s="7">
        <f>IF(S1841&gt;0,RANK(S1841,(N1841:P1841,Q1841:AE1841)),0)</f>
        <v>3</v>
      </c>
      <c r="AK1841" s="2">
        <f t="shared" si="693"/>
        <v>1.3268122609074621E-2</v>
      </c>
      <c r="AL1841" s="2">
        <f t="shared" si="694"/>
        <v>0</v>
      </c>
      <c r="AM1841" s="2">
        <f t="shared" si="695"/>
        <v>0</v>
      </c>
      <c r="AN1841" s="2">
        <f t="shared" si="696"/>
        <v>3.0410149629557889E-2</v>
      </c>
      <c r="AP1841" t="s">
        <v>1925</v>
      </c>
      <c r="AQ1841" t="s">
        <v>744</v>
      </c>
      <c r="AR1841" s="57"/>
      <c r="AT1841" s="95">
        <v>42</v>
      </c>
      <c r="AU1841" s="97">
        <v>39</v>
      </c>
      <c r="AV1841" s="101">
        <f t="shared" si="697"/>
        <v>42039</v>
      </c>
      <c r="AX1841" s="7" t="s">
        <v>1006</v>
      </c>
    </row>
    <row r="1842" spans="1:50" hidden="1" outlineLevel="1">
      <c r="A1842" t="s">
        <v>1923</v>
      </c>
      <c r="B1842" t="s">
        <v>744</v>
      </c>
      <c r="C1842" s="1">
        <f t="shared" si="688"/>
        <v>52762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686"/>
        <v>24367</v>
      </c>
      <c r="H1842" s="2">
        <f t="shared" si="687"/>
        <v>0.46182858875706001</v>
      </c>
      <c r="I1842" s="2"/>
      <c r="J1842" s="2">
        <f t="shared" si="689"/>
        <v>0.25162048443955876</v>
      </c>
      <c r="K1842" s="2">
        <f t="shared" si="690"/>
        <v>0.71344907319661877</v>
      </c>
      <c r="L1842" s="2">
        <f t="shared" si="691"/>
        <v>0</v>
      </c>
      <c r="M1842" s="2">
        <f t="shared" si="692"/>
        <v>3.4930442363822478E-2</v>
      </c>
      <c r="N1842" s="59">
        <v>13276</v>
      </c>
      <c r="O1842" s="59">
        <v>37643</v>
      </c>
      <c r="P1842" s="59"/>
      <c r="Q1842" s="59">
        <v>804</v>
      </c>
      <c r="R1842" s="59"/>
      <c r="S1842" s="59">
        <v>1039</v>
      </c>
      <c r="T1842" s="59"/>
      <c r="U1842" s="59"/>
      <c r="V1842" s="59"/>
      <c r="W1842" s="59"/>
      <c r="X1842" s="59"/>
      <c r="Y1842" s="59"/>
      <c r="Z1842" s="59"/>
      <c r="AA1842" s="59"/>
      <c r="AB1842" s="59"/>
      <c r="AC1842" s="59"/>
      <c r="AD1842" s="59"/>
      <c r="AE1842" s="59"/>
      <c r="AG1842" s="7">
        <f>IF(Q1842&gt;0,RANK(Q1842,(N1842:P1842,Q1842:AE1842)),0)</f>
        <v>4</v>
      </c>
      <c r="AH1842" s="7">
        <f>IF(R1842&gt;0,RANK(R1842,(N1842:P1842,Q1842:AE1842)),0)</f>
        <v>0</v>
      </c>
      <c r="AI1842" s="7">
        <f>IF(T1842&gt;0,RANK(T1842,(N1842:P1842,Q1842:AE1842)),0)</f>
        <v>0</v>
      </c>
      <c r="AJ1842" s="7">
        <f>IF(S1842&gt;0,RANK(S1842,(N1842:P1842,Q1842:AE1842)),0)</f>
        <v>3</v>
      </c>
      <c r="AK1842" s="2">
        <f t="shared" si="693"/>
        <v>1.5238239642166711E-2</v>
      </c>
      <c r="AL1842" s="2">
        <f t="shared" si="694"/>
        <v>0</v>
      </c>
      <c r="AM1842" s="2">
        <f t="shared" si="695"/>
        <v>0</v>
      </c>
      <c r="AN1842" s="2">
        <f t="shared" si="696"/>
        <v>1.9692202721655738E-2</v>
      </c>
      <c r="AP1842" t="s">
        <v>1923</v>
      </c>
      <c r="AQ1842" t="s">
        <v>744</v>
      </c>
      <c r="AR1842" s="57"/>
      <c r="AT1842" s="95">
        <v>42</v>
      </c>
      <c r="AU1842" s="97">
        <v>41</v>
      </c>
      <c r="AV1842" s="101">
        <f t="shared" si="697"/>
        <v>42041</v>
      </c>
      <c r="AX1842" s="7" t="s">
        <v>1006</v>
      </c>
    </row>
    <row r="1843" spans="1:50" hidden="1" outlineLevel="1">
      <c r="A1843" t="s">
        <v>1515</v>
      </c>
      <c r="B1843" t="s">
        <v>744</v>
      </c>
      <c r="C1843" s="1">
        <f t="shared" si="688"/>
        <v>60879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686"/>
        <v>24188</v>
      </c>
      <c r="H1843" s="2">
        <f t="shared" si="687"/>
        <v>0.39731270224543769</v>
      </c>
      <c r="I1843" s="2"/>
      <c r="J1843" s="2">
        <f t="shared" si="689"/>
        <v>0.28267547101627821</v>
      </c>
      <c r="K1843" s="2">
        <f t="shared" si="690"/>
        <v>0.6799881732617159</v>
      </c>
      <c r="L1843" s="2">
        <f t="shared" si="691"/>
        <v>0</v>
      </c>
      <c r="M1843" s="2">
        <f t="shared" si="692"/>
        <v>3.7336355722005887E-2</v>
      </c>
      <c r="N1843" s="59">
        <v>17209</v>
      </c>
      <c r="O1843" s="59">
        <v>41397</v>
      </c>
      <c r="P1843" s="59"/>
      <c r="Q1843" s="59">
        <v>734</v>
      </c>
      <c r="R1843" s="59"/>
      <c r="S1843" s="59">
        <v>1539</v>
      </c>
      <c r="T1843" s="59"/>
      <c r="U1843" s="59"/>
      <c r="V1843" s="59"/>
      <c r="W1843" s="59"/>
      <c r="X1843" s="59"/>
      <c r="Y1843" s="59"/>
      <c r="Z1843" s="59"/>
      <c r="AA1843" s="59"/>
      <c r="AB1843" s="59"/>
      <c r="AC1843" s="59"/>
      <c r="AD1843" s="59"/>
      <c r="AE1843" s="59"/>
      <c r="AG1843" s="7">
        <f>IF(Q1843&gt;0,RANK(Q1843,(N1843:P1843,Q1843:AE1843)),0)</f>
        <v>4</v>
      </c>
      <c r="AH1843" s="7">
        <f>IF(R1843&gt;0,RANK(R1843,(N1843:P1843,Q1843:AE1843)),0)</f>
        <v>0</v>
      </c>
      <c r="AI1843" s="7">
        <f>IF(T1843&gt;0,RANK(T1843,(N1843:P1843,Q1843:AE1843)),0)</f>
        <v>0</v>
      </c>
      <c r="AJ1843" s="7">
        <f>IF(S1843&gt;0,RANK(S1843,(N1843:P1843,Q1843:AE1843)),0)</f>
        <v>3</v>
      </c>
      <c r="AK1843" s="2">
        <f t="shared" si="693"/>
        <v>1.205670263966228E-2</v>
      </c>
      <c r="AL1843" s="2">
        <f t="shared" si="694"/>
        <v>0</v>
      </c>
      <c r="AM1843" s="2">
        <f t="shared" si="695"/>
        <v>0</v>
      </c>
      <c r="AN1843" s="2">
        <f t="shared" si="696"/>
        <v>2.5279653082343666E-2</v>
      </c>
      <c r="AP1843" t="s">
        <v>1515</v>
      </c>
      <c r="AQ1843" t="s">
        <v>744</v>
      </c>
      <c r="AR1843" s="57">
        <v>17</v>
      </c>
      <c r="AT1843" s="95">
        <v>42</v>
      </c>
      <c r="AU1843" s="97">
        <v>43</v>
      </c>
      <c r="AV1843" s="101">
        <f t="shared" si="697"/>
        <v>42043</v>
      </c>
      <c r="AX1843" s="7" t="s">
        <v>1006</v>
      </c>
    </row>
    <row r="1844" spans="1:50" hidden="1" outlineLevel="1">
      <c r="A1844" t="s">
        <v>1873</v>
      </c>
      <c r="B1844" t="s">
        <v>744</v>
      </c>
      <c r="C1844" s="1">
        <f t="shared" si="688"/>
        <v>151650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686"/>
        <v>56798</v>
      </c>
      <c r="H1844" s="2">
        <f t="shared" si="687"/>
        <v>0.37453346521595782</v>
      </c>
      <c r="I1844" s="2"/>
      <c r="J1844" s="2">
        <f t="shared" si="689"/>
        <v>0.29478404220243981</v>
      </c>
      <c r="K1844" s="2">
        <f t="shared" si="690"/>
        <v>0.66931750741839757</v>
      </c>
      <c r="L1844" s="2">
        <f t="shared" si="691"/>
        <v>0</v>
      </c>
      <c r="M1844" s="2">
        <f t="shared" si="692"/>
        <v>3.5898450379162616E-2</v>
      </c>
      <c r="N1844" s="59">
        <v>44704</v>
      </c>
      <c r="O1844" s="59">
        <v>101502</v>
      </c>
      <c r="P1844" s="59"/>
      <c r="Q1844" s="59">
        <v>2514</v>
      </c>
      <c r="R1844" s="59"/>
      <c r="S1844" s="59">
        <v>2930</v>
      </c>
      <c r="T1844" s="59"/>
      <c r="U1844" s="59"/>
      <c r="V1844" s="59"/>
      <c r="W1844" s="59"/>
      <c r="X1844" s="59"/>
      <c r="Y1844" s="59"/>
      <c r="Z1844" s="59"/>
      <c r="AA1844" s="59"/>
      <c r="AB1844" s="59"/>
      <c r="AC1844" s="59"/>
      <c r="AD1844" s="59"/>
      <c r="AE1844" s="59"/>
      <c r="AG1844" s="7">
        <f>IF(Q1844&gt;0,RANK(Q1844,(N1844:P1844,Q1844:AE1844)),0)</f>
        <v>4</v>
      </c>
      <c r="AH1844" s="7">
        <f>IF(R1844&gt;0,RANK(R1844,(N1844:P1844,Q1844:AE1844)),0)</f>
        <v>0</v>
      </c>
      <c r="AI1844" s="7">
        <f>IF(T1844&gt;0,RANK(T1844,(N1844:P1844,Q1844:AE1844)),0)</f>
        <v>0</v>
      </c>
      <c r="AJ1844" s="7">
        <f>IF(S1844&gt;0,RANK(S1844,(N1844:P1844,Q1844:AE1844)),0)</f>
        <v>3</v>
      </c>
      <c r="AK1844" s="2">
        <f t="shared" si="693"/>
        <v>1.6577645895153315E-2</v>
      </c>
      <c r="AL1844" s="2">
        <f t="shared" si="694"/>
        <v>0</v>
      </c>
      <c r="AM1844" s="2">
        <f t="shared" si="695"/>
        <v>0</v>
      </c>
      <c r="AN1844" s="2">
        <f t="shared" si="696"/>
        <v>1.9320804484009232E-2</v>
      </c>
      <c r="AP1844" t="s">
        <v>1873</v>
      </c>
      <c r="AQ1844" t="s">
        <v>744</v>
      </c>
      <c r="AR1844" s="57"/>
      <c r="AT1844" s="95">
        <v>42</v>
      </c>
      <c r="AU1844" s="97">
        <v>45</v>
      </c>
      <c r="AV1844" s="101">
        <f t="shared" si="697"/>
        <v>42045</v>
      </c>
      <c r="AX1844" s="7" t="s">
        <v>1006</v>
      </c>
    </row>
    <row r="1845" spans="1:50" hidden="1" outlineLevel="1">
      <c r="A1845" t="s">
        <v>1394</v>
      </c>
      <c r="B1845" t="s">
        <v>744</v>
      </c>
      <c r="C1845" s="1">
        <f t="shared" si="688"/>
        <v>9096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0</v>
      </c>
      <c r="G1845" s="1">
        <f t="shared" si="686"/>
        <v>1578</v>
      </c>
      <c r="H1845" s="2">
        <f t="shared" si="687"/>
        <v>0.17348284960422164</v>
      </c>
      <c r="I1845" s="2"/>
      <c r="J1845" s="2">
        <f t="shared" si="689"/>
        <v>0.39544854881266489</v>
      </c>
      <c r="K1845" s="2">
        <f t="shared" si="690"/>
        <v>0.56893139841688656</v>
      </c>
      <c r="L1845" s="2">
        <f t="shared" si="691"/>
        <v>0</v>
      </c>
      <c r="M1845" s="2">
        <f t="shared" si="692"/>
        <v>3.5620052770448551E-2</v>
      </c>
      <c r="N1845" s="59">
        <v>3597</v>
      </c>
      <c r="O1845" s="59">
        <v>5175</v>
      </c>
      <c r="P1845" s="59"/>
      <c r="Q1845" s="59">
        <v>85</v>
      </c>
      <c r="R1845" s="59"/>
      <c r="S1845" s="59">
        <v>239</v>
      </c>
      <c r="T1845" s="59"/>
      <c r="U1845" s="59"/>
      <c r="V1845" s="59"/>
      <c r="W1845" s="59"/>
      <c r="X1845" s="59"/>
      <c r="Y1845" s="59"/>
      <c r="Z1845" s="59"/>
      <c r="AA1845" s="59"/>
      <c r="AB1845" s="59"/>
      <c r="AC1845" s="59"/>
      <c r="AD1845" s="59"/>
      <c r="AE1845" s="59"/>
      <c r="AG1845" s="7">
        <f>IF(Q1845&gt;0,RANK(Q1845,(N1845:P1845,Q1845:AE1845)),0)</f>
        <v>4</v>
      </c>
      <c r="AH1845" s="7">
        <f>IF(R1845&gt;0,RANK(R1845,(N1845:P1845,Q1845:AE1845)),0)</f>
        <v>0</v>
      </c>
      <c r="AI1845" s="7">
        <f>IF(T1845&gt;0,RANK(T1845,(N1845:P1845,Q1845:AE1845)),0)</f>
        <v>0</v>
      </c>
      <c r="AJ1845" s="7">
        <f>IF(S1845&gt;0,RANK(S1845,(N1845:P1845,Q1845:AE1845)),0)</f>
        <v>3</v>
      </c>
      <c r="AK1845" s="2">
        <f t="shared" si="693"/>
        <v>9.3447669305189093E-3</v>
      </c>
      <c r="AL1845" s="2">
        <f t="shared" si="694"/>
        <v>0</v>
      </c>
      <c r="AM1845" s="2">
        <f t="shared" si="695"/>
        <v>0</v>
      </c>
      <c r="AN1845" s="2">
        <f t="shared" si="696"/>
        <v>2.6275285839929639E-2</v>
      </c>
      <c r="AP1845" t="s">
        <v>1394</v>
      </c>
      <c r="AQ1845" t="s">
        <v>744</v>
      </c>
      <c r="AR1845" s="57">
        <v>5</v>
      </c>
      <c r="AT1845" s="95">
        <v>42</v>
      </c>
      <c r="AU1845" s="97">
        <v>47</v>
      </c>
      <c r="AV1845" s="101">
        <f t="shared" si="697"/>
        <v>42047</v>
      </c>
      <c r="AX1845" s="7" t="s">
        <v>1006</v>
      </c>
    </row>
    <row r="1846" spans="1:50" hidden="1" outlineLevel="1">
      <c r="A1846" t="s">
        <v>330</v>
      </c>
      <c r="B1846" t="s">
        <v>744</v>
      </c>
      <c r="C1846" s="1">
        <f t="shared" si="688"/>
        <v>72149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1">
        <f t="shared" si="686"/>
        <v>17559</v>
      </c>
      <c r="H1846" s="2">
        <f t="shared" si="687"/>
        <v>0.24337135649835756</v>
      </c>
      <c r="I1846" s="2"/>
      <c r="J1846" s="2">
        <f t="shared" si="689"/>
        <v>0.35504303593951408</v>
      </c>
      <c r="K1846" s="2">
        <f t="shared" si="690"/>
        <v>0.59841439243787165</v>
      </c>
      <c r="L1846" s="2">
        <f t="shared" si="691"/>
        <v>0</v>
      </c>
      <c r="M1846" s="2">
        <f t="shared" si="692"/>
        <v>4.6542571622614326E-2</v>
      </c>
      <c r="N1846" s="59">
        <v>25616</v>
      </c>
      <c r="O1846" s="59">
        <v>43175</v>
      </c>
      <c r="P1846" s="59"/>
      <c r="Q1846" s="59">
        <v>1131</v>
      </c>
      <c r="R1846" s="59"/>
      <c r="S1846" s="59">
        <v>2227</v>
      </c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G1846" s="7">
        <f>IF(Q1846&gt;0,RANK(Q1846,(N1846:P1846,Q1846:AE1846)),0)</f>
        <v>4</v>
      </c>
      <c r="AH1846" s="7">
        <f>IF(R1846&gt;0,RANK(R1846,(N1846:P1846,Q1846:AE1846)),0)</f>
        <v>0</v>
      </c>
      <c r="AI1846" s="7">
        <f>IF(T1846&gt;0,RANK(T1846,(N1846:P1846,Q1846:AE1846)),0)</f>
        <v>0</v>
      </c>
      <c r="AJ1846" s="7">
        <f>IF(S1846&gt;0,RANK(S1846,(N1846:P1846,Q1846:AE1846)),0)</f>
        <v>3</v>
      </c>
      <c r="AK1846" s="2">
        <f t="shared" si="693"/>
        <v>1.5675892943769143E-2</v>
      </c>
      <c r="AL1846" s="2">
        <f t="shared" si="694"/>
        <v>0</v>
      </c>
      <c r="AM1846" s="2">
        <f t="shared" si="695"/>
        <v>0</v>
      </c>
      <c r="AN1846" s="2">
        <f t="shared" si="696"/>
        <v>3.0866678678845169E-2</v>
      </c>
      <c r="AP1846" t="s">
        <v>330</v>
      </c>
      <c r="AQ1846" t="s">
        <v>744</v>
      </c>
      <c r="AR1846" s="57">
        <v>3</v>
      </c>
      <c r="AT1846" s="95">
        <v>42</v>
      </c>
      <c r="AU1846" s="97">
        <v>49</v>
      </c>
      <c r="AV1846" s="101">
        <f t="shared" si="697"/>
        <v>42049</v>
      </c>
      <c r="AX1846" s="7" t="s">
        <v>1006</v>
      </c>
    </row>
    <row r="1847" spans="1:50" hidden="1" outlineLevel="1">
      <c r="A1847" t="s">
        <v>827</v>
      </c>
      <c r="B1847" t="s">
        <v>744</v>
      </c>
      <c r="C1847" s="1">
        <f t="shared" si="688"/>
        <v>28913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686"/>
        <v>42</v>
      </c>
      <c r="H1847" s="2">
        <f t="shared" si="687"/>
        <v>1.4526337633590427E-3</v>
      </c>
      <c r="I1847" s="2"/>
      <c r="J1847" s="2">
        <f t="shared" si="689"/>
        <v>0.47770898903607373</v>
      </c>
      <c r="K1847" s="2">
        <f t="shared" si="690"/>
        <v>0.47916162279943281</v>
      </c>
      <c r="L1847" s="2">
        <f t="shared" si="691"/>
        <v>0</v>
      </c>
      <c r="M1847" s="2">
        <f t="shared" si="692"/>
        <v>4.3129388164493465E-2</v>
      </c>
      <c r="N1847" s="59">
        <v>13812</v>
      </c>
      <c r="O1847" s="59">
        <v>13854</v>
      </c>
      <c r="P1847" s="59"/>
      <c r="Q1847" s="59">
        <v>413</v>
      </c>
      <c r="R1847" s="59"/>
      <c r="S1847" s="59">
        <v>834</v>
      </c>
      <c r="T1847" s="59"/>
      <c r="U1847" s="59"/>
      <c r="V1847" s="59"/>
      <c r="W1847" s="59"/>
      <c r="X1847" s="59"/>
      <c r="Y1847" s="59"/>
      <c r="Z1847" s="59"/>
      <c r="AA1847" s="59"/>
      <c r="AB1847" s="59"/>
      <c r="AC1847" s="59"/>
      <c r="AD1847" s="59"/>
      <c r="AE1847" s="59"/>
      <c r="AG1847" s="7">
        <f>IF(Q1847&gt;0,RANK(Q1847,(N1847:P1847,Q1847:AE1847)),0)</f>
        <v>4</v>
      </c>
      <c r="AH1847" s="7">
        <f>IF(R1847&gt;0,RANK(R1847,(N1847:P1847,Q1847:AE1847)),0)</f>
        <v>0</v>
      </c>
      <c r="AI1847" s="7">
        <f>IF(T1847&gt;0,RANK(T1847,(N1847:P1847,Q1847:AE1847)),0)</f>
        <v>0</v>
      </c>
      <c r="AJ1847" s="7">
        <f>IF(S1847&gt;0,RANK(S1847,(N1847:P1847,Q1847:AE1847)),0)</f>
        <v>3</v>
      </c>
      <c r="AK1847" s="2">
        <f t="shared" si="693"/>
        <v>1.4284232006363919E-2</v>
      </c>
      <c r="AL1847" s="2">
        <f t="shared" si="694"/>
        <v>0</v>
      </c>
      <c r="AM1847" s="2">
        <f t="shared" si="695"/>
        <v>0</v>
      </c>
      <c r="AN1847" s="2">
        <f t="shared" si="696"/>
        <v>2.8845156158129562E-2</v>
      </c>
      <c r="AP1847" t="s">
        <v>827</v>
      </c>
      <c r="AQ1847" t="s">
        <v>744</v>
      </c>
      <c r="AR1847" s="57"/>
      <c r="AT1847" s="95">
        <v>42</v>
      </c>
      <c r="AU1847" s="97">
        <v>51</v>
      </c>
      <c r="AV1847" s="101">
        <f t="shared" si="697"/>
        <v>42051</v>
      </c>
      <c r="AX1847" s="7" t="s">
        <v>1006</v>
      </c>
    </row>
    <row r="1848" spans="1:50" hidden="1" outlineLevel="1">
      <c r="A1848" t="s">
        <v>1218</v>
      </c>
      <c r="B1848" t="s">
        <v>744</v>
      </c>
      <c r="C1848" s="1">
        <f t="shared" si="688"/>
        <v>1545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686"/>
        <v>610</v>
      </c>
      <c r="H1848" s="2">
        <f t="shared" si="687"/>
        <v>0.39482200647249188</v>
      </c>
      <c r="I1848" s="2"/>
      <c r="J1848" s="2">
        <f t="shared" si="689"/>
        <v>0.28608414239482199</v>
      </c>
      <c r="K1848" s="2">
        <f t="shared" si="690"/>
        <v>0.68090614886731393</v>
      </c>
      <c r="L1848" s="2">
        <f t="shared" si="691"/>
        <v>0</v>
      </c>
      <c r="M1848" s="2">
        <f t="shared" si="692"/>
        <v>3.300970873786413E-2</v>
      </c>
      <c r="N1848" s="59">
        <v>442</v>
      </c>
      <c r="O1848" s="59">
        <v>1052</v>
      </c>
      <c r="P1848" s="59"/>
      <c r="Q1848" s="59">
        <v>14</v>
      </c>
      <c r="R1848" s="59"/>
      <c r="S1848" s="59">
        <v>37</v>
      </c>
      <c r="T1848" s="59"/>
      <c r="U1848" s="59"/>
      <c r="V1848" s="59"/>
      <c r="W1848" s="59"/>
      <c r="X1848" s="59"/>
      <c r="Y1848" s="59"/>
      <c r="Z1848" s="59"/>
      <c r="AA1848" s="59"/>
      <c r="AB1848" s="59"/>
      <c r="AC1848" s="59"/>
      <c r="AD1848" s="59"/>
      <c r="AE1848" s="59"/>
      <c r="AG1848" s="7">
        <f>IF(Q1848&gt;0,RANK(Q1848,(N1848:P1848,Q1848:AE1848)),0)</f>
        <v>4</v>
      </c>
      <c r="AH1848" s="7">
        <f>IF(R1848&gt;0,RANK(R1848,(N1848:P1848,Q1848:AE1848)),0)</f>
        <v>0</v>
      </c>
      <c r="AI1848" s="7">
        <f>IF(T1848&gt;0,RANK(T1848,(N1848:P1848,Q1848:AE1848)),0)</f>
        <v>0</v>
      </c>
      <c r="AJ1848" s="7">
        <f>IF(S1848&gt;0,RANK(S1848,(N1848:P1848,Q1848:AE1848)),0)</f>
        <v>3</v>
      </c>
      <c r="AK1848" s="2">
        <f t="shared" si="693"/>
        <v>9.0614886731391585E-3</v>
      </c>
      <c r="AL1848" s="2">
        <f t="shared" si="694"/>
        <v>0</v>
      </c>
      <c r="AM1848" s="2">
        <f t="shared" si="695"/>
        <v>0</v>
      </c>
      <c r="AN1848" s="2">
        <f t="shared" si="696"/>
        <v>2.3948220064724919E-2</v>
      </c>
      <c r="AP1848" t="s">
        <v>1218</v>
      </c>
      <c r="AQ1848" t="s">
        <v>744</v>
      </c>
      <c r="AR1848" s="57">
        <v>5</v>
      </c>
      <c r="AT1848" s="95">
        <v>42</v>
      </c>
      <c r="AU1848" s="97">
        <v>53</v>
      </c>
      <c r="AV1848" s="101">
        <f t="shared" si="697"/>
        <v>42053</v>
      </c>
      <c r="AX1848" s="7" t="s">
        <v>1006</v>
      </c>
    </row>
    <row r="1849" spans="1:50" hidden="1" outlineLevel="1">
      <c r="A1849" t="s">
        <v>522</v>
      </c>
      <c r="B1849" t="s">
        <v>744</v>
      </c>
      <c r="C1849" s="1">
        <f t="shared" si="688"/>
        <v>30917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686"/>
        <v>13494</v>
      </c>
      <c r="H1849" s="2">
        <f t="shared" si="687"/>
        <v>0.43645890610343824</v>
      </c>
      <c r="I1849" s="2"/>
      <c r="J1849" s="2">
        <f t="shared" si="689"/>
        <v>0.26554969757738461</v>
      </c>
      <c r="K1849" s="2">
        <f t="shared" si="690"/>
        <v>0.70200860368082285</v>
      </c>
      <c r="L1849" s="2">
        <f t="shared" si="691"/>
        <v>0</v>
      </c>
      <c r="M1849" s="2">
        <f t="shared" si="692"/>
        <v>3.2441698741792591E-2</v>
      </c>
      <c r="N1849" s="59">
        <v>8210</v>
      </c>
      <c r="O1849" s="59">
        <v>21704</v>
      </c>
      <c r="P1849" s="59"/>
      <c r="Q1849" s="59">
        <v>285</v>
      </c>
      <c r="R1849" s="59"/>
      <c r="S1849" s="59">
        <v>718</v>
      </c>
      <c r="T1849" s="59"/>
      <c r="U1849" s="59"/>
      <c r="V1849" s="59"/>
      <c r="W1849" s="59"/>
      <c r="X1849" s="59"/>
      <c r="Y1849" s="59"/>
      <c r="Z1849" s="59"/>
      <c r="AA1849" s="59"/>
      <c r="AB1849" s="59"/>
      <c r="AC1849" s="59"/>
      <c r="AD1849" s="59"/>
      <c r="AE1849" s="59"/>
      <c r="AG1849" s="7">
        <f>IF(Q1849&gt;0,RANK(Q1849,(N1849:P1849,Q1849:AE1849)),0)</f>
        <v>4</v>
      </c>
      <c r="AH1849" s="7">
        <f>IF(R1849&gt;0,RANK(R1849,(N1849:P1849,Q1849:AE1849)),0)</f>
        <v>0</v>
      </c>
      <c r="AI1849" s="7">
        <f>IF(T1849&gt;0,RANK(T1849,(N1849:P1849,Q1849:AE1849)),0)</f>
        <v>0</v>
      </c>
      <c r="AJ1849" s="7">
        <f>IF(S1849&gt;0,RANK(S1849,(N1849:P1849,Q1849:AE1849)),0)</f>
        <v>3</v>
      </c>
      <c r="AK1849" s="2">
        <f t="shared" si="693"/>
        <v>9.2182294530517191E-3</v>
      </c>
      <c r="AL1849" s="2">
        <f t="shared" si="694"/>
        <v>0</v>
      </c>
      <c r="AM1849" s="2">
        <f t="shared" si="695"/>
        <v>0</v>
      </c>
      <c r="AN1849" s="2">
        <f t="shared" si="696"/>
        <v>2.3223469288740823E-2</v>
      </c>
      <c r="AP1849" t="s">
        <v>522</v>
      </c>
      <c r="AQ1849" t="s">
        <v>744</v>
      </c>
      <c r="AR1849" s="57">
        <v>9</v>
      </c>
      <c r="AT1849" s="95">
        <v>42</v>
      </c>
      <c r="AU1849" s="97">
        <v>55</v>
      </c>
      <c r="AV1849" s="101">
        <f t="shared" si="697"/>
        <v>42055</v>
      </c>
      <c r="AX1849" s="7" t="s">
        <v>1006</v>
      </c>
    </row>
    <row r="1850" spans="1:50" hidden="1" outlineLevel="1">
      <c r="A1850" t="s">
        <v>1411</v>
      </c>
      <c r="B1850" t="s">
        <v>744</v>
      </c>
      <c r="C1850" s="1">
        <f t="shared" si="688"/>
        <v>3265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1">
        <f t="shared" si="686"/>
        <v>1276</v>
      </c>
      <c r="H1850" s="2">
        <f t="shared" si="687"/>
        <v>0.39081163859111789</v>
      </c>
      <c r="I1850" s="2"/>
      <c r="J1850" s="2">
        <f t="shared" si="689"/>
        <v>0.29464012251148547</v>
      </c>
      <c r="K1850" s="2">
        <f t="shared" si="690"/>
        <v>0.68545176110260342</v>
      </c>
      <c r="L1850" s="2">
        <f t="shared" si="691"/>
        <v>0</v>
      </c>
      <c r="M1850" s="2">
        <f t="shared" si="692"/>
        <v>1.9908116385911168E-2</v>
      </c>
      <c r="N1850" s="59">
        <v>962</v>
      </c>
      <c r="O1850" s="59">
        <v>2238</v>
      </c>
      <c r="P1850" s="59"/>
      <c r="Q1850" s="59">
        <v>15</v>
      </c>
      <c r="R1850" s="59"/>
      <c r="S1850" s="59">
        <v>50</v>
      </c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G1850" s="7">
        <f>IF(Q1850&gt;0,RANK(Q1850,(N1850:P1850,Q1850:AE1850)),0)</f>
        <v>4</v>
      </c>
      <c r="AH1850" s="7">
        <f>IF(R1850&gt;0,RANK(R1850,(N1850:P1850,Q1850:AE1850)),0)</f>
        <v>0</v>
      </c>
      <c r="AI1850" s="7">
        <f>IF(T1850&gt;0,RANK(T1850,(N1850:P1850,Q1850:AE1850)),0)</f>
        <v>0</v>
      </c>
      <c r="AJ1850" s="7">
        <f>IF(S1850&gt;0,RANK(S1850,(N1850:P1850,Q1850:AE1850)),0)</f>
        <v>3</v>
      </c>
      <c r="AK1850" s="2">
        <f t="shared" si="693"/>
        <v>4.5941807044410417E-3</v>
      </c>
      <c r="AL1850" s="2">
        <f t="shared" si="694"/>
        <v>0</v>
      </c>
      <c r="AM1850" s="2">
        <f t="shared" si="695"/>
        <v>0</v>
      </c>
      <c r="AN1850" s="2">
        <f t="shared" si="696"/>
        <v>1.5313935681470138E-2</v>
      </c>
      <c r="AP1850" t="s">
        <v>1411</v>
      </c>
      <c r="AQ1850" t="s">
        <v>744</v>
      </c>
      <c r="AR1850" s="57">
        <v>9</v>
      </c>
      <c r="AT1850" s="95">
        <v>42</v>
      </c>
      <c r="AU1850" s="97">
        <v>57</v>
      </c>
      <c r="AV1850" s="101">
        <f t="shared" si="697"/>
        <v>42057</v>
      </c>
      <c r="AX1850" s="7" t="s">
        <v>1006</v>
      </c>
    </row>
    <row r="1851" spans="1:50" hidden="1" outlineLevel="1">
      <c r="A1851" t="s">
        <v>1047</v>
      </c>
      <c r="B1851" t="s">
        <v>744</v>
      </c>
      <c r="C1851" s="1">
        <f t="shared" si="688"/>
        <v>9002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686"/>
        <v>751</v>
      </c>
      <c r="H1851" s="2">
        <f t="shared" si="687"/>
        <v>8.3425905354365698E-2</v>
      </c>
      <c r="I1851" s="2"/>
      <c r="J1851" s="2">
        <f t="shared" si="689"/>
        <v>0.44334592312819371</v>
      </c>
      <c r="K1851" s="2">
        <f t="shared" si="690"/>
        <v>0.52677182848255943</v>
      </c>
      <c r="L1851" s="2">
        <f t="shared" si="691"/>
        <v>0</v>
      </c>
      <c r="M1851" s="2">
        <f t="shared" si="692"/>
        <v>2.9882248389246802E-2</v>
      </c>
      <c r="N1851" s="59">
        <v>3991</v>
      </c>
      <c r="O1851" s="59">
        <v>4742</v>
      </c>
      <c r="P1851" s="59"/>
      <c r="Q1851" s="59">
        <v>112</v>
      </c>
      <c r="R1851" s="59"/>
      <c r="S1851" s="59">
        <v>157</v>
      </c>
      <c r="T1851" s="59"/>
      <c r="U1851" s="59"/>
      <c r="V1851" s="59"/>
      <c r="W1851" s="59"/>
      <c r="X1851" s="59"/>
      <c r="Y1851" s="59"/>
      <c r="Z1851" s="59"/>
      <c r="AA1851" s="59"/>
      <c r="AB1851" s="59"/>
      <c r="AC1851" s="59"/>
      <c r="AD1851" s="59"/>
      <c r="AE1851" s="59"/>
      <c r="AG1851" s="7">
        <f>IF(Q1851&gt;0,RANK(Q1851,(N1851:P1851,Q1851:AE1851)),0)</f>
        <v>4</v>
      </c>
      <c r="AH1851" s="7">
        <f>IF(R1851&gt;0,RANK(R1851,(N1851:P1851,Q1851:AE1851)),0)</f>
        <v>0</v>
      </c>
      <c r="AI1851" s="7">
        <f>IF(T1851&gt;0,RANK(T1851,(N1851:P1851,Q1851:AE1851)),0)</f>
        <v>0</v>
      </c>
      <c r="AJ1851" s="7">
        <f>IF(S1851&gt;0,RANK(S1851,(N1851:P1851,Q1851:AE1851)),0)</f>
        <v>3</v>
      </c>
      <c r="AK1851" s="2">
        <f t="shared" si="693"/>
        <v>1.2441679626749611E-2</v>
      </c>
      <c r="AL1851" s="2">
        <f t="shared" si="694"/>
        <v>0</v>
      </c>
      <c r="AM1851" s="2">
        <f t="shared" si="695"/>
        <v>0</v>
      </c>
      <c r="AN1851" s="2">
        <f t="shared" si="696"/>
        <v>1.7440568762497222E-2</v>
      </c>
      <c r="AP1851" t="s">
        <v>1047</v>
      </c>
      <c r="AQ1851" t="s">
        <v>744</v>
      </c>
      <c r="AR1851" s="57">
        <v>12</v>
      </c>
      <c r="AT1851" s="95">
        <v>42</v>
      </c>
      <c r="AU1851" s="97">
        <v>59</v>
      </c>
      <c r="AV1851" s="101">
        <f t="shared" si="697"/>
        <v>42059</v>
      </c>
      <c r="AX1851" s="7" t="s">
        <v>1006</v>
      </c>
    </row>
    <row r="1852" spans="1:50" hidden="1" outlineLevel="1">
      <c r="A1852" t="s">
        <v>739</v>
      </c>
      <c r="B1852" t="s">
        <v>744</v>
      </c>
      <c r="C1852" s="1">
        <f t="shared" si="688"/>
        <v>9408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1">
        <f t="shared" si="686"/>
        <v>4472</v>
      </c>
      <c r="H1852" s="2">
        <f t="shared" si="687"/>
        <v>0.47534013605442177</v>
      </c>
      <c r="I1852" s="2"/>
      <c r="J1852" s="2">
        <f t="shared" si="689"/>
        <v>0.2423469387755102</v>
      </c>
      <c r="K1852" s="2">
        <f t="shared" si="690"/>
        <v>0.71768707482993199</v>
      </c>
      <c r="L1852" s="2">
        <f t="shared" si="691"/>
        <v>0</v>
      </c>
      <c r="M1852" s="2">
        <f t="shared" si="692"/>
        <v>3.996598639455784E-2</v>
      </c>
      <c r="N1852" s="59">
        <v>2280</v>
      </c>
      <c r="O1852" s="59">
        <v>6752</v>
      </c>
      <c r="P1852" s="59"/>
      <c r="Q1852" s="59">
        <v>75</v>
      </c>
      <c r="R1852" s="59"/>
      <c r="S1852" s="59">
        <v>301</v>
      </c>
      <c r="T1852" s="59"/>
      <c r="U1852" s="59"/>
      <c r="V1852" s="59"/>
      <c r="W1852" s="59"/>
      <c r="X1852" s="59"/>
      <c r="Y1852" s="59"/>
      <c r="Z1852" s="59"/>
      <c r="AA1852" s="59"/>
      <c r="AB1852" s="59"/>
      <c r="AC1852" s="59"/>
      <c r="AD1852" s="59"/>
      <c r="AE1852" s="59"/>
      <c r="AG1852" s="7">
        <f>IF(Q1852&gt;0,RANK(Q1852,(N1852:P1852,Q1852:AE1852)),0)</f>
        <v>4</v>
      </c>
      <c r="AH1852" s="7">
        <f>IF(R1852&gt;0,RANK(R1852,(N1852:P1852,Q1852:AE1852)),0)</f>
        <v>0</v>
      </c>
      <c r="AI1852" s="7">
        <f>IF(T1852&gt;0,RANK(T1852,(N1852:P1852,Q1852:AE1852)),0)</f>
        <v>0</v>
      </c>
      <c r="AJ1852" s="7">
        <f>IF(S1852&gt;0,RANK(S1852,(N1852:P1852,Q1852:AE1852)),0)</f>
        <v>3</v>
      </c>
      <c r="AK1852" s="2">
        <f t="shared" si="693"/>
        <v>7.9719387755102043E-3</v>
      </c>
      <c r="AL1852" s="2">
        <f t="shared" si="694"/>
        <v>0</v>
      </c>
      <c r="AM1852" s="2">
        <f t="shared" si="695"/>
        <v>0</v>
      </c>
      <c r="AN1852" s="2">
        <f t="shared" si="696"/>
        <v>3.1994047619047616E-2</v>
      </c>
      <c r="AP1852" t="s">
        <v>739</v>
      </c>
      <c r="AQ1852" t="s">
        <v>744</v>
      </c>
      <c r="AR1852" s="57">
        <v>9</v>
      </c>
      <c r="AT1852" s="95">
        <v>42</v>
      </c>
      <c r="AU1852" s="97">
        <v>61</v>
      </c>
      <c r="AV1852" s="101">
        <f t="shared" si="697"/>
        <v>42061</v>
      </c>
      <c r="AX1852" s="7" t="s">
        <v>1006</v>
      </c>
    </row>
    <row r="1853" spans="1:50" hidden="1" outlineLevel="1">
      <c r="A1853" t="s">
        <v>928</v>
      </c>
      <c r="B1853" t="s">
        <v>744</v>
      </c>
      <c r="C1853" s="1">
        <f t="shared" si="688"/>
        <v>23128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686"/>
        <v>6721</v>
      </c>
      <c r="H1853" s="2">
        <f t="shared" si="687"/>
        <v>0.29060013836042892</v>
      </c>
      <c r="I1853" s="2"/>
      <c r="J1853" s="2">
        <f t="shared" si="689"/>
        <v>0.33967485299204425</v>
      </c>
      <c r="K1853" s="2">
        <f t="shared" si="690"/>
        <v>0.63027499135247322</v>
      </c>
      <c r="L1853" s="2">
        <f t="shared" si="691"/>
        <v>0</v>
      </c>
      <c r="M1853" s="2">
        <f t="shared" si="692"/>
        <v>3.0050155655482524E-2</v>
      </c>
      <c r="N1853" s="59">
        <v>7856</v>
      </c>
      <c r="O1853" s="59">
        <v>14577</v>
      </c>
      <c r="P1853" s="59"/>
      <c r="Q1853" s="59">
        <v>245</v>
      </c>
      <c r="R1853" s="59"/>
      <c r="S1853" s="59">
        <v>450</v>
      </c>
      <c r="T1853" s="59"/>
      <c r="U1853" s="59"/>
      <c r="V1853" s="59"/>
      <c r="W1853" s="59"/>
      <c r="X1853" s="59"/>
      <c r="Y1853" s="59"/>
      <c r="Z1853" s="59"/>
      <c r="AA1853" s="59"/>
      <c r="AB1853" s="59"/>
      <c r="AC1853" s="59"/>
      <c r="AD1853" s="59"/>
      <c r="AE1853" s="59"/>
      <c r="AG1853" s="7">
        <f>IF(Q1853&gt;0,RANK(Q1853,(N1853:P1853,Q1853:AE1853)),0)</f>
        <v>4</v>
      </c>
      <c r="AH1853" s="7">
        <f>IF(R1853&gt;0,RANK(R1853,(N1853:P1853,Q1853:AE1853)),0)</f>
        <v>0</v>
      </c>
      <c r="AI1853" s="7">
        <f>IF(T1853&gt;0,RANK(T1853,(N1853:P1853,Q1853:AE1853)),0)</f>
        <v>0</v>
      </c>
      <c r="AJ1853" s="7">
        <f>IF(S1853&gt;0,RANK(S1853,(N1853:P1853,Q1853:AE1853)),0)</f>
        <v>3</v>
      </c>
      <c r="AK1853" s="2">
        <f t="shared" si="693"/>
        <v>1.059322033898305E-2</v>
      </c>
      <c r="AL1853" s="2">
        <f t="shared" si="694"/>
        <v>0</v>
      </c>
      <c r="AM1853" s="2">
        <f t="shared" si="695"/>
        <v>0</v>
      </c>
      <c r="AN1853" s="2">
        <f t="shared" si="696"/>
        <v>1.9456935316499481E-2</v>
      </c>
      <c r="AP1853" t="s">
        <v>928</v>
      </c>
      <c r="AQ1853" t="s">
        <v>744</v>
      </c>
      <c r="AR1853" s="57"/>
      <c r="AT1853" s="95">
        <v>42</v>
      </c>
      <c r="AU1853" s="97">
        <v>63</v>
      </c>
      <c r="AV1853" s="101">
        <f t="shared" si="697"/>
        <v>42063</v>
      </c>
      <c r="AX1853" s="7" t="s">
        <v>1006</v>
      </c>
    </row>
    <row r="1854" spans="1:50" hidden="1" outlineLevel="1">
      <c r="A1854" t="s">
        <v>1349</v>
      </c>
      <c r="B1854" t="s">
        <v>744</v>
      </c>
      <c r="C1854" s="1">
        <f t="shared" ref="C1854:C1889" si="698">SUM(N1854:AE1854)</f>
        <v>11145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686"/>
        <v>3728</v>
      </c>
      <c r="H1854" s="2">
        <f t="shared" si="687"/>
        <v>0.33449977568416328</v>
      </c>
      <c r="I1854" s="2"/>
      <c r="J1854" s="2">
        <f t="shared" ref="J1854:J1889" si="699">IF($C1854=0,"-",N1854/$C1854)</f>
        <v>0.30803050695379092</v>
      </c>
      <c r="K1854" s="2">
        <f t="shared" ref="K1854:K1889" si="700">IF($C1854=0,"-",O1854/$C1854)</f>
        <v>0.6425302826379542</v>
      </c>
      <c r="L1854" s="2">
        <f t="shared" ref="L1854:L1889" si="701">IF($C1854=0,"-",P1854/$C1854)</f>
        <v>0</v>
      </c>
      <c r="M1854" s="2">
        <f t="shared" ref="M1854:M1885" si="702">IF(C1854=0,"-",(1-J1854-K1854-L1854))</f>
        <v>4.943921040825483E-2</v>
      </c>
      <c r="N1854" s="59">
        <v>3433</v>
      </c>
      <c r="O1854" s="59">
        <v>7161</v>
      </c>
      <c r="P1854" s="59"/>
      <c r="Q1854" s="59">
        <v>114</v>
      </c>
      <c r="R1854" s="59"/>
      <c r="S1854" s="59">
        <v>437</v>
      </c>
      <c r="T1854" s="59"/>
      <c r="U1854" s="59"/>
      <c r="V1854" s="59"/>
      <c r="W1854" s="59"/>
      <c r="X1854" s="59"/>
      <c r="Y1854" s="59"/>
      <c r="Z1854" s="59"/>
      <c r="AA1854" s="59"/>
      <c r="AB1854" s="59"/>
      <c r="AC1854" s="59"/>
      <c r="AD1854" s="59"/>
      <c r="AE1854" s="59"/>
      <c r="AG1854" s="7">
        <f>IF(Q1854&gt;0,RANK(Q1854,(N1854:P1854,Q1854:AE1854)),0)</f>
        <v>4</v>
      </c>
      <c r="AH1854" s="7">
        <f>IF(R1854&gt;0,RANK(R1854,(N1854:P1854,Q1854:AE1854)),0)</f>
        <v>0</v>
      </c>
      <c r="AI1854" s="7">
        <f>IF(T1854&gt;0,RANK(T1854,(N1854:P1854,Q1854:AE1854)),0)</f>
        <v>0</v>
      </c>
      <c r="AJ1854" s="7">
        <f>IF(S1854&gt;0,RANK(S1854,(N1854:P1854,Q1854:AE1854)),0)</f>
        <v>3</v>
      </c>
      <c r="AK1854" s="2">
        <f t="shared" ref="AK1854:AK1889" si="703">IF($C1854=0,"-",Q1854/$C1854)</f>
        <v>1.0228802153432033E-2</v>
      </c>
      <c r="AL1854" s="2">
        <f t="shared" ref="AL1854:AL1889" si="704">IF($C1854=0,"-",R1854/$C1854)</f>
        <v>0</v>
      </c>
      <c r="AM1854" s="2">
        <f t="shared" ref="AM1854:AM1889" si="705">IF($C1854=0,"-",T1854/$C1854)</f>
        <v>0</v>
      </c>
      <c r="AN1854" s="2">
        <f t="shared" ref="AN1854:AN1889" si="706">IF($C1854=0,"-",S1854/$C1854)</f>
        <v>3.921040825482279E-2</v>
      </c>
      <c r="AP1854" t="s">
        <v>1349</v>
      </c>
      <c r="AQ1854" t="s">
        <v>744</v>
      </c>
      <c r="AR1854" s="57">
        <v>5</v>
      </c>
      <c r="AT1854" s="95">
        <v>42</v>
      </c>
      <c r="AU1854" s="97">
        <v>65</v>
      </c>
      <c r="AV1854" s="101">
        <f t="shared" si="697"/>
        <v>42065</v>
      </c>
      <c r="AX1854" s="7" t="s">
        <v>1006</v>
      </c>
    </row>
    <row r="1855" spans="1:50" hidden="1" outlineLevel="1">
      <c r="A1855" t="s">
        <v>1605</v>
      </c>
      <c r="B1855" t="s">
        <v>744</v>
      </c>
      <c r="C1855" s="1">
        <f t="shared" si="698"/>
        <v>5907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1">
        <f t="shared" si="686"/>
        <v>2314</v>
      </c>
      <c r="H1855" s="2">
        <f t="shared" si="687"/>
        <v>0.39173861520230235</v>
      </c>
      <c r="I1855" s="2"/>
      <c r="J1855" s="2">
        <f t="shared" si="699"/>
        <v>0.29117995598442525</v>
      </c>
      <c r="K1855" s="2">
        <f t="shared" si="700"/>
        <v>0.68291857118672761</v>
      </c>
      <c r="L1855" s="2">
        <f t="shared" si="701"/>
        <v>0</v>
      </c>
      <c r="M1855" s="2">
        <f t="shared" si="702"/>
        <v>2.5901472828847139E-2</v>
      </c>
      <c r="N1855" s="59">
        <v>1720</v>
      </c>
      <c r="O1855" s="59">
        <v>4034</v>
      </c>
      <c r="P1855" s="59"/>
      <c r="Q1855" s="59">
        <v>45</v>
      </c>
      <c r="R1855" s="59"/>
      <c r="S1855" s="59">
        <v>108</v>
      </c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G1855" s="7">
        <f>IF(Q1855&gt;0,RANK(Q1855,(N1855:P1855,Q1855:AE1855)),0)</f>
        <v>4</v>
      </c>
      <c r="AH1855" s="7">
        <f>IF(R1855&gt;0,RANK(R1855,(N1855:P1855,Q1855:AE1855)),0)</f>
        <v>0</v>
      </c>
      <c r="AI1855" s="7">
        <f>IF(T1855&gt;0,RANK(T1855,(N1855:P1855,Q1855:AE1855)),0)</f>
        <v>0</v>
      </c>
      <c r="AJ1855" s="7">
        <f>IF(S1855&gt;0,RANK(S1855,(N1855:P1855,Q1855:AE1855)),0)</f>
        <v>3</v>
      </c>
      <c r="AK1855" s="2">
        <f t="shared" si="703"/>
        <v>7.6180802437785678E-3</v>
      </c>
      <c r="AL1855" s="2">
        <f t="shared" si="704"/>
        <v>0</v>
      </c>
      <c r="AM1855" s="2">
        <f t="shared" si="705"/>
        <v>0</v>
      </c>
      <c r="AN1855" s="2">
        <f t="shared" si="706"/>
        <v>1.8283392585068562E-2</v>
      </c>
      <c r="AP1855" t="s">
        <v>1605</v>
      </c>
      <c r="AQ1855" t="s">
        <v>744</v>
      </c>
      <c r="AR1855" s="57">
        <v>9</v>
      </c>
      <c r="AT1855" s="95">
        <v>42</v>
      </c>
      <c r="AU1855" s="97">
        <v>67</v>
      </c>
      <c r="AV1855" s="101">
        <f t="shared" si="697"/>
        <v>42067</v>
      </c>
      <c r="AX1855" s="7" t="s">
        <v>1006</v>
      </c>
    </row>
    <row r="1856" spans="1:50" hidden="1" outlineLevel="1">
      <c r="A1856" t="s">
        <v>843</v>
      </c>
      <c r="B1856" t="s">
        <v>744</v>
      </c>
      <c r="C1856" s="1">
        <f t="shared" si="698"/>
        <v>65867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1">
        <f t="shared" si="686"/>
        <v>13218</v>
      </c>
      <c r="H1856" s="2">
        <f t="shared" si="687"/>
        <v>0.20067712207934171</v>
      </c>
      <c r="I1856" s="2"/>
      <c r="J1856" s="2">
        <f t="shared" si="699"/>
        <v>0.38702233288293075</v>
      </c>
      <c r="K1856" s="2">
        <f t="shared" si="700"/>
        <v>0.58769945496227249</v>
      </c>
      <c r="L1856" s="2">
        <f t="shared" si="701"/>
        <v>0</v>
      </c>
      <c r="M1856" s="2">
        <f t="shared" si="702"/>
        <v>2.5278212154796753E-2</v>
      </c>
      <c r="N1856" s="59">
        <v>25492</v>
      </c>
      <c r="O1856" s="59">
        <v>38710</v>
      </c>
      <c r="P1856" s="59"/>
      <c r="Q1856" s="59">
        <v>627</v>
      </c>
      <c r="R1856" s="59"/>
      <c r="S1856" s="59">
        <v>1038</v>
      </c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G1856" s="7">
        <f>IF(Q1856&gt;0,RANK(Q1856,(N1856:P1856,Q1856:AE1856)),0)</f>
        <v>4</v>
      </c>
      <c r="AH1856" s="7">
        <f>IF(R1856&gt;0,RANK(R1856,(N1856:P1856,Q1856:AE1856)),0)</f>
        <v>0</v>
      </c>
      <c r="AI1856" s="7">
        <f>IF(T1856&gt;0,RANK(T1856,(N1856:P1856,Q1856:AE1856)),0)</f>
        <v>0</v>
      </c>
      <c r="AJ1856" s="7">
        <f>IF(S1856&gt;0,RANK(S1856,(N1856:P1856,Q1856:AE1856)),0)</f>
        <v>3</v>
      </c>
      <c r="AK1856" s="2">
        <f t="shared" si="703"/>
        <v>9.5191825952297814E-3</v>
      </c>
      <c r="AL1856" s="2">
        <f t="shared" si="704"/>
        <v>0</v>
      </c>
      <c r="AM1856" s="2">
        <f t="shared" si="705"/>
        <v>0</v>
      </c>
      <c r="AN1856" s="2">
        <f t="shared" si="706"/>
        <v>1.5759029559567005E-2</v>
      </c>
      <c r="AP1856" t="s">
        <v>843</v>
      </c>
      <c r="AQ1856" t="s">
        <v>744</v>
      </c>
      <c r="AR1856" s="57"/>
      <c r="AT1856" s="95">
        <v>42</v>
      </c>
      <c r="AU1856" s="97">
        <v>69</v>
      </c>
      <c r="AV1856" s="101">
        <f t="shared" si="697"/>
        <v>42069</v>
      </c>
      <c r="AX1856" s="7" t="s">
        <v>1006</v>
      </c>
    </row>
    <row r="1857" spans="1:50" hidden="1" outlineLevel="1">
      <c r="A1857" t="s">
        <v>256</v>
      </c>
      <c r="B1857" t="s">
        <v>744</v>
      </c>
      <c r="C1857" s="1">
        <f t="shared" si="698"/>
        <v>96146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686"/>
        <v>48314</v>
      </c>
      <c r="H1857" s="2">
        <f t="shared" si="687"/>
        <v>0.50250660453893037</v>
      </c>
      <c r="I1857" s="2"/>
      <c r="J1857" s="2">
        <f t="shared" si="699"/>
        <v>0.21954111455494768</v>
      </c>
      <c r="K1857" s="2">
        <f t="shared" si="700"/>
        <v>0.7220477190938781</v>
      </c>
      <c r="L1857" s="2">
        <f t="shared" si="701"/>
        <v>0</v>
      </c>
      <c r="M1857" s="2">
        <f t="shared" si="702"/>
        <v>5.841116635117416E-2</v>
      </c>
      <c r="N1857" s="59">
        <v>21108</v>
      </c>
      <c r="O1857" s="59">
        <v>69422</v>
      </c>
      <c r="P1857" s="59"/>
      <c r="Q1857" s="59">
        <v>1137</v>
      </c>
      <c r="R1857" s="59"/>
      <c r="S1857" s="59">
        <v>4479</v>
      </c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G1857" s="7">
        <f>IF(Q1857&gt;0,RANK(Q1857,(N1857:P1857,Q1857:AE1857)),0)</f>
        <v>4</v>
      </c>
      <c r="AH1857" s="7">
        <f>IF(R1857&gt;0,RANK(R1857,(N1857:P1857,Q1857:AE1857)),0)</f>
        <v>0</v>
      </c>
      <c r="AI1857" s="7">
        <f>IF(T1857&gt;0,RANK(T1857,(N1857:P1857,Q1857:AE1857)),0)</f>
        <v>0</v>
      </c>
      <c r="AJ1857" s="7">
        <f>IF(S1857&gt;0,RANK(S1857,(N1857:P1857,Q1857:AE1857)),0)</f>
        <v>3</v>
      </c>
      <c r="AK1857" s="2">
        <f t="shared" si="703"/>
        <v>1.1825764982422566E-2</v>
      </c>
      <c r="AL1857" s="2">
        <f t="shared" si="704"/>
        <v>0</v>
      </c>
      <c r="AM1857" s="2">
        <f t="shared" si="705"/>
        <v>0</v>
      </c>
      <c r="AN1857" s="2">
        <f t="shared" si="706"/>
        <v>4.6585401368751687E-2</v>
      </c>
      <c r="AP1857" t="s">
        <v>256</v>
      </c>
      <c r="AQ1857" t="s">
        <v>744</v>
      </c>
      <c r="AR1857" s="57">
        <v>16</v>
      </c>
      <c r="AT1857" s="95">
        <v>42</v>
      </c>
      <c r="AU1857" s="97">
        <v>71</v>
      </c>
      <c r="AV1857" s="101">
        <f t="shared" si="697"/>
        <v>42071</v>
      </c>
      <c r="AX1857" s="7" t="s">
        <v>1006</v>
      </c>
    </row>
    <row r="1858" spans="1:50" hidden="1" outlineLevel="1">
      <c r="A1858" t="s">
        <v>1988</v>
      </c>
      <c r="B1858" t="s">
        <v>744</v>
      </c>
      <c r="C1858" s="1">
        <f t="shared" si="698"/>
        <v>25980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1">
        <f t="shared" si="686"/>
        <v>2833</v>
      </c>
      <c r="H1858" s="2">
        <f t="shared" si="687"/>
        <v>0.10904541955350269</v>
      </c>
      <c r="I1858" s="2"/>
      <c r="J1858" s="2">
        <f t="shared" si="699"/>
        <v>0.4298306389530408</v>
      </c>
      <c r="K1858" s="2">
        <f t="shared" si="700"/>
        <v>0.53887605850654352</v>
      </c>
      <c r="L1858" s="2">
        <f t="shared" si="701"/>
        <v>0</v>
      </c>
      <c r="M1858" s="2">
        <f t="shared" si="702"/>
        <v>3.1293302540415624E-2</v>
      </c>
      <c r="N1858" s="59">
        <v>11167</v>
      </c>
      <c r="O1858" s="59">
        <v>14000</v>
      </c>
      <c r="P1858" s="59"/>
      <c r="Q1858" s="59">
        <v>278</v>
      </c>
      <c r="R1858" s="59"/>
      <c r="S1858" s="59">
        <v>535</v>
      </c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G1858" s="7">
        <f>IF(Q1858&gt;0,RANK(Q1858,(N1858:P1858,Q1858:AE1858)),0)</f>
        <v>4</v>
      </c>
      <c r="AH1858" s="7">
        <f>IF(R1858&gt;0,RANK(R1858,(N1858:P1858,Q1858:AE1858)),0)</f>
        <v>0</v>
      </c>
      <c r="AI1858" s="7">
        <f>IF(T1858&gt;0,RANK(T1858,(N1858:P1858,Q1858:AE1858)),0)</f>
        <v>0</v>
      </c>
      <c r="AJ1858" s="7">
        <f>IF(S1858&gt;0,RANK(S1858,(N1858:P1858,Q1858:AE1858)),0)</f>
        <v>3</v>
      </c>
      <c r="AK1858" s="2">
        <f t="shared" si="703"/>
        <v>1.0700538876058506E-2</v>
      </c>
      <c r="AL1858" s="2">
        <f t="shared" si="704"/>
        <v>0</v>
      </c>
      <c r="AM1858" s="2">
        <f t="shared" si="705"/>
        <v>0</v>
      </c>
      <c r="AN1858" s="2">
        <f t="shared" si="706"/>
        <v>2.0592763664357198E-2</v>
      </c>
      <c r="AP1858" t="s">
        <v>1988</v>
      </c>
      <c r="AQ1858" t="s">
        <v>744</v>
      </c>
      <c r="AR1858" s="57">
        <v>4</v>
      </c>
      <c r="AT1858" s="95">
        <v>42</v>
      </c>
      <c r="AU1858" s="97">
        <v>73</v>
      </c>
      <c r="AV1858" s="101">
        <f t="shared" si="697"/>
        <v>42073</v>
      </c>
      <c r="AX1858" s="7" t="s">
        <v>1006</v>
      </c>
    </row>
    <row r="1859" spans="1:50" hidden="1" outlineLevel="1">
      <c r="A1859" t="s">
        <v>728</v>
      </c>
      <c r="B1859" t="s">
        <v>744</v>
      </c>
      <c r="C1859" s="1">
        <f t="shared" si="698"/>
        <v>26635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686"/>
        <v>13450</v>
      </c>
      <c r="H1859" s="2">
        <f t="shared" si="687"/>
        <v>0.50497465740566927</v>
      </c>
      <c r="I1859" s="2"/>
      <c r="J1859" s="2">
        <f t="shared" si="699"/>
        <v>0.22860897315562231</v>
      </c>
      <c r="K1859" s="2">
        <f t="shared" si="700"/>
        <v>0.7335836305612915</v>
      </c>
      <c r="L1859" s="2">
        <f t="shared" si="701"/>
        <v>0</v>
      </c>
      <c r="M1859" s="2">
        <f t="shared" si="702"/>
        <v>3.7807396283086159E-2</v>
      </c>
      <c r="N1859" s="59">
        <v>6089</v>
      </c>
      <c r="O1859" s="59">
        <v>19539</v>
      </c>
      <c r="P1859" s="59"/>
      <c r="Q1859" s="59">
        <v>312</v>
      </c>
      <c r="R1859" s="59"/>
      <c r="S1859" s="59">
        <v>695</v>
      </c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G1859" s="7">
        <f>IF(Q1859&gt;0,RANK(Q1859,(N1859:P1859,Q1859:AE1859)),0)</f>
        <v>4</v>
      </c>
      <c r="AH1859" s="7">
        <f>IF(R1859&gt;0,RANK(R1859,(N1859:P1859,Q1859:AE1859)),0)</f>
        <v>0</v>
      </c>
      <c r="AI1859" s="7">
        <f>IF(T1859&gt;0,RANK(T1859,(N1859:P1859,Q1859:AE1859)),0)</f>
        <v>0</v>
      </c>
      <c r="AJ1859" s="7">
        <f>IF(S1859&gt;0,RANK(S1859,(N1859:P1859,Q1859:AE1859)),0)</f>
        <v>3</v>
      </c>
      <c r="AK1859" s="2">
        <f t="shared" si="703"/>
        <v>1.1713910268443777E-2</v>
      </c>
      <c r="AL1859" s="2">
        <f t="shared" si="704"/>
        <v>0</v>
      </c>
      <c r="AM1859" s="2">
        <f t="shared" si="705"/>
        <v>0</v>
      </c>
      <c r="AN1859" s="2">
        <f t="shared" si="706"/>
        <v>2.6093486014642387E-2</v>
      </c>
      <c r="AP1859" t="s">
        <v>728</v>
      </c>
      <c r="AQ1859" t="s">
        <v>744</v>
      </c>
      <c r="AR1859" s="57">
        <v>17</v>
      </c>
      <c r="AT1859" s="95">
        <v>42</v>
      </c>
      <c r="AU1859" s="97">
        <v>75</v>
      </c>
      <c r="AV1859" s="101">
        <f t="shared" si="697"/>
        <v>42075</v>
      </c>
      <c r="AX1859" s="7" t="s">
        <v>1006</v>
      </c>
    </row>
    <row r="1860" spans="1:50" hidden="1" outlineLevel="1">
      <c r="A1860" t="s">
        <v>103</v>
      </c>
      <c r="B1860" t="s">
        <v>744</v>
      </c>
      <c r="C1860" s="1">
        <f t="shared" si="698"/>
        <v>74282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0</v>
      </c>
      <c r="G1860" s="1">
        <f t="shared" si="686"/>
        <v>26143</v>
      </c>
      <c r="H1860" s="2">
        <f t="shared" si="687"/>
        <v>0.35194259712985648</v>
      </c>
      <c r="I1860" s="2"/>
      <c r="J1860" s="2">
        <f t="shared" si="699"/>
        <v>0.30268436498748014</v>
      </c>
      <c r="K1860" s="2">
        <f t="shared" si="700"/>
        <v>0.65462696211733662</v>
      </c>
      <c r="L1860" s="2">
        <f t="shared" si="701"/>
        <v>0</v>
      </c>
      <c r="M1860" s="2">
        <f t="shared" si="702"/>
        <v>4.2688672895183188E-2</v>
      </c>
      <c r="N1860" s="59">
        <v>22484</v>
      </c>
      <c r="O1860" s="59">
        <v>48627</v>
      </c>
      <c r="P1860" s="59"/>
      <c r="Q1860" s="59">
        <v>1750</v>
      </c>
      <c r="R1860" s="59"/>
      <c r="S1860" s="59">
        <v>1421</v>
      </c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G1860" s="7">
        <f>IF(Q1860&gt;0,RANK(Q1860,(N1860:P1860,Q1860:AE1860)),0)</f>
        <v>3</v>
      </c>
      <c r="AH1860" s="7">
        <f>IF(R1860&gt;0,RANK(R1860,(N1860:P1860,Q1860:AE1860)),0)</f>
        <v>0</v>
      </c>
      <c r="AI1860" s="7">
        <f>IF(T1860&gt;0,RANK(T1860,(N1860:P1860,Q1860:AE1860)),0)</f>
        <v>0</v>
      </c>
      <c r="AJ1860" s="7">
        <f>IF(S1860&gt;0,RANK(S1860,(N1860:P1860,Q1860:AE1860)),0)</f>
        <v>4</v>
      </c>
      <c r="AK1860" s="2">
        <f t="shared" si="703"/>
        <v>2.3558870251204869E-2</v>
      </c>
      <c r="AL1860" s="2">
        <f t="shared" si="704"/>
        <v>0</v>
      </c>
      <c r="AM1860" s="2">
        <f t="shared" si="705"/>
        <v>0</v>
      </c>
      <c r="AN1860" s="2">
        <f t="shared" si="706"/>
        <v>1.9129802643978351E-2</v>
      </c>
      <c r="AP1860" t="s">
        <v>103</v>
      </c>
      <c r="AQ1860" t="s">
        <v>744</v>
      </c>
      <c r="AR1860" s="57">
        <v>15</v>
      </c>
      <c r="AT1860" s="95">
        <v>42</v>
      </c>
      <c r="AU1860" s="97">
        <v>77</v>
      </c>
      <c r="AV1860" s="101">
        <f t="shared" si="697"/>
        <v>42077</v>
      </c>
      <c r="AX1860" s="7" t="s">
        <v>1006</v>
      </c>
    </row>
    <row r="1861" spans="1:50" hidden="1" outlineLevel="1">
      <c r="A1861" t="s">
        <v>736</v>
      </c>
      <c r="B1861" t="s">
        <v>744</v>
      </c>
      <c r="C1861" s="1">
        <f t="shared" si="698"/>
        <v>71066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si="686"/>
        <v>20308</v>
      </c>
      <c r="H1861" s="2">
        <f t="shared" si="687"/>
        <v>0.28576253060535278</v>
      </c>
      <c r="I1861" s="2"/>
      <c r="J1861" s="2">
        <f t="shared" si="699"/>
        <v>0.34059887991444571</v>
      </c>
      <c r="K1861" s="2">
        <f t="shared" si="700"/>
        <v>0.62636141051979854</v>
      </c>
      <c r="L1861" s="2">
        <f t="shared" si="701"/>
        <v>0</v>
      </c>
      <c r="M1861" s="2">
        <f t="shared" si="702"/>
        <v>3.3039709565755748E-2</v>
      </c>
      <c r="N1861" s="59">
        <v>24205</v>
      </c>
      <c r="O1861" s="59">
        <v>44513</v>
      </c>
      <c r="P1861" s="59"/>
      <c r="Q1861" s="59">
        <v>920</v>
      </c>
      <c r="R1861" s="59"/>
      <c r="S1861" s="59">
        <v>1428</v>
      </c>
      <c r="T1861" s="59"/>
      <c r="U1861" s="59"/>
      <c r="V1861" s="59"/>
      <c r="W1861" s="59"/>
      <c r="X1861" s="59"/>
      <c r="Y1861" s="59"/>
      <c r="Z1861" s="59"/>
      <c r="AA1861" s="59"/>
      <c r="AB1861" s="59"/>
      <c r="AC1861" s="59"/>
      <c r="AD1861" s="59"/>
      <c r="AE1861" s="59"/>
      <c r="AG1861" s="7">
        <f>IF(Q1861&gt;0,RANK(Q1861,(N1861:P1861,Q1861:AE1861)),0)</f>
        <v>4</v>
      </c>
      <c r="AH1861" s="7">
        <f>IF(R1861&gt;0,RANK(R1861,(N1861:P1861,Q1861:AE1861)),0)</f>
        <v>0</v>
      </c>
      <c r="AI1861" s="7">
        <f>IF(T1861&gt;0,RANK(T1861,(N1861:P1861,Q1861:AE1861)),0)</f>
        <v>0</v>
      </c>
      <c r="AJ1861" s="7">
        <f>IF(S1861&gt;0,RANK(S1861,(N1861:P1861,Q1861:AE1861)),0)</f>
        <v>3</v>
      </c>
      <c r="AK1861" s="2">
        <f t="shared" si="703"/>
        <v>1.2945712436326794E-2</v>
      </c>
      <c r="AL1861" s="2">
        <f t="shared" si="704"/>
        <v>0</v>
      </c>
      <c r="AM1861" s="2">
        <f t="shared" si="705"/>
        <v>0</v>
      </c>
      <c r="AN1861" s="2">
        <f t="shared" si="706"/>
        <v>2.009399712942898E-2</v>
      </c>
      <c r="AP1861" t="s">
        <v>736</v>
      </c>
      <c r="AQ1861" t="s">
        <v>744</v>
      </c>
      <c r="AR1861" s="57"/>
      <c r="AT1861" s="95">
        <v>42</v>
      </c>
      <c r="AU1861" s="97">
        <v>79</v>
      </c>
      <c r="AV1861" s="101">
        <f t="shared" si="697"/>
        <v>42079</v>
      </c>
      <c r="AX1861" s="7" t="s">
        <v>1006</v>
      </c>
    </row>
    <row r="1862" spans="1:50" hidden="1" outlineLevel="1">
      <c r="A1862" t="s">
        <v>1745</v>
      </c>
      <c r="B1862" t="s">
        <v>744</v>
      </c>
      <c r="C1862" s="1">
        <f t="shared" si="698"/>
        <v>27754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1">
        <f t="shared" si="686"/>
        <v>12372</v>
      </c>
      <c r="H1862" s="2">
        <f t="shared" si="687"/>
        <v>0.44577358218635149</v>
      </c>
      <c r="I1862" s="2"/>
      <c r="J1862" s="2">
        <f t="shared" si="699"/>
        <v>0.25704402968941414</v>
      </c>
      <c r="K1862" s="2">
        <f t="shared" si="700"/>
        <v>0.70281761187576564</v>
      </c>
      <c r="L1862" s="2">
        <f t="shared" si="701"/>
        <v>0</v>
      </c>
      <c r="M1862" s="2">
        <f t="shared" si="702"/>
        <v>4.0138358434820276E-2</v>
      </c>
      <c r="N1862" s="59">
        <v>7134</v>
      </c>
      <c r="O1862" s="59">
        <v>19506</v>
      </c>
      <c r="P1862" s="59"/>
      <c r="Q1862" s="59">
        <v>329</v>
      </c>
      <c r="R1862" s="59"/>
      <c r="S1862" s="59">
        <v>785</v>
      </c>
      <c r="T1862" s="59"/>
      <c r="U1862" s="59"/>
      <c r="V1862" s="59"/>
      <c r="W1862" s="59"/>
      <c r="X1862" s="59"/>
      <c r="Y1862" s="59"/>
      <c r="Z1862" s="59"/>
      <c r="AA1862" s="59"/>
      <c r="AB1862" s="59"/>
      <c r="AC1862" s="59"/>
      <c r="AD1862" s="59"/>
      <c r="AE1862" s="59"/>
      <c r="AG1862" s="7">
        <f>IF(Q1862&gt;0,RANK(Q1862,(N1862:P1862,Q1862:AE1862)),0)</f>
        <v>4</v>
      </c>
      <c r="AH1862" s="7">
        <f>IF(R1862&gt;0,RANK(R1862,(N1862:P1862,Q1862:AE1862)),0)</f>
        <v>0</v>
      </c>
      <c r="AI1862" s="7">
        <f>IF(T1862&gt;0,RANK(T1862,(N1862:P1862,Q1862:AE1862)),0)</f>
        <v>0</v>
      </c>
      <c r="AJ1862" s="7">
        <f>IF(S1862&gt;0,RANK(S1862,(N1862:P1862,Q1862:AE1862)),0)</f>
        <v>3</v>
      </c>
      <c r="AK1862" s="2">
        <f t="shared" si="703"/>
        <v>1.1854147149960366E-2</v>
      </c>
      <c r="AL1862" s="2">
        <f t="shared" si="704"/>
        <v>0</v>
      </c>
      <c r="AM1862" s="2">
        <f t="shared" si="705"/>
        <v>0</v>
      </c>
      <c r="AN1862" s="2">
        <f t="shared" si="706"/>
        <v>2.8284211284859841E-2</v>
      </c>
      <c r="AP1862" t="s">
        <v>1745</v>
      </c>
      <c r="AQ1862" t="s">
        <v>744</v>
      </c>
      <c r="AR1862" s="57"/>
      <c r="AT1862" s="95">
        <v>42</v>
      </c>
      <c r="AU1862" s="97">
        <v>81</v>
      </c>
      <c r="AV1862" s="101">
        <f t="shared" si="697"/>
        <v>42081</v>
      </c>
      <c r="AX1862" s="7" t="s">
        <v>1006</v>
      </c>
    </row>
    <row r="1863" spans="1:50" hidden="1" outlineLevel="1">
      <c r="A1863" t="s">
        <v>287</v>
      </c>
      <c r="B1863" t="s">
        <v>744</v>
      </c>
      <c r="C1863" s="1">
        <f t="shared" si="698"/>
        <v>9157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1">
        <f t="shared" ref="G1863:G1919" si="707">IF(C1863&gt;0,MAX(N1863:P1863)-LARGE(N1863:P1863,2),0)</f>
        <v>3827</v>
      </c>
      <c r="H1863" s="2">
        <f t="shared" ref="H1863:H1919" si="708">IF(C1863&gt;0,G1863/C1863,0)</f>
        <v>0.41793163699901714</v>
      </c>
      <c r="I1863" s="2"/>
      <c r="J1863" s="2">
        <f t="shared" si="699"/>
        <v>0.27356121000327616</v>
      </c>
      <c r="K1863" s="2">
        <f t="shared" si="700"/>
        <v>0.6914928470022933</v>
      </c>
      <c r="L1863" s="2">
        <f t="shared" si="701"/>
        <v>0</v>
      </c>
      <c r="M1863" s="2">
        <f t="shared" si="702"/>
        <v>3.4945942994430546E-2</v>
      </c>
      <c r="N1863" s="59">
        <v>2505</v>
      </c>
      <c r="O1863" s="59">
        <v>6332</v>
      </c>
      <c r="P1863" s="59"/>
      <c r="Q1863" s="59">
        <v>92</v>
      </c>
      <c r="R1863" s="59"/>
      <c r="S1863" s="59">
        <v>228</v>
      </c>
      <c r="T1863" s="59"/>
      <c r="U1863" s="59"/>
      <c r="V1863" s="59"/>
      <c r="W1863" s="59"/>
      <c r="X1863" s="59"/>
      <c r="Y1863" s="59"/>
      <c r="Z1863" s="59"/>
      <c r="AA1863" s="59"/>
      <c r="AB1863" s="59"/>
      <c r="AC1863" s="59"/>
      <c r="AD1863" s="59"/>
      <c r="AE1863" s="59"/>
      <c r="AG1863" s="7">
        <f>IF(Q1863&gt;0,RANK(Q1863,(N1863:P1863,Q1863:AE1863)),0)</f>
        <v>4</v>
      </c>
      <c r="AH1863" s="7">
        <f>IF(R1863&gt;0,RANK(R1863,(N1863:P1863,Q1863:AE1863)),0)</f>
        <v>0</v>
      </c>
      <c r="AI1863" s="7">
        <f>IF(T1863&gt;0,RANK(T1863,(N1863:P1863,Q1863:AE1863)),0)</f>
        <v>0</v>
      </c>
      <c r="AJ1863" s="7">
        <f>IF(S1863&gt;0,RANK(S1863,(N1863:P1863,Q1863:AE1863)),0)</f>
        <v>3</v>
      </c>
      <c r="AK1863" s="2">
        <f t="shared" si="703"/>
        <v>1.0046958610898766E-2</v>
      </c>
      <c r="AL1863" s="2">
        <f t="shared" si="704"/>
        <v>0</v>
      </c>
      <c r="AM1863" s="2">
        <f t="shared" si="705"/>
        <v>0</v>
      </c>
      <c r="AN1863" s="2">
        <f t="shared" si="706"/>
        <v>2.4898984383531723E-2</v>
      </c>
      <c r="AP1863" t="s">
        <v>287</v>
      </c>
      <c r="AQ1863" t="s">
        <v>744</v>
      </c>
      <c r="AR1863" s="57">
        <v>5</v>
      </c>
      <c r="AT1863" s="95">
        <v>42</v>
      </c>
      <c r="AU1863" s="97">
        <v>83</v>
      </c>
      <c r="AV1863" s="101">
        <f t="shared" si="697"/>
        <v>42083</v>
      </c>
      <c r="AX1863" s="7" t="s">
        <v>1006</v>
      </c>
    </row>
    <row r="1864" spans="1:50" hidden="1" outlineLevel="1">
      <c r="A1864" t="s">
        <v>505</v>
      </c>
      <c r="B1864" t="s">
        <v>744</v>
      </c>
      <c r="C1864" s="1">
        <f t="shared" si="698"/>
        <v>29171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0</v>
      </c>
      <c r="G1864" s="1">
        <f t="shared" si="707"/>
        <v>3782</v>
      </c>
      <c r="H1864" s="2">
        <f t="shared" si="708"/>
        <v>0.12964930924548354</v>
      </c>
      <c r="I1864" s="2"/>
      <c r="J1864" s="2">
        <f t="shared" si="699"/>
        <v>0.41554968976037848</v>
      </c>
      <c r="K1864" s="2">
        <f t="shared" si="700"/>
        <v>0.545198999005862</v>
      </c>
      <c r="L1864" s="2">
        <f t="shared" si="701"/>
        <v>0</v>
      </c>
      <c r="M1864" s="2">
        <f t="shared" si="702"/>
        <v>3.9251311233759467E-2</v>
      </c>
      <c r="N1864" s="59">
        <v>12122</v>
      </c>
      <c r="O1864" s="59">
        <v>15904</v>
      </c>
      <c r="P1864" s="59"/>
      <c r="Q1864" s="59">
        <v>306</v>
      </c>
      <c r="R1864" s="59"/>
      <c r="S1864" s="59">
        <v>839</v>
      </c>
      <c r="T1864" s="59"/>
      <c r="U1864" s="59"/>
      <c r="V1864" s="59"/>
      <c r="W1864" s="59"/>
      <c r="X1864" s="59"/>
      <c r="Y1864" s="59"/>
      <c r="Z1864" s="59"/>
      <c r="AA1864" s="59"/>
      <c r="AB1864" s="59"/>
      <c r="AC1864" s="59"/>
      <c r="AD1864" s="59"/>
      <c r="AE1864" s="59"/>
      <c r="AG1864" s="7">
        <f>IF(Q1864&gt;0,RANK(Q1864,(N1864:P1864,Q1864:AE1864)),0)</f>
        <v>4</v>
      </c>
      <c r="AH1864" s="7">
        <f>IF(R1864&gt;0,RANK(R1864,(N1864:P1864,Q1864:AE1864)),0)</f>
        <v>0</v>
      </c>
      <c r="AI1864" s="7">
        <f>IF(T1864&gt;0,RANK(T1864,(N1864:P1864,Q1864:AE1864)),0)</f>
        <v>0</v>
      </c>
      <c r="AJ1864" s="7">
        <f>IF(S1864&gt;0,RANK(S1864,(N1864:P1864,Q1864:AE1864)),0)</f>
        <v>3</v>
      </c>
      <c r="AK1864" s="2">
        <f t="shared" si="703"/>
        <v>1.0489870076445786E-2</v>
      </c>
      <c r="AL1864" s="2">
        <f t="shared" si="704"/>
        <v>0</v>
      </c>
      <c r="AM1864" s="2">
        <f t="shared" si="705"/>
        <v>0</v>
      </c>
      <c r="AN1864" s="2">
        <f t="shared" si="706"/>
        <v>2.8761441157313772E-2</v>
      </c>
      <c r="AP1864" t="s">
        <v>505</v>
      </c>
      <c r="AQ1864" t="s">
        <v>744</v>
      </c>
      <c r="AR1864" s="57"/>
      <c r="AT1864" s="95">
        <v>42</v>
      </c>
      <c r="AU1864" s="97">
        <v>85</v>
      </c>
      <c r="AV1864" s="101">
        <f t="shared" si="697"/>
        <v>42085</v>
      </c>
      <c r="AX1864" s="7" t="s">
        <v>1006</v>
      </c>
    </row>
    <row r="1865" spans="1:50" hidden="1" outlineLevel="1">
      <c r="A1865" t="s">
        <v>1720</v>
      </c>
      <c r="B1865" t="s">
        <v>744</v>
      </c>
      <c r="C1865" s="1">
        <f t="shared" si="698"/>
        <v>9386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1">
        <f t="shared" si="707"/>
        <v>4112</v>
      </c>
      <c r="H1865" s="2">
        <f t="shared" si="708"/>
        <v>0.4380992968250586</v>
      </c>
      <c r="I1865" s="2"/>
      <c r="J1865" s="2">
        <f t="shared" si="699"/>
        <v>0.26624760281269977</v>
      </c>
      <c r="K1865" s="2">
        <f t="shared" si="700"/>
        <v>0.70434689963775832</v>
      </c>
      <c r="L1865" s="2">
        <f t="shared" si="701"/>
        <v>0</v>
      </c>
      <c r="M1865" s="2">
        <f t="shared" si="702"/>
        <v>2.9405497549541915E-2</v>
      </c>
      <c r="N1865" s="59">
        <v>2499</v>
      </c>
      <c r="O1865" s="59">
        <v>6611</v>
      </c>
      <c r="P1865" s="59"/>
      <c r="Q1865" s="59">
        <v>80</v>
      </c>
      <c r="R1865" s="59"/>
      <c r="S1865" s="59">
        <v>196</v>
      </c>
      <c r="T1865" s="59"/>
      <c r="U1865" s="59"/>
      <c r="V1865" s="59"/>
      <c r="W1865" s="59"/>
      <c r="X1865" s="59"/>
      <c r="Y1865" s="59"/>
      <c r="Z1865" s="59"/>
      <c r="AA1865" s="59"/>
      <c r="AB1865" s="59"/>
      <c r="AC1865" s="59"/>
      <c r="AD1865" s="59"/>
      <c r="AE1865" s="59"/>
      <c r="AG1865" s="7">
        <f>IF(Q1865&gt;0,RANK(Q1865,(N1865:P1865,Q1865:AE1865)),0)</f>
        <v>4</v>
      </c>
      <c r="AH1865" s="7">
        <f>IF(R1865&gt;0,RANK(R1865,(N1865:P1865,Q1865:AE1865)),0)</f>
        <v>0</v>
      </c>
      <c r="AI1865" s="7">
        <f>IF(T1865&gt;0,RANK(T1865,(N1865:P1865,Q1865:AE1865)),0)</f>
        <v>0</v>
      </c>
      <c r="AJ1865" s="7">
        <f>IF(S1865&gt;0,RANK(S1865,(N1865:P1865,Q1865:AE1865)),0)</f>
        <v>3</v>
      </c>
      <c r="AK1865" s="2">
        <f t="shared" si="703"/>
        <v>8.5233326230556156E-3</v>
      </c>
      <c r="AL1865" s="2">
        <f t="shared" si="704"/>
        <v>0</v>
      </c>
      <c r="AM1865" s="2">
        <f t="shared" si="705"/>
        <v>0</v>
      </c>
      <c r="AN1865" s="2">
        <f t="shared" si="706"/>
        <v>2.0882164926486257E-2</v>
      </c>
      <c r="AP1865" t="s">
        <v>1720</v>
      </c>
      <c r="AQ1865" t="s">
        <v>744</v>
      </c>
      <c r="AR1865" s="57"/>
      <c r="AT1865" s="95">
        <v>42</v>
      </c>
      <c r="AU1865" s="97">
        <v>87</v>
      </c>
      <c r="AV1865" s="101">
        <f t="shared" si="697"/>
        <v>42087</v>
      </c>
      <c r="AX1865" s="7" t="s">
        <v>1006</v>
      </c>
    </row>
    <row r="1866" spans="1:50" hidden="1" outlineLevel="1">
      <c r="A1866" t="s">
        <v>308</v>
      </c>
      <c r="B1866" t="s">
        <v>744</v>
      </c>
      <c r="C1866" s="1">
        <f t="shared" si="698"/>
        <v>24390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1">
        <f t="shared" si="707"/>
        <v>7426</v>
      </c>
      <c r="H1866" s="2">
        <f t="shared" si="708"/>
        <v>0.30446904469044689</v>
      </c>
      <c r="I1866" s="2"/>
      <c r="J1866" s="2">
        <f t="shared" si="699"/>
        <v>0.32665026650266504</v>
      </c>
      <c r="K1866" s="2">
        <f t="shared" si="700"/>
        <v>0.63111931119311193</v>
      </c>
      <c r="L1866" s="2">
        <f t="shared" si="701"/>
        <v>0</v>
      </c>
      <c r="M1866" s="2">
        <f t="shared" si="702"/>
        <v>4.2230422304223025E-2</v>
      </c>
      <c r="N1866" s="59">
        <v>7967</v>
      </c>
      <c r="O1866" s="59">
        <v>15393</v>
      </c>
      <c r="P1866" s="59"/>
      <c r="Q1866" s="59">
        <v>517</v>
      </c>
      <c r="R1866" s="59"/>
      <c r="S1866" s="59">
        <v>513</v>
      </c>
      <c r="T1866" s="59"/>
      <c r="U1866" s="59"/>
      <c r="V1866" s="59"/>
      <c r="W1866" s="59"/>
      <c r="X1866" s="59"/>
      <c r="Y1866" s="59"/>
      <c r="Z1866" s="59"/>
      <c r="AA1866" s="59"/>
      <c r="AB1866" s="59"/>
      <c r="AC1866" s="59"/>
      <c r="AD1866" s="59"/>
      <c r="AE1866" s="59"/>
      <c r="AG1866" s="7">
        <f>IF(Q1866&gt;0,RANK(Q1866,(N1866:P1866,Q1866:AE1866)),0)</f>
        <v>3</v>
      </c>
      <c r="AH1866" s="7">
        <f>IF(R1866&gt;0,RANK(R1866,(N1866:P1866,Q1866:AE1866)),0)</f>
        <v>0</v>
      </c>
      <c r="AI1866" s="7">
        <f>IF(T1866&gt;0,RANK(T1866,(N1866:P1866,Q1866:AE1866)),0)</f>
        <v>0</v>
      </c>
      <c r="AJ1866" s="7">
        <f>IF(S1866&gt;0,RANK(S1866,(N1866:P1866,Q1866:AE1866)),0)</f>
        <v>4</v>
      </c>
      <c r="AK1866" s="2">
        <f t="shared" si="703"/>
        <v>2.1197211972119722E-2</v>
      </c>
      <c r="AL1866" s="2">
        <f t="shared" si="704"/>
        <v>0</v>
      </c>
      <c r="AM1866" s="2">
        <f t="shared" si="705"/>
        <v>0</v>
      </c>
      <c r="AN1866" s="2">
        <f t="shared" si="706"/>
        <v>2.1033210332103321E-2</v>
      </c>
      <c r="AP1866" t="s">
        <v>308</v>
      </c>
      <c r="AQ1866" t="s">
        <v>744</v>
      </c>
      <c r="AR1866" s="57">
        <v>11</v>
      </c>
      <c r="AT1866" s="95">
        <v>42</v>
      </c>
      <c r="AU1866" s="97">
        <v>89</v>
      </c>
      <c r="AV1866" s="101">
        <f t="shared" si="697"/>
        <v>42089</v>
      </c>
      <c r="AX1866" s="7" t="s">
        <v>1006</v>
      </c>
    </row>
    <row r="1867" spans="1:50" hidden="1" outlineLevel="1">
      <c r="A1867" t="s">
        <v>1642</v>
      </c>
      <c r="B1867" t="s">
        <v>744</v>
      </c>
      <c r="C1867" s="1">
        <f t="shared" si="698"/>
        <v>208766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0</v>
      </c>
      <c r="G1867" s="1">
        <f t="shared" si="707"/>
        <v>79641</v>
      </c>
      <c r="H1867" s="2">
        <f t="shared" si="708"/>
        <v>0.38148453292202755</v>
      </c>
      <c r="I1867" s="2"/>
      <c r="J1867" s="2">
        <f t="shared" si="699"/>
        <v>0.28891198758418518</v>
      </c>
      <c r="K1867" s="2">
        <f t="shared" si="700"/>
        <v>0.67039652050621268</v>
      </c>
      <c r="L1867" s="2">
        <f t="shared" si="701"/>
        <v>0</v>
      </c>
      <c r="M1867" s="2">
        <f t="shared" si="702"/>
        <v>4.0691491909602084E-2</v>
      </c>
      <c r="N1867" s="59">
        <v>60315</v>
      </c>
      <c r="O1867" s="59">
        <v>139956</v>
      </c>
      <c r="P1867" s="59"/>
      <c r="Q1867" s="59">
        <v>4627</v>
      </c>
      <c r="R1867" s="59"/>
      <c r="S1867" s="59">
        <v>3868</v>
      </c>
      <c r="T1867" s="59"/>
      <c r="U1867" s="59"/>
      <c r="V1867" s="59"/>
      <c r="W1867" s="59"/>
      <c r="X1867" s="59"/>
      <c r="Y1867" s="59"/>
      <c r="Z1867" s="59"/>
      <c r="AA1867" s="59"/>
      <c r="AB1867" s="59"/>
      <c r="AC1867" s="59"/>
      <c r="AD1867" s="59"/>
      <c r="AE1867" s="59"/>
      <c r="AG1867" s="7">
        <f>IF(Q1867&gt;0,RANK(Q1867,(N1867:P1867,Q1867:AE1867)),0)</f>
        <v>3</v>
      </c>
      <c r="AH1867" s="7">
        <f>IF(R1867&gt;0,RANK(R1867,(N1867:P1867,Q1867:AE1867)),0)</f>
        <v>0</v>
      </c>
      <c r="AI1867" s="7">
        <f>IF(T1867&gt;0,RANK(T1867,(N1867:P1867,Q1867:AE1867)),0)</f>
        <v>0</v>
      </c>
      <c r="AJ1867" s="7">
        <f>IF(S1867&gt;0,RANK(S1867,(N1867:P1867,Q1867:AE1867)),0)</f>
        <v>4</v>
      </c>
      <c r="AK1867" s="2">
        <f t="shared" si="703"/>
        <v>2.2163570696377762E-2</v>
      </c>
      <c r="AL1867" s="2">
        <f t="shared" si="704"/>
        <v>0</v>
      </c>
      <c r="AM1867" s="2">
        <f t="shared" si="705"/>
        <v>0</v>
      </c>
      <c r="AN1867" s="2">
        <f t="shared" si="706"/>
        <v>1.8527921213224375E-2</v>
      </c>
      <c r="AP1867" t="s">
        <v>1642</v>
      </c>
      <c r="AQ1867" t="s">
        <v>744</v>
      </c>
      <c r="AR1867" s="57"/>
      <c r="AT1867" s="95">
        <v>42</v>
      </c>
      <c r="AU1867" s="97">
        <v>91</v>
      </c>
      <c r="AV1867" s="101">
        <f t="shared" si="697"/>
        <v>42091</v>
      </c>
      <c r="AX1867" s="7" t="s">
        <v>1006</v>
      </c>
    </row>
    <row r="1868" spans="1:50" hidden="1" outlineLevel="1">
      <c r="A1868" t="s">
        <v>1835</v>
      </c>
      <c r="B1868" t="s">
        <v>744</v>
      </c>
      <c r="C1868" s="1">
        <f t="shared" si="698"/>
        <v>4201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0</v>
      </c>
      <c r="G1868" s="1">
        <f t="shared" si="707"/>
        <v>1585</v>
      </c>
      <c r="H1868" s="2">
        <f t="shared" si="708"/>
        <v>0.37729112116162816</v>
      </c>
      <c r="I1868" s="2"/>
      <c r="J1868" s="2">
        <f t="shared" si="699"/>
        <v>0.29112116162818374</v>
      </c>
      <c r="K1868" s="2">
        <f t="shared" si="700"/>
        <v>0.66841228278981191</v>
      </c>
      <c r="L1868" s="2">
        <f t="shared" si="701"/>
        <v>0</v>
      </c>
      <c r="M1868" s="2">
        <f t="shared" si="702"/>
        <v>4.0466555582004404E-2</v>
      </c>
      <c r="N1868" s="59">
        <v>1223</v>
      </c>
      <c r="O1868" s="59">
        <v>2808</v>
      </c>
      <c r="P1868" s="59"/>
      <c r="Q1868" s="59">
        <v>45</v>
      </c>
      <c r="R1868" s="59"/>
      <c r="S1868" s="59">
        <v>125</v>
      </c>
      <c r="T1868" s="59"/>
      <c r="U1868" s="59"/>
      <c r="V1868" s="59"/>
      <c r="W1868" s="59"/>
      <c r="X1868" s="59"/>
      <c r="Y1868" s="59"/>
      <c r="Z1868" s="59"/>
      <c r="AA1868" s="59"/>
      <c r="AB1868" s="59"/>
      <c r="AC1868" s="59"/>
      <c r="AD1868" s="59"/>
      <c r="AE1868" s="59"/>
      <c r="AG1868" s="7">
        <f>IF(Q1868&gt;0,RANK(Q1868,(N1868:P1868,Q1868:AE1868)),0)</f>
        <v>4</v>
      </c>
      <c r="AH1868" s="7">
        <f>IF(R1868&gt;0,RANK(R1868,(N1868:P1868,Q1868:AE1868)),0)</f>
        <v>0</v>
      </c>
      <c r="AI1868" s="7">
        <f>IF(T1868&gt;0,RANK(T1868,(N1868:P1868,Q1868:AE1868)),0)</f>
        <v>0</v>
      </c>
      <c r="AJ1868" s="7">
        <f>IF(S1868&gt;0,RANK(S1868,(N1868:P1868,Q1868:AE1868)),0)</f>
        <v>3</v>
      </c>
      <c r="AK1868" s="2">
        <f t="shared" si="703"/>
        <v>1.0711735301118781E-2</v>
      </c>
      <c r="AL1868" s="2">
        <f t="shared" si="704"/>
        <v>0</v>
      </c>
      <c r="AM1868" s="2">
        <f t="shared" si="705"/>
        <v>0</v>
      </c>
      <c r="AN1868" s="2">
        <f t="shared" si="706"/>
        <v>2.9754820280885504E-2</v>
      </c>
      <c r="AP1868" t="s">
        <v>1835</v>
      </c>
      <c r="AQ1868" t="s">
        <v>744</v>
      </c>
      <c r="AR1868" s="57">
        <v>10</v>
      </c>
      <c r="AT1868" s="95">
        <v>42</v>
      </c>
      <c r="AU1868" s="97">
        <v>93</v>
      </c>
      <c r="AV1868" s="101">
        <f t="shared" si="697"/>
        <v>42093</v>
      </c>
      <c r="AX1868" s="7" t="s">
        <v>1006</v>
      </c>
    </row>
    <row r="1869" spans="1:50" hidden="1" outlineLevel="1">
      <c r="A1869" t="s">
        <v>1004</v>
      </c>
      <c r="B1869" t="s">
        <v>744</v>
      </c>
      <c r="C1869" s="1">
        <f t="shared" si="698"/>
        <v>63875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0</v>
      </c>
      <c r="G1869" s="1">
        <f t="shared" si="707"/>
        <v>17871</v>
      </c>
      <c r="H1869" s="2">
        <f t="shared" si="708"/>
        <v>0.27978082191780823</v>
      </c>
      <c r="I1869" s="2"/>
      <c r="J1869" s="2">
        <f t="shared" si="699"/>
        <v>0.34141682974559689</v>
      </c>
      <c r="K1869" s="2">
        <f t="shared" si="700"/>
        <v>0.62119765166340513</v>
      </c>
      <c r="L1869" s="2">
        <f t="shared" si="701"/>
        <v>0</v>
      </c>
      <c r="M1869" s="2">
        <f t="shared" si="702"/>
        <v>3.7385518590998035E-2</v>
      </c>
      <c r="N1869" s="59">
        <v>21808</v>
      </c>
      <c r="O1869" s="59">
        <v>39679</v>
      </c>
      <c r="P1869" s="59"/>
      <c r="Q1869" s="59">
        <v>1273</v>
      </c>
      <c r="R1869" s="59"/>
      <c r="S1869" s="59">
        <v>1115</v>
      </c>
      <c r="T1869" s="59"/>
      <c r="U1869" s="59"/>
      <c r="V1869" s="59"/>
      <c r="W1869" s="59"/>
      <c r="X1869" s="59"/>
      <c r="Y1869" s="59"/>
      <c r="Z1869" s="59"/>
      <c r="AA1869" s="59"/>
      <c r="AB1869" s="59"/>
      <c r="AC1869" s="59"/>
      <c r="AD1869" s="59"/>
      <c r="AE1869" s="59"/>
      <c r="AG1869" s="7">
        <f>IF(Q1869&gt;0,RANK(Q1869,(N1869:P1869,Q1869:AE1869)),0)</f>
        <v>3</v>
      </c>
      <c r="AH1869" s="7">
        <f>IF(R1869&gt;0,RANK(R1869,(N1869:P1869,Q1869:AE1869)),0)</f>
        <v>0</v>
      </c>
      <c r="AI1869" s="7">
        <f>IF(T1869&gt;0,RANK(T1869,(N1869:P1869,Q1869:AE1869)),0)</f>
        <v>0</v>
      </c>
      <c r="AJ1869" s="7">
        <f>IF(S1869&gt;0,RANK(S1869,(N1869:P1869,Q1869:AE1869)),0)</f>
        <v>4</v>
      </c>
      <c r="AK1869" s="2">
        <f t="shared" si="703"/>
        <v>1.9929549902152642E-2</v>
      </c>
      <c r="AL1869" s="2">
        <f t="shared" si="704"/>
        <v>0</v>
      </c>
      <c r="AM1869" s="2">
        <f t="shared" si="705"/>
        <v>0</v>
      </c>
      <c r="AN1869" s="2">
        <f t="shared" si="706"/>
        <v>1.74559686888454E-2</v>
      </c>
      <c r="AP1869" t="s">
        <v>1004</v>
      </c>
      <c r="AQ1869" t="s">
        <v>744</v>
      </c>
      <c r="AR1869" s="57">
        <v>15</v>
      </c>
      <c r="AT1869" s="95">
        <v>42</v>
      </c>
      <c r="AU1869" s="97">
        <v>95</v>
      </c>
      <c r="AV1869" s="101">
        <f t="shared" si="697"/>
        <v>42095</v>
      </c>
      <c r="AX1869" s="7" t="s">
        <v>1006</v>
      </c>
    </row>
    <row r="1870" spans="1:50" hidden="1" outlineLevel="1">
      <c r="A1870" t="s">
        <v>1579</v>
      </c>
      <c r="B1870" t="s">
        <v>744</v>
      </c>
      <c r="C1870" s="1">
        <f t="shared" si="698"/>
        <v>22116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1">
        <f t="shared" si="707"/>
        <v>5995</v>
      </c>
      <c r="H1870" s="2">
        <f t="shared" si="708"/>
        <v>0.2710707180321939</v>
      </c>
      <c r="I1870" s="2"/>
      <c r="J1870" s="2">
        <f t="shared" si="699"/>
        <v>0.34065834689817326</v>
      </c>
      <c r="K1870" s="2">
        <f t="shared" si="700"/>
        <v>0.61172906493036716</v>
      </c>
      <c r="L1870" s="2">
        <f t="shared" si="701"/>
        <v>0</v>
      </c>
      <c r="M1870" s="2">
        <f t="shared" si="702"/>
        <v>4.7612588171459636E-2</v>
      </c>
      <c r="N1870" s="59">
        <v>7534</v>
      </c>
      <c r="O1870" s="59">
        <v>13529</v>
      </c>
      <c r="P1870" s="59"/>
      <c r="Q1870" s="59">
        <v>294</v>
      </c>
      <c r="R1870" s="59"/>
      <c r="S1870" s="59">
        <v>759</v>
      </c>
      <c r="T1870" s="59"/>
      <c r="U1870" s="59"/>
      <c r="V1870" s="59"/>
      <c r="W1870" s="59"/>
      <c r="X1870" s="59"/>
      <c r="Y1870" s="59"/>
      <c r="Z1870" s="59"/>
      <c r="AA1870" s="59"/>
      <c r="AB1870" s="59"/>
      <c r="AC1870" s="59"/>
      <c r="AD1870" s="59"/>
      <c r="AE1870" s="59"/>
      <c r="AG1870" s="7">
        <f>IF(Q1870&gt;0,RANK(Q1870,(N1870:P1870,Q1870:AE1870)),0)</f>
        <v>4</v>
      </c>
      <c r="AH1870" s="7">
        <f>IF(R1870&gt;0,RANK(R1870,(N1870:P1870,Q1870:AE1870)),0)</f>
        <v>0</v>
      </c>
      <c r="AI1870" s="7">
        <f>IF(T1870&gt;0,RANK(T1870,(N1870:P1870,Q1870:AE1870)),0)</f>
        <v>0</v>
      </c>
      <c r="AJ1870" s="7">
        <f>IF(S1870&gt;0,RANK(S1870,(N1870:P1870,Q1870:AE1870)),0)</f>
        <v>3</v>
      </c>
      <c r="AK1870" s="2">
        <f t="shared" si="703"/>
        <v>1.3293543136190992E-2</v>
      </c>
      <c r="AL1870" s="2">
        <f t="shared" si="704"/>
        <v>0</v>
      </c>
      <c r="AM1870" s="2">
        <f t="shared" si="705"/>
        <v>0</v>
      </c>
      <c r="AN1870" s="2">
        <f t="shared" si="706"/>
        <v>3.4319045035268586E-2</v>
      </c>
      <c r="AP1870" t="s">
        <v>1579</v>
      </c>
      <c r="AQ1870" t="s">
        <v>744</v>
      </c>
      <c r="AR1870" s="57">
        <v>10</v>
      </c>
      <c r="AT1870" s="95">
        <v>42</v>
      </c>
      <c r="AU1870" s="97">
        <v>97</v>
      </c>
      <c r="AV1870" s="101">
        <f t="shared" si="697"/>
        <v>42097</v>
      </c>
      <c r="AX1870" s="7" t="s">
        <v>1006</v>
      </c>
    </row>
    <row r="1871" spans="1:50" hidden="1" outlineLevel="1">
      <c r="A1871" t="s">
        <v>1476</v>
      </c>
      <c r="B1871" t="s">
        <v>744</v>
      </c>
      <c r="C1871" s="1">
        <f t="shared" si="698"/>
        <v>10128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1">
        <f t="shared" si="707"/>
        <v>5014</v>
      </c>
      <c r="H1871" s="2">
        <f t="shared" si="708"/>
        <v>0.49506319115323855</v>
      </c>
      <c r="I1871" s="2"/>
      <c r="J1871" s="2">
        <f t="shared" si="699"/>
        <v>0.23301737756714061</v>
      </c>
      <c r="K1871" s="2">
        <f t="shared" si="700"/>
        <v>0.72808056872037918</v>
      </c>
      <c r="L1871" s="2">
        <f t="shared" si="701"/>
        <v>0</v>
      </c>
      <c r="M1871" s="2">
        <f t="shared" si="702"/>
        <v>3.8902053712480233E-2</v>
      </c>
      <c r="N1871" s="59">
        <v>2360</v>
      </c>
      <c r="O1871" s="59">
        <v>7374</v>
      </c>
      <c r="P1871" s="59"/>
      <c r="Q1871" s="59">
        <v>109</v>
      </c>
      <c r="R1871" s="59"/>
      <c r="S1871" s="59">
        <v>285</v>
      </c>
      <c r="T1871" s="59"/>
      <c r="U1871" s="59"/>
      <c r="V1871" s="59"/>
      <c r="W1871" s="59"/>
      <c r="X1871" s="59"/>
      <c r="Y1871" s="59"/>
      <c r="Z1871" s="59"/>
      <c r="AA1871" s="59"/>
      <c r="AB1871" s="59"/>
      <c r="AC1871" s="59"/>
      <c r="AD1871" s="59"/>
      <c r="AE1871" s="59"/>
      <c r="AG1871" s="7">
        <f>IF(Q1871&gt;0,RANK(Q1871,(N1871:P1871,Q1871:AE1871)),0)</f>
        <v>4</v>
      </c>
      <c r="AH1871" s="7">
        <f>IF(R1871&gt;0,RANK(R1871,(N1871:P1871,Q1871:AE1871)),0)</f>
        <v>0</v>
      </c>
      <c r="AI1871" s="7">
        <f>IF(T1871&gt;0,RANK(T1871,(N1871:P1871,Q1871:AE1871)),0)</f>
        <v>0</v>
      </c>
      <c r="AJ1871" s="7">
        <f>IF(S1871&gt;0,RANK(S1871,(N1871:P1871,Q1871:AE1871)),0)</f>
        <v>3</v>
      </c>
      <c r="AK1871" s="2">
        <f t="shared" si="703"/>
        <v>1.0762243285939969E-2</v>
      </c>
      <c r="AL1871" s="2">
        <f t="shared" si="704"/>
        <v>0</v>
      </c>
      <c r="AM1871" s="2">
        <f t="shared" si="705"/>
        <v>0</v>
      </c>
      <c r="AN1871" s="2">
        <f t="shared" si="706"/>
        <v>2.8139810426540283E-2</v>
      </c>
      <c r="AP1871" t="s">
        <v>1476</v>
      </c>
      <c r="AQ1871" t="s">
        <v>744</v>
      </c>
      <c r="AR1871" s="57"/>
      <c r="AT1871" s="95">
        <v>42</v>
      </c>
      <c r="AU1871" s="97">
        <v>99</v>
      </c>
      <c r="AV1871" s="101">
        <f t="shared" si="697"/>
        <v>42099</v>
      </c>
      <c r="AX1871" s="7" t="s">
        <v>1006</v>
      </c>
    </row>
    <row r="1872" spans="1:50" hidden="1" outlineLevel="1">
      <c r="A1872" t="s">
        <v>1722</v>
      </c>
      <c r="B1872" t="s">
        <v>744</v>
      </c>
      <c r="C1872" s="1">
        <f t="shared" si="698"/>
        <v>303098</v>
      </c>
      <c r="D1872" s="7">
        <f>IF(N1872&gt;0, RANK(N1872,(N1872:P1872,Q1872:AE1872)),0)</f>
        <v>1</v>
      </c>
      <c r="E1872" s="7">
        <f>IF(O1872&gt;0,RANK(O1872,(N1872:P1872,Q1872:AE1872)),0)</f>
        <v>2</v>
      </c>
      <c r="F1872" s="7">
        <f>IF(P1872&gt;0,RANK(P1872,(N1872:P1872,Q1872:AE1872)),0)</f>
        <v>0</v>
      </c>
      <c r="G1872" s="1">
        <f t="shared" si="707"/>
        <v>60692</v>
      </c>
      <c r="H1872" s="2">
        <f t="shared" si="708"/>
        <v>0.20023886663719326</v>
      </c>
      <c r="I1872" s="2"/>
      <c r="J1872" s="2">
        <f t="shared" si="699"/>
        <v>0.58716652699786864</v>
      </c>
      <c r="K1872" s="2">
        <f t="shared" si="700"/>
        <v>0.38692766036067544</v>
      </c>
      <c r="L1872" s="2">
        <f t="shared" si="701"/>
        <v>0</v>
      </c>
      <c r="M1872" s="2">
        <f t="shared" si="702"/>
        <v>2.5905812641455916E-2</v>
      </c>
      <c r="N1872" s="59">
        <v>177969</v>
      </c>
      <c r="O1872" s="59">
        <v>117277</v>
      </c>
      <c r="P1872" s="59"/>
      <c r="Q1872" s="59">
        <v>3615</v>
      </c>
      <c r="R1872" s="59"/>
      <c r="S1872" s="59">
        <v>4237</v>
      </c>
      <c r="T1872" s="59"/>
      <c r="U1872" s="59"/>
      <c r="V1872" s="59"/>
      <c r="W1872" s="59"/>
      <c r="X1872" s="59"/>
      <c r="Y1872" s="59"/>
      <c r="Z1872" s="59"/>
      <c r="AA1872" s="59"/>
      <c r="AB1872" s="59"/>
      <c r="AC1872" s="59"/>
      <c r="AD1872" s="59"/>
      <c r="AE1872" s="59"/>
      <c r="AG1872" s="7">
        <f>IF(Q1872&gt;0,RANK(Q1872,(N1872:P1872,Q1872:AE1872)),0)</f>
        <v>4</v>
      </c>
      <c r="AH1872" s="7">
        <f>IF(R1872&gt;0,RANK(R1872,(N1872:P1872,Q1872:AE1872)),0)</f>
        <v>0</v>
      </c>
      <c r="AI1872" s="7">
        <f>IF(T1872&gt;0,RANK(T1872,(N1872:P1872,Q1872:AE1872)),0)</f>
        <v>0</v>
      </c>
      <c r="AJ1872" s="7">
        <f>IF(S1872&gt;0,RANK(S1872,(N1872:P1872,Q1872:AE1872)),0)</f>
        <v>3</v>
      </c>
      <c r="AK1872" s="2">
        <f t="shared" si="703"/>
        <v>1.1926835544939261E-2</v>
      </c>
      <c r="AL1872" s="2">
        <f t="shared" si="704"/>
        <v>0</v>
      </c>
      <c r="AM1872" s="2">
        <f t="shared" si="705"/>
        <v>0</v>
      </c>
      <c r="AN1872" s="2">
        <f t="shared" si="706"/>
        <v>1.3978977096516639E-2</v>
      </c>
      <c r="AP1872" t="s">
        <v>1722</v>
      </c>
      <c r="AQ1872" t="s">
        <v>744</v>
      </c>
      <c r="AR1872" s="57"/>
      <c r="AT1872" s="95">
        <v>42</v>
      </c>
      <c r="AU1872" s="97">
        <v>101</v>
      </c>
      <c r="AV1872" s="101">
        <f t="shared" si="697"/>
        <v>42101</v>
      </c>
      <c r="AX1872" s="7" t="s">
        <v>1006</v>
      </c>
    </row>
    <row r="1873" spans="1:50" hidden="1" outlineLevel="1">
      <c r="A1873" t="s">
        <v>1690</v>
      </c>
      <c r="B1873" t="s">
        <v>744</v>
      </c>
      <c r="C1873" s="1">
        <f t="shared" si="698"/>
        <v>9617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0</v>
      </c>
      <c r="G1873" s="1">
        <f t="shared" si="707"/>
        <v>3328</v>
      </c>
      <c r="H1873" s="2">
        <f t="shared" si="708"/>
        <v>0.34605386295102425</v>
      </c>
      <c r="I1873" s="2"/>
      <c r="J1873" s="2">
        <f t="shared" si="699"/>
        <v>0.31007590724758238</v>
      </c>
      <c r="K1873" s="2">
        <f t="shared" si="700"/>
        <v>0.65612977019860663</v>
      </c>
      <c r="L1873" s="2">
        <f t="shared" si="701"/>
        <v>0</v>
      </c>
      <c r="M1873" s="2">
        <f t="shared" si="702"/>
        <v>3.3794322553810985E-2</v>
      </c>
      <c r="N1873" s="59">
        <v>2982</v>
      </c>
      <c r="O1873" s="59">
        <v>6310</v>
      </c>
      <c r="P1873" s="59"/>
      <c r="Q1873" s="59">
        <v>128</v>
      </c>
      <c r="R1873" s="59"/>
      <c r="S1873" s="59">
        <v>197</v>
      </c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G1873" s="7">
        <f>IF(Q1873&gt;0,RANK(Q1873,(N1873:P1873,Q1873:AE1873)),0)</f>
        <v>4</v>
      </c>
      <c r="AH1873" s="7">
        <f>IF(R1873&gt;0,RANK(R1873,(N1873:P1873,Q1873:AE1873)),0)</f>
        <v>0</v>
      </c>
      <c r="AI1873" s="7">
        <f>IF(T1873&gt;0,RANK(T1873,(N1873:P1873,Q1873:AE1873)),0)</f>
        <v>0</v>
      </c>
      <c r="AJ1873" s="7">
        <f>IF(S1873&gt;0,RANK(S1873,(N1873:P1873,Q1873:AE1873)),0)</f>
        <v>3</v>
      </c>
      <c r="AK1873" s="2">
        <f t="shared" si="703"/>
        <v>1.3309763959654778E-2</v>
      </c>
      <c r="AL1873" s="2">
        <f t="shared" si="704"/>
        <v>0</v>
      </c>
      <c r="AM1873" s="2">
        <f t="shared" si="705"/>
        <v>0</v>
      </c>
      <c r="AN1873" s="2">
        <f t="shared" si="706"/>
        <v>2.0484558594156183E-2</v>
      </c>
      <c r="AP1873" t="s">
        <v>1690</v>
      </c>
      <c r="AQ1873" t="s">
        <v>744</v>
      </c>
      <c r="AR1873" s="57">
        <v>10</v>
      </c>
      <c r="AT1873" s="95">
        <v>42</v>
      </c>
      <c r="AU1873" s="97">
        <v>103</v>
      </c>
      <c r="AV1873" s="101">
        <f t="shared" si="697"/>
        <v>42103</v>
      </c>
      <c r="AX1873" s="7" t="s">
        <v>1006</v>
      </c>
    </row>
    <row r="1874" spans="1:50" hidden="1" outlineLevel="1">
      <c r="A1874" t="s">
        <v>1438</v>
      </c>
      <c r="B1874" t="s">
        <v>744</v>
      </c>
      <c r="C1874" s="1">
        <f t="shared" si="698"/>
        <v>4483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1">
        <f t="shared" si="707"/>
        <v>2046</v>
      </c>
      <c r="H1874" s="2">
        <f t="shared" si="708"/>
        <v>0.45639080972563018</v>
      </c>
      <c r="I1874" s="2"/>
      <c r="J1874" s="2">
        <f t="shared" si="699"/>
        <v>0.25228641534686591</v>
      </c>
      <c r="K1874" s="2">
        <f t="shared" si="700"/>
        <v>0.70867722507249609</v>
      </c>
      <c r="L1874" s="2">
        <f t="shared" si="701"/>
        <v>0</v>
      </c>
      <c r="M1874" s="2">
        <f t="shared" si="702"/>
        <v>3.9036359580638003E-2</v>
      </c>
      <c r="N1874" s="59">
        <v>1131</v>
      </c>
      <c r="O1874" s="59">
        <v>3177</v>
      </c>
      <c r="P1874" s="59"/>
      <c r="Q1874" s="59">
        <v>42</v>
      </c>
      <c r="R1874" s="59"/>
      <c r="S1874" s="59">
        <v>133</v>
      </c>
      <c r="T1874" s="59"/>
      <c r="U1874" s="59"/>
      <c r="V1874" s="59"/>
      <c r="W1874" s="59"/>
      <c r="X1874" s="59"/>
      <c r="Y1874" s="59"/>
      <c r="Z1874" s="59"/>
      <c r="AA1874" s="59"/>
      <c r="AB1874" s="59"/>
      <c r="AC1874" s="59"/>
      <c r="AD1874" s="59"/>
      <c r="AE1874" s="59"/>
      <c r="AG1874" s="7">
        <f>IF(Q1874&gt;0,RANK(Q1874,(N1874:P1874,Q1874:AE1874)),0)</f>
        <v>4</v>
      </c>
      <c r="AH1874" s="7">
        <f>IF(R1874&gt;0,RANK(R1874,(N1874:P1874,Q1874:AE1874)),0)</f>
        <v>0</v>
      </c>
      <c r="AI1874" s="7">
        <f>IF(T1874&gt;0,RANK(T1874,(N1874:P1874,Q1874:AE1874)),0)</f>
        <v>0</v>
      </c>
      <c r="AJ1874" s="7">
        <f>IF(S1874&gt;0,RANK(S1874,(N1874:P1874,Q1874:AE1874)),0)</f>
        <v>3</v>
      </c>
      <c r="AK1874" s="2">
        <f t="shared" si="703"/>
        <v>9.3687262993531126E-3</v>
      </c>
      <c r="AL1874" s="2">
        <f t="shared" si="704"/>
        <v>0</v>
      </c>
      <c r="AM1874" s="2">
        <f t="shared" si="705"/>
        <v>0</v>
      </c>
      <c r="AN1874" s="2">
        <f t="shared" si="706"/>
        <v>2.9667633281284855E-2</v>
      </c>
      <c r="AP1874" t="s">
        <v>1438</v>
      </c>
      <c r="AQ1874" t="s">
        <v>744</v>
      </c>
      <c r="AR1874" s="57">
        <v>5</v>
      </c>
      <c r="AT1874" s="95">
        <v>42</v>
      </c>
      <c r="AU1874" s="97">
        <v>105</v>
      </c>
      <c r="AV1874" s="101">
        <f t="shared" si="697"/>
        <v>42105</v>
      </c>
      <c r="AX1874" s="7" t="s">
        <v>1006</v>
      </c>
    </row>
    <row r="1875" spans="1:50" hidden="1" outlineLevel="1">
      <c r="A1875" t="s">
        <v>1719</v>
      </c>
      <c r="B1875" t="s">
        <v>744</v>
      </c>
      <c r="C1875" s="1">
        <f t="shared" si="698"/>
        <v>44281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0</v>
      </c>
      <c r="G1875" s="1">
        <f t="shared" si="707"/>
        <v>15243</v>
      </c>
      <c r="H1875" s="2">
        <f t="shared" si="708"/>
        <v>0.34423341839615185</v>
      </c>
      <c r="I1875" s="2"/>
      <c r="J1875" s="2">
        <f t="shared" si="699"/>
        <v>0.31288814615749416</v>
      </c>
      <c r="K1875" s="2">
        <f t="shared" si="700"/>
        <v>0.65712156455364601</v>
      </c>
      <c r="L1875" s="2">
        <f t="shared" si="701"/>
        <v>0</v>
      </c>
      <c r="M1875" s="2">
        <f t="shared" si="702"/>
        <v>2.9990289288859828E-2</v>
      </c>
      <c r="N1875" s="59">
        <v>13855</v>
      </c>
      <c r="O1875" s="59">
        <v>29098</v>
      </c>
      <c r="P1875" s="59"/>
      <c r="Q1875" s="59">
        <v>537</v>
      </c>
      <c r="R1875" s="59"/>
      <c r="S1875" s="59">
        <v>791</v>
      </c>
      <c r="T1875" s="59"/>
      <c r="U1875" s="59"/>
      <c r="V1875" s="59"/>
      <c r="W1875" s="59"/>
      <c r="X1875" s="59"/>
      <c r="Y1875" s="59"/>
      <c r="Z1875" s="59"/>
      <c r="AA1875" s="59"/>
      <c r="AB1875" s="59"/>
      <c r="AC1875" s="59"/>
      <c r="AD1875" s="59"/>
      <c r="AE1875" s="59"/>
      <c r="AG1875" s="7">
        <f>IF(Q1875&gt;0,RANK(Q1875,(N1875:P1875,Q1875:AE1875)),0)</f>
        <v>4</v>
      </c>
      <c r="AH1875" s="7">
        <f>IF(R1875&gt;0,RANK(R1875,(N1875:P1875,Q1875:AE1875)),0)</f>
        <v>0</v>
      </c>
      <c r="AI1875" s="7">
        <f>IF(T1875&gt;0,RANK(T1875,(N1875:P1875,Q1875:AE1875)),0)</f>
        <v>0</v>
      </c>
      <c r="AJ1875" s="7">
        <f>IF(S1875&gt;0,RANK(S1875,(N1875:P1875,Q1875:AE1875)),0)</f>
        <v>3</v>
      </c>
      <c r="AK1875" s="2">
        <f t="shared" si="703"/>
        <v>1.2127097400691041E-2</v>
      </c>
      <c r="AL1875" s="2">
        <f t="shared" si="704"/>
        <v>0</v>
      </c>
      <c r="AM1875" s="2">
        <f t="shared" si="705"/>
        <v>0</v>
      </c>
      <c r="AN1875" s="2">
        <f t="shared" si="706"/>
        <v>1.786319188816874E-2</v>
      </c>
      <c r="AP1875" t="s">
        <v>1719</v>
      </c>
      <c r="AQ1875" t="s">
        <v>744</v>
      </c>
      <c r="AR1875" s="57">
        <v>17</v>
      </c>
      <c r="AT1875" s="95">
        <v>42</v>
      </c>
      <c r="AU1875" s="97">
        <v>107</v>
      </c>
      <c r="AV1875" s="101">
        <f t="shared" si="697"/>
        <v>42107</v>
      </c>
      <c r="AX1875" s="7" t="s">
        <v>1006</v>
      </c>
    </row>
    <row r="1876" spans="1:50" hidden="1" outlineLevel="1">
      <c r="A1876" t="s">
        <v>2237</v>
      </c>
      <c r="B1876" t="s">
        <v>744</v>
      </c>
      <c r="C1876" s="1">
        <f t="shared" si="698"/>
        <v>7920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707"/>
        <v>4255</v>
      </c>
      <c r="H1876" s="2">
        <f t="shared" si="708"/>
        <v>0.5372474747474747</v>
      </c>
      <c r="I1876" s="2"/>
      <c r="J1876" s="2">
        <f t="shared" si="699"/>
        <v>0.21565656565656566</v>
      </c>
      <c r="K1876" s="2">
        <f t="shared" si="700"/>
        <v>0.75290404040404035</v>
      </c>
      <c r="L1876" s="2">
        <f t="shared" si="701"/>
        <v>0</v>
      </c>
      <c r="M1876" s="2">
        <f t="shared" si="702"/>
        <v>3.1439393939393989E-2</v>
      </c>
      <c r="N1876" s="59">
        <v>1708</v>
      </c>
      <c r="O1876" s="59">
        <v>5963</v>
      </c>
      <c r="P1876" s="59"/>
      <c r="Q1876" s="59">
        <v>63</v>
      </c>
      <c r="R1876" s="59"/>
      <c r="S1876" s="59">
        <v>186</v>
      </c>
      <c r="T1876" s="59"/>
      <c r="U1876" s="59"/>
      <c r="V1876" s="59"/>
      <c r="W1876" s="59"/>
      <c r="X1876" s="59"/>
      <c r="Y1876" s="59"/>
      <c r="Z1876" s="59"/>
      <c r="AA1876" s="59"/>
      <c r="AB1876" s="59"/>
      <c r="AC1876" s="59"/>
      <c r="AD1876" s="59"/>
      <c r="AE1876" s="59"/>
      <c r="AG1876" s="7">
        <f>IF(Q1876&gt;0,RANK(Q1876,(N1876:P1876,Q1876:AE1876)),0)</f>
        <v>4</v>
      </c>
      <c r="AH1876" s="7">
        <f>IF(R1876&gt;0,RANK(R1876,(N1876:P1876,Q1876:AE1876)),0)</f>
        <v>0</v>
      </c>
      <c r="AI1876" s="7">
        <f>IF(T1876&gt;0,RANK(T1876,(N1876:P1876,Q1876:AE1876)),0)</f>
        <v>0</v>
      </c>
      <c r="AJ1876" s="7">
        <f>IF(S1876&gt;0,RANK(S1876,(N1876:P1876,Q1876:AE1876)),0)</f>
        <v>3</v>
      </c>
      <c r="AK1876" s="2">
        <f t="shared" si="703"/>
        <v>7.9545454545454537E-3</v>
      </c>
      <c r="AL1876" s="2">
        <f t="shared" si="704"/>
        <v>0</v>
      </c>
      <c r="AM1876" s="2">
        <f t="shared" si="705"/>
        <v>0</v>
      </c>
      <c r="AN1876" s="2">
        <f t="shared" si="706"/>
        <v>2.3484848484848483E-2</v>
      </c>
      <c r="AP1876" t="s">
        <v>2237</v>
      </c>
      <c r="AQ1876" t="s">
        <v>744</v>
      </c>
      <c r="AR1876" s="57">
        <v>10</v>
      </c>
      <c r="AT1876" s="95">
        <v>42</v>
      </c>
      <c r="AU1876" s="97">
        <v>109</v>
      </c>
      <c r="AV1876" s="101">
        <f t="shared" si="697"/>
        <v>42109</v>
      </c>
      <c r="AX1876" s="7" t="s">
        <v>1006</v>
      </c>
    </row>
    <row r="1877" spans="1:50" hidden="1" outlineLevel="1">
      <c r="A1877" t="s">
        <v>1177</v>
      </c>
      <c r="B1877" t="s">
        <v>744</v>
      </c>
      <c r="C1877" s="1">
        <f t="shared" si="698"/>
        <v>24486</v>
      </c>
      <c r="D1877" s="7">
        <f>IF(N1877&gt;0, RANK(N1877,(N1877:P1877,Q1877:AE1877)),0)</f>
        <v>1</v>
      </c>
      <c r="E1877" s="7">
        <f>IF(O1877&gt;0,RANK(O1877,(N1877:P1877,Q1877:AE1877)),0)</f>
        <v>2</v>
      </c>
      <c r="F1877" s="7">
        <f>IF(P1877&gt;0,RANK(P1877,(N1877:P1877,Q1877:AE1877)),0)</f>
        <v>0</v>
      </c>
      <c r="G1877" s="1">
        <f t="shared" si="707"/>
        <v>8217</v>
      </c>
      <c r="H1877" s="2">
        <f t="shared" si="708"/>
        <v>0.33557951482479786</v>
      </c>
      <c r="I1877" s="2"/>
      <c r="J1877" s="2">
        <f t="shared" si="699"/>
        <v>0.66172506738544479</v>
      </c>
      <c r="K1877" s="2">
        <f t="shared" si="700"/>
        <v>0.32614555256064692</v>
      </c>
      <c r="L1877" s="2">
        <f t="shared" si="701"/>
        <v>0</v>
      </c>
      <c r="M1877" s="2">
        <f t="shared" si="702"/>
        <v>1.212938005390829E-2</v>
      </c>
      <c r="N1877" s="59">
        <v>16203</v>
      </c>
      <c r="O1877" s="59">
        <v>7986</v>
      </c>
      <c r="P1877" s="59"/>
      <c r="Q1877" s="59">
        <v>95</v>
      </c>
      <c r="R1877" s="59"/>
      <c r="S1877" s="59">
        <v>202</v>
      </c>
      <c r="T1877" s="59"/>
      <c r="U1877" s="59"/>
      <c r="V1877" s="59"/>
      <c r="W1877" s="59"/>
      <c r="X1877" s="59"/>
      <c r="Y1877" s="59"/>
      <c r="Z1877" s="59"/>
      <c r="AA1877" s="59"/>
      <c r="AB1877" s="59"/>
      <c r="AC1877" s="59"/>
      <c r="AD1877" s="59"/>
      <c r="AE1877" s="59"/>
      <c r="AG1877" s="7">
        <f>IF(Q1877&gt;0,RANK(Q1877,(N1877:P1877,Q1877:AE1877)),0)</f>
        <v>4</v>
      </c>
      <c r="AH1877" s="7">
        <f>IF(R1877&gt;0,RANK(R1877,(N1877:P1877,Q1877:AE1877)),0)</f>
        <v>0</v>
      </c>
      <c r="AI1877" s="7">
        <f>IF(T1877&gt;0,RANK(T1877,(N1877:P1877,Q1877:AE1877)),0)</f>
        <v>0</v>
      </c>
      <c r="AJ1877" s="7">
        <f>IF(S1877&gt;0,RANK(S1877,(N1877:P1877,Q1877:AE1877)),0)</f>
        <v>3</v>
      </c>
      <c r="AK1877" s="2">
        <f t="shared" si="703"/>
        <v>3.8797680307114269E-3</v>
      </c>
      <c r="AL1877" s="2">
        <f t="shared" si="704"/>
        <v>0</v>
      </c>
      <c r="AM1877" s="2">
        <f t="shared" si="705"/>
        <v>0</v>
      </c>
      <c r="AN1877" s="2">
        <f t="shared" si="706"/>
        <v>8.2496120231969287E-3</v>
      </c>
      <c r="AP1877" t="s">
        <v>1177</v>
      </c>
      <c r="AQ1877" t="s">
        <v>744</v>
      </c>
      <c r="AR1877" s="57"/>
      <c r="AT1877" s="95">
        <v>42</v>
      </c>
      <c r="AU1877" s="97">
        <v>111</v>
      </c>
      <c r="AV1877" s="101">
        <f t="shared" si="697"/>
        <v>42111</v>
      </c>
      <c r="AX1877" s="7" t="s">
        <v>1006</v>
      </c>
    </row>
    <row r="1878" spans="1:50" hidden="1" outlineLevel="1">
      <c r="A1878" t="s">
        <v>845</v>
      </c>
      <c r="B1878" t="s">
        <v>744</v>
      </c>
      <c r="C1878" s="1">
        <f t="shared" si="698"/>
        <v>2289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1">
        <f t="shared" si="707"/>
        <v>932</v>
      </c>
      <c r="H1878" s="2">
        <f t="shared" si="708"/>
        <v>0.40716470074268241</v>
      </c>
      <c r="I1878" s="2"/>
      <c r="J1878" s="2">
        <f t="shared" si="699"/>
        <v>0.28440366972477066</v>
      </c>
      <c r="K1878" s="2">
        <f t="shared" si="700"/>
        <v>0.69156837046745301</v>
      </c>
      <c r="L1878" s="2">
        <f t="shared" si="701"/>
        <v>0</v>
      </c>
      <c r="M1878" s="2">
        <f t="shared" si="702"/>
        <v>2.4027959807776278E-2</v>
      </c>
      <c r="N1878" s="59">
        <v>651</v>
      </c>
      <c r="O1878" s="59">
        <v>1583</v>
      </c>
      <c r="P1878" s="59"/>
      <c r="Q1878" s="59">
        <v>20</v>
      </c>
      <c r="R1878" s="59"/>
      <c r="S1878" s="59">
        <v>35</v>
      </c>
      <c r="T1878" s="59"/>
      <c r="U1878" s="59"/>
      <c r="V1878" s="59"/>
      <c r="W1878" s="59"/>
      <c r="X1878" s="59"/>
      <c r="Y1878" s="59"/>
      <c r="Z1878" s="59"/>
      <c r="AA1878" s="59"/>
      <c r="AB1878" s="59"/>
      <c r="AC1878" s="59"/>
      <c r="AD1878" s="59"/>
      <c r="AE1878" s="59"/>
      <c r="AG1878" s="7">
        <f>IF(Q1878&gt;0,RANK(Q1878,(N1878:P1878,Q1878:AE1878)),0)</f>
        <v>4</v>
      </c>
      <c r="AH1878" s="7">
        <f>IF(R1878&gt;0,RANK(R1878,(N1878:P1878,Q1878:AE1878)),0)</f>
        <v>0</v>
      </c>
      <c r="AI1878" s="7">
        <f>IF(T1878&gt;0,RANK(T1878,(N1878:P1878,Q1878:AE1878)),0)</f>
        <v>0</v>
      </c>
      <c r="AJ1878" s="7">
        <f>IF(S1878&gt;0,RANK(S1878,(N1878:P1878,Q1878:AE1878)),0)</f>
        <v>3</v>
      </c>
      <c r="AK1878" s="2">
        <f t="shared" si="703"/>
        <v>8.7374399301004806E-3</v>
      </c>
      <c r="AL1878" s="2">
        <f t="shared" si="704"/>
        <v>0</v>
      </c>
      <c r="AM1878" s="2">
        <f t="shared" si="705"/>
        <v>0</v>
      </c>
      <c r="AN1878" s="2">
        <f t="shared" si="706"/>
        <v>1.5290519877675841E-2</v>
      </c>
      <c r="AP1878" t="s">
        <v>845</v>
      </c>
      <c r="AQ1878" t="s">
        <v>744</v>
      </c>
      <c r="AR1878" s="57">
        <v>10</v>
      </c>
      <c r="AT1878" s="95">
        <v>42</v>
      </c>
      <c r="AU1878" s="97">
        <v>113</v>
      </c>
      <c r="AV1878" s="101">
        <f t="shared" si="697"/>
        <v>42113</v>
      </c>
      <c r="AX1878" s="7" t="s">
        <v>1006</v>
      </c>
    </row>
    <row r="1879" spans="1:50" hidden="1" outlineLevel="1">
      <c r="A1879" t="s">
        <v>2261</v>
      </c>
      <c r="B1879" t="s">
        <v>744</v>
      </c>
      <c r="C1879" s="1">
        <f t="shared" si="698"/>
        <v>12905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 t="shared" si="707"/>
        <v>5835</v>
      </c>
      <c r="H1879" s="2">
        <f t="shared" si="708"/>
        <v>0.45215032932971716</v>
      </c>
      <c r="I1879" s="2"/>
      <c r="J1879" s="2">
        <f t="shared" si="699"/>
        <v>0.26059666795815578</v>
      </c>
      <c r="K1879" s="2">
        <f t="shared" si="700"/>
        <v>0.71274699728787294</v>
      </c>
      <c r="L1879" s="2">
        <f t="shared" si="701"/>
        <v>0</v>
      </c>
      <c r="M1879" s="2">
        <f t="shared" si="702"/>
        <v>2.6656334753971334E-2</v>
      </c>
      <c r="N1879" s="59">
        <v>3363</v>
      </c>
      <c r="O1879" s="59">
        <v>9198</v>
      </c>
      <c r="P1879" s="59"/>
      <c r="Q1879" s="59">
        <v>141</v>
      </c>
      <c r="R1879" s="59"/>
      <c r="S1879" s="59">
        <v>203</v>
      </c>
      <c r="T1879" s="59"/>
      <c r="U1879" s="59"/>
      <c r="V1879" s="59"/>
      <c r="W1879" s="59"/>
      <c r="X1879" s="59"/>
      <c r="Y1879" s="59"/>
      <c r="Z1879" s="59"/>
      <c r="AA1879" s="59"/>
      <c r="AB1879" s="59"/>
      <c r="AC1879" s="59"/>
      <c r="AD1879" s="59"/>
      <c r="AE1879" s="59"/>
      <c r="AG1879" s="7">
        <f>IF(Q1879&gt;0,RANK(Q1879,(N1879:P1879,Q1879:AE1879)),0)</f>
        <v>4</v>
      </c>
      <c r="AH1879" s="7">
        <f>IF(R1879&gt;0,RANK(R1879,(N1879:P1879,Q1879:AE1879)),0)</f>
        <v>0</v>
      </c>
      <c r="AI1879" s="7">
        <f>IF(T1879&gt;0,RANK(T1879,(N1879:P1879,Q1879:AE1879)),0)</f>
        <v>0</v>
      </c>
      <c r="AJ1879" s="7">
        <f>IF(S1879&gt;0,RANK(S1879,(N1879:P1879,Q1879:AE1879)),0)</f>
        <v>3</v>
      </c>
      <c r="AK1879" s="2">
        <f t="shared" si="703"/>
        <v>1.0925997675319644E-2</v>
      </c>
      <c r="AL1879" s="2">
        <f t="shared" si="704"/>
        <v>0</v>
      </c>
      <c r="AM1879" s="2">
        <f t="shared" si="705"/>
        <v>0</v>
      </c>
      <c r="AN1879" s="2">
        <f t="shared" si="706"/>
        <v>1.5730337078651686E-2</v>
      </c>
      <c r="AP1879" t="s">
        <v>2261</v>
      </c>
      <c r="AQ1879" t="s">
        <v>744</v>
      </c>
      <c r="AR1879" s="57">
        <v>10</v>
      </c>
      <c r="AT1879" s="95">
        <v>42</v>
      </c>
      <c r="AU1879" s="97">
        <v>115</v>
      </c>
      <c r="AV1879" s="101">
        <f t="shared" si="697"/>
        <v>42115</v>
      </c>
      <c r="AX1879" s="7" t="s">
        <v>1006</v>
      </c>
    </row>
    <row r="1880" spans="1:50" hidden="1" outlineLevel="1">
      <c r="A1880" t="s">
        <v>1585</v>
      </c>
      <c r="B1880" t="s">
        <v>744</v>
      </c>
      <c r="C1880" s="1">
        <f t="shared" si="698"/>
        <v>9966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1">
        <f t="shared" si="707"/>
        <v>4522</v>
      </c>
      <c r="H1880" s="2">
        <f t="shared" si="708"/>
        <v>0.45374272526590409</v>
      </c>
      <c r="I1880" s="2"/>
      <c r="J1880" s="2">
        <f t="shared" si="699"/>
        <v>0.25316074653823001</v>
      </c>
      <c r="K1880" s="2">
        <f t="shared" si="700"/>
        <v>0.70690347180413404</v>
      </c>
      <c r="L1880" s="2">
        <f t="shared" si="701"/>
        <v>0</v>
      </c>
      <c r="M1880" s="2">
        <f t="shared" si="702"/>
        <v>3.9935781657636005E-2</v>
      </c>
      <c r="N1880" s="59">
        <v>2523</v>
      </c>
      <c r="O1880" s="59">
        <v>7045</v>
      </c>
      <c r="P1880" s="59"/>
      <c r="Q1880" s="59">
        <v>140</v>
      </c>
      <c r="R1880" s="59"/>
      <c r="S1880" s="59">
        <v>258</v>
      </c>
      <c r="T1880" s="59"/>
      <c r="U1880" s="59"/>
      <c r="V1880" s="59"/>
      <c r="W1880" s="59"/>
      <c r="X1880" s="59"/>
      <c r="Y1880" s="59"/>
      <c r="Z1880" s="59"/>
      <c r="AA1880" s="59"/>
      <c r="AB1880" s="59"/>
      <c r="AC1880" s="59"/>
      <c r="AD1880" s="59"/>
      <c r="AE1880" s="59"/>
      <c r="AG1880" s="7">
        <f>IF(Q1880&gt;0,RANK(Q1880,(N1880:P1880,Q1880:AE1880)),0)</f>
        <v>4</v>
      </c>
      <c r="AH1880" s="7">
        <f>IF(R1880&gt;0,RANK(R1880,(N1880:P1880,Q1880:AE1880)),0)</f>
        <v>0</v>
      </c>
      <c r="AI1880" s="7">
        <f>IF(T1880&gt;0,RANK(T1880,(N1880:P1880,Q1880:AE1880)),0)</f>
        <v>0</v>
      </c>
      <c r="AJ1880" s="7">
        <f>IF(S1880&gt;0,RANK(S1880,(N1880:P1880,Q1880:AE1880)),0)</f>
        <v>3</v>
      </c>
      <c r="AK1880" s="2">
        <f t="shared" si="703"/>
        <v>1.4047762392133253E-2</v>
      </c>
      <c r="AL1880" s="2">
        <f t="shared" si="704"/>
        <v>0</v>
      </c>
      <c r="AM1880" s="2">
        <f t="shared" si="705"/>
        <v>0</v>
      </c>
      <c r="AN1880" s="2">
        <f t="shared" si="706"/>
        <v>2.5888019265502708E-2</v>
      </c>
      <c r="AP1880" t="s">
        <v>1585</v>
      </c>
      <c r="AQ1880" t="s">
        <v>744</v>
      </c>
      <c r="AR1880" s="57">
        <v>5</v>
      </c>
      <c r="AT1880" s="95">
        <v>42</v>
      </c>
      <c r="AU1880" s="97">
        <v>117</v>
      </c>
      <c r="AV1880" s="101">
        <f t="shared" si="697"/>
        <v>42117</v>
      </c>
      <c r="AX1880" s="7" t="s">
        <v>1006</v>
      </c>
    </row>
    <row r="1881" spans="1:50" hidden="1" outlineLevel="1">
      <c r="A1881" t="s">
        <v>1368</v>
      </c>
      <c r="B1881" t="s">
        <v>744</v>
      </c>
      <c r="C1881" s="1">
        <f t="shared" si="698"/>
        <v>8084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707"/>
        <v>4055</v>
      </c>
      <c r="H1881" s="2">
        <f t="shared" si="708"/>
        <v>0.50160811479465606</v>
      </c>
      <c r="I1881" s="2"/>
      <c r="J1881" s="2">
        <f t="shared" si="699"/>
        <v>0.23156853043047995</v>
      </c>
      <c r="K1881" s="2">
        <f t="shared" si="700"/>
        <v>0.73317664522513604</v>
      </c>
      <c r="L1881" s="2">
        <f t="shared" si="701"/>
        <v>0</v>
      </c>
      <c r="M1881" s="2">
        <f t="shared" si="702"/>
        <v>3.5254824344383984E-2</v>
      </c>
      <c r="N1881" s="59">
        <v>1872</v>
      </c>
      <c r="O1881" s="59">
        <v>5927</v>
      </c>
      <c r="P1881" s="59"/>
      <c r="Q1881" s="59">
        <v>85</v>
      </c>
      <c r="R1881" s="59"/>
      <c r="S1881" s="59">
        <v>200</v>
      </c>
      <c r="T1881" s="59"/>
      <c r="U1881" s="59"/>
      <c r="V1881" s="59"/>
      <c r="W1881" s="59"/>
      <c r="X1881" s="59"/>
      <c r="Y1881" s="59"/>
      <c r="Z1881" s="59"/>
      <c r="AA1881" s="59"/>
      <c r="AB1881" s="59"/>
      <c r="AC1881" s="59"/>
      <c r="AD1881" s="59"/>
      <c r="AE1881" s="59"/>
      <c r="AG1881" s="7">
        <f>IF(Q1881&gt;0,RANK(Q1881,(N1881:P1881,Q1881:AE1881)),0)</f>
        <v>4</v>
      </c>
      <c r="AH1881" s="7">
        <f>IF(R1881&gt;0,RANK(R1881,(N1881:P1881,Q1881:AE1881)),0)</f>
        <v>0</v>
      </c>
      <c r="AI1881" s="7">
        <f>IF(T1881&gt;0,RANK(T1881,(N1881:P1881,Q1881:AE1881)),0)</f>
        <v>0</v>
      </c>
      <c r="AJ1881" s="7">
        <f>IF(S1881&gt;0,RANK(S1881,(N1881:P1881,Q1881:AE1881)),0)</f>
        <v>3</v>
      </c>
      <c r="AK1881" s="2">
        <f t="shared" si="703"/>
        <v>1.0514596734289956E-2</v>
      </c>
      <c r="AL1881" s="2">
        <f t="shared" si="704"/>
        <v>0</v>
      </c>
      <c r="AM1881" s="2">
        <f t="shared" si="705"/>
        <v>0</v>
      </c>
      <c r="AN1881" s="2">
        <f t="shared" si="706"/>
        <v>2.4740227610094014E-2</v>
      </c>
      <c r="AP1881" t="s">
        <v>1368</v>
      </c>
      <c r="AQ1881" t="s">
        <v>744</v>
      </c>
      <c r="AR1881" s="57">
        <v>10</v>
      </c>
      <c r="AT1881" s="95">
        <v>42</v>
      </c>
      <c r="AU1881" s="97">
        <v>119</v>
      </c>
      <c r="AV1881" s="101">
        <f t="shared" si="697"/>
        <v>42119</v>
      </c>
      <c r="AX1881" s="7" t="s">
        <v>1006</v>
      </c>
    </row>
    <row r="1882" spans="1:50" hidden="1" outlineLevel="1">
      <c r="A1882" t="s">
        <v>472</v>
      </c>
      <c r="B1882" t="s">
        <v>744</v>
      </c>
      <c r="C1882" s="1">
        <f t="shared" si="698"/>
        <v>15243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1">
        <f t="shared" si="707"/>
        <v>6336</v>
      </c>
      <c r="H1882" s="2">
        <f t="shared" si="708"/>
        <v>0.41566620743948041</v>
      </c>
      <c r="I1882" s="2"/>
      <c r="J1882" s="2">
        <f t="shared" si="699"/>
        <v>0.27724201272715343</v>
      </c>
      <c r="K1882" s="2">
        <f t="shared" si="700"/>
        <v>0.69290822016663389</v>
      </c>
      <c r="L1882" s="2">
        <f t="shared" si="701"/>
        <v>0</v>
      </c>
      <c r="M1882" s="2">
        <f t="shared" si="702"/>
        <v>2.9849767106212677E-2</v>
      </c>
      <c r="N1882" s="59">
        <v>4226</v>
      </c>
      <c r="O1882" s="59">
        <v>10562</v>
      </c>
      <c r="P1882" s="59"/>
      <c r="Q1882" s="59">
        <v>140</v>
      </c>
      <c r="R1882" s="59"/>
      <c r="S1882" s="59">
        <v>315</v>
      </c>
      <c r="T1882" s="59"/>
      <c r="U1882" s="59"/>
      <c r="V1882" s="59"/>
      <c r="W1882" s="59"/>
      <c r="X1882" s="59"/>
      <c r="Y1882" s="59"/>
      <c r="Z1882" s="59"/>
      <c r="AA1882" s="59"/>
      <c r="AB1882" s="59"/>
      <c r="AC1882" s="59"/>
      <c r="AD1882" s="59"/>
      <c r="AE1882" s="59"/>
      <c r="AG1882" s="7">
        <f>IF(Q1882&gt;0,RANK(Q1882,(N1882:P1882,Q1882:AE1882)),0)</f>
        <v>4</v>
      </c>
      <c r="AH1882" s="7">
        <f>IF(R1882&gt;0,RANK(R1882,(N1882:P1882,Q1882:AE1882)),0)</f>
        <v>0</v>
      </c>
      <c r="AI1882" s="7">
        <f>IF(T1882&gt;0,RANK(T1882,(N1882:P1882,Q1882:AE1882)),0)</f>
        <v>0</v>
      </c>
      <c r="AJ1882" s="7">
        <f>IF(S1882&gt;0,RANK(S1882,(N1882:P1882,Q1882:AE1882)),0)</f>
        <v>3</v>
      </c>
      <c r="AK1882" s="2">
        <f t="shared" si="703"/>
        <v>9.1845437249885187E-3</v>
      </c>
      <c r="AL1882" s="2">
        <f t="shared" si="704"/>
        <v>0</v>
      </c>
      <c r="AM1882" s="2">
        <f t="shared" si="705"/>
        <v>0</v>
      </c>
      <c r="AN1882" s="2">
        <f t="shared" si="706"/>
        <v>2.0665223381224167E-2</v>
      </c>
      <c r="AP1882" t="s">
        <v>472</v>
      </c>
      <c r="AQ1882" t="s">
        <v>744</v>
      </c>
      <c r="AR1882" s="57"/>
      <c r="AT1882" s="95">
        <v>42</v>
      </c>
      <c r="AU1882" s="97">
        <v>121</v>
      </c>
      <c r="AV1882" s="101">
        <f t="shared" si="697"/>
        <v>42121</v>
      </c>
      <c r="AX1882" s="7" t="s">
        <v>1006</v>
      </c>
    </row>
    <row r="1883" spans="1:50" hidden="1" outlineLevel="1">
      <c r="A1883" t="s">
        <v>933</v>
      </c>
      <c r="B1883" t="s">
        <v>744</v>
      </c>
      <c r="C1883" s="1">
        <f t="shared" si="698"/>
        <v>10337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707"/>
        <v>3849</v>
      </c>
      <c r="H1883" s="2">
        <f t="shared" si="708"/>
        <v>0.37235174615459032</v>
      </c>
      <c r="I1883" s="2"/>
      <c r="J1883" s="2">
        <f t="shared" si="699"/>
        <v>0.28393150817451873</v>
      </c>
      <c r="K1883" s="2">
        <f t="shared" si="700"/>
        <v>0.65628325432910906</v>
      </c>
      <c r="L1883" s="2">
        <f t="shared" si="701"/>
        <v>0</v>
      </c>
      <c r="M1883" s="2">
        <f t="shared" si="702"/>
        <v>5.9785237496372212E-2</v>
      </c>
      <c r="N1883" s="59">
        <v>2935</v>
      </c>
      <c r="O1883" s="59">
        <v>6784</v>
      </c>
      <c r="P1883" s="59"/>
      <c r="Q1883" s="59">
        <v>111</v>
      </c>
      <c r="R1883" s="59"/>
      <c r="S1883" s="59">
        <v>507</v>
      </c>
      <c r="T1883" s="59"/>
      <c r="U1883" s="59"/>
      <c r="V1883" s="59"/>
      <c r="W1883" s="59"/>
      <c r="X1883" s="59"/>
      <c r="Y1883" s="59"/>
      <c r="Z1883" s="59"/>
      <c r="AA1883" s="59"/>
      <c r="AB1883" s="59"/>
      <c r="AC1883" s="59"/>
      <c r="AD1883" s="59"/>
      <c r="AE1883" s="59"/>
      <c r="AG1883" s="7">
        <f>IF(Q1883&gt;0,RANK(Q1883,(N1883:P1883,Q1883:AE1883)),0)</f>
        <v>4</v>
      </c>
      <c r="AH1883" s="7">
        <f>IF(R1883&gt;0,RANK(R1883,(N1883:P1883,Q1883:AE1883)),0)</f>
        <v>0</v>
      </c>
      <c r="AI1883" s="7">
        <f>IF(T1883&gt;0,RANK(T1883,(N1883:P1883,Q1883:AE1883)),0)</f>
        <v>0</v>
      </c>
      <c r="AJ1883" s="7">
        <f>IF(S1883&gt;0,RANK(S1883,(N1883:P1883,Q1883:AE1883)),0)</f>
        <v>3</v>
      </c>
      <c r="AK1883" s="2">
        <f t="shared" si="703"/>
        <v>1.073812518138725E-2</v>
      </c>
      <c r="AL1883" s="2">
        <f t="shared" si="704"/>
        <v>0</v>
      </c>
      <c r="AM1883" s="2">
        <f t="shared" si="705"/>
        <v>0</v>
      </c>
      <c r="AN1883" s="2">
        <f t="shared" si="706"/>
        <v>4.9047112314985007E-2</v>
      </c>
      <c r="AP1883" t="s">
        <v>933</v>
      </c>
      <c r="AQ1883" t="s">
        <v>744</v>
      </c>
      <c r="AR1883" s="57"/>
      <c r="AT1883" s="95">
        <v>42</v>
      </c>
      <c r="AU1883" s="97">
        <v>123</v>
      </c>
      <c r="AV1883" s="101">
        <f t="shared" si="697"/>
        <v>42123</v>
      </c>
      <c r="AX1883" s="7" t="s">
        <v>1006</v>
      </c>
    </row>
    <row r="1884" spans="1:50" hidden="1" outlineLevel="1">
      <c r="A1884" t="s">
        <v>404</v>
      </c>
      <c r="B1884" t="s">
        <v>744</v>
      </c>
      <c r="C1884" s="1">
        <f t="shared" si="698"/>
        <v>51727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707"/>
        <v>8754</v>
      </c>
      <c r="H1884" s="2">
        <f t="shared" si="708"/>
        <v>0.16923463568349217</v>
      </c>
      <c r="I1884" s="2"/>
      <c r="J1884" s="2">
        <f t="shared" si="699"/>
        <v>0.39698803332882249</v>
      </c>
      <c r="K1884" s="2">
        <f t="shared" si="700"/>
        <v>0.56622266901231466</v>
      </c>
      <c r="L1884" s="2">
        <f t="shared" si="701"/>
        <v>0</v>
      </c>
      <c r="M1884" s="2">
        <f t="shared" si="702"/>
        <v>3.6789297658862852E-2</v>
      </c>
      <c r="N1884" s="59">
        <v>20535</v>
      </c>
      <c r="O1884" s="59">
        <v>29289</v>
      </c>
      <c r="P1884" s="59"/>
      <c r="Q1884" s="59">
        <v>751</v>
      </c>
      <c r="R1884" s="59"/>
      <c r="S1884" s="59">
        <v>1152</v>
      </c>
      <c r="T1884" s="59"/>
      <c r="U1884" s="59"/>
      <c r="V1884" s="59"/>
      <c r="W1884" s="59"/>
      <c r="X1884" s="59"/>
      <c r="Y1884" s="59"/>
      <c r="Z1884" s="59"/>
      <c r="AA1884" s="59"/>
      <c r="AB1884" s="59"/>
      <c r="AC1884" s="59"/>
      <c r="AD1884" s="59"/>
      <c r="AE1884" s="59"/>
      <c r="AG1884" s="7">
        <f>IF(Q1884&gt;0,RANK(Q1884,(N1884:P1884,Q1884:AE1884)),0)</f>
        <v>4</v>
      </c>
      <c r="AH1884" s="7">
        <f>IF(R1884&gt;0,RANK(R1884,(N1884:P1884,Q1884:AE1884)),0)</f>
        <v>0</v>
      </c>
      <c r="AI1884" s="7">
        <f>IF(T1884&gt;0,RANK(T1884,(N1884:P1884,Q1884:AE1884)),0)</f>
        <v>0</v>
      </c>
      <c r="AJ1884" s="7">
        <f>IF(S1884&gt;0,RANK(S1884,(N1884:P1884,Q1884:AE1884)),0)</f>
        <v>3</v>
      </c>
      <c r="AK1884" s="2">
        <f t="shared" si="703"/>
        <v>1.4518529974674736E-2</v>
      </c>
      <c r="AL1884" s="2">
        <f t="shared" si="704"/>
        <v>0</v>
      </c>
      <c r="AM1884" s="2">
        <f t="shared" si="705"/>
        <v>0</v>
      </c>
      <c r="AN1884" s="2">
        <f t="shared" si="706"/>
        <v>2.2270767684188141E-2</v>
      </c>
      <c r="AP1884" t="s">
        <v>404</v>
      </c>
      <c r="AQ1884" t="s">
        <v>744</v>
      </c>
      <c r="AR1884" s="57"/>
      <c r="AT1884" s="95">
        <v>42</v>
      </c>
      <c r="AU1884" s="97">
        <v>125</v>
      </c>
      <c r="AV1884" s="101">
        <f t="shared" si="697"/>
        <v>42125</v>
      </c>
      <c r="AX1884" s="7" t="s">
        <v>1006</v>
      </c>
    </row>
    <row r="1885" spans="1:50" hidden="1" outlineLevel="1">
      <c r="A1885" t="s">
        <v>934</v>
      </c>
      <c r="B1885" t="s">
        <v>744</v>
      </c>
      <c r="C1885" s="1">
        <f t="shared" si="698"/>
        <v>11960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si="707"/>
        <v>5364</v>
      </c>
      <c r="H1885" s="2">
        <f t="shared" si="708"/>
        <v>0.44849498327759196</v>
      </c>
      <c r="I1885" s="2"/>
      <c r="J1885" s="2">
        <f t="shared" si="699"/>
        <v>0.25961538461538464</v>
      </c>
      <c r="K1885" s="2">
        <f t="shared" si="700"/>
        <v>0.70811036789297654</v>
      </c>
      <c r="L1885" s="2">
        <f t="shared" si="701"/>
        <v>0</v>
      </c>
      <c r="M1885" s="2">
        <f t="shared" si="702"/>
        <v>3.2274247491638874E-2</v>
      </c>
      <c r="N1885" s="59">
        <v>3105</v>
      </c>
      <c r="O1885" s="59">
        <v>8469</v>
      </c>
      <c r="P1885" s="59"/>
      <c r="Q1885" s="59">
        <v>139</v>
      </c>
      <c r="R1885" s="59"/>
      <c r="S1885" s="59">
        <v>247</v>
      </c>
      <c r="T1885" s="59"/>
      <c r="U1885" s="59"/>
      <c r="V1885" s="59"/>
      <c r="W1885" s="59"/>
      <c r="X1885" s="59"/>
      <c r="Y1885" s="59"/>
      <c r="Z1885" s="59"/>
      <c r="AA1885" s="59"/>
      <c r="AB1885" s="59"/>
      <c r="AC1885" s="59"/>
      <c r="AD1885" s="59"/>
      <c r="AE1885" s="59"/>
      <c r="AG1885" s="7">
        <f>IF(Q1885&gt;0,RANK(Q1885,(N1885:P1885,Q1885:AE1885)),0)</f>
        <v>4</v>
      </c>
      <c r="AH1885" s="7">
        <f>IF(R1885&gt;0,RANK(R1885,(N1885:P1885,Q1885:AE1885)),0)</f>
        <v>0</v>
      </c>
      <c r="AI1885" s="7">
        <f>IF(T1885&gt;0,RANK(T1885,(N1885:P1885,Q1885:AE1885)),0)</f>
        <v>0</v>
      </c>
      <c r="AJ1885" s="7">
        <f>IF(S1885&gt;0,RANK(S1885,(N1885:P1885,Q1885:AE1885)),0)</f>
        <v>3</v>
      </c>
      <c r="AK1885" s="2">
        <f t="shared" si="703"/>
        <v>1.1622073578595318E-2</v>
      </c>
      <c r="AL1885" s="2">
        <f t="shared" si="704"/>
        <v>0</v>
      </c>
      <c r="AM1885" s="2">
        <f t="shared" si="705"/>
        <v>0</v>
      </c>
      <c r="AN1885" s="2">
        <f t="shared" si="706"/>
        <v>2.0652173913043477E-2</v>
      </c>
      <c r="AP1885" t="s">
        <v>934</v>
      </c>
      <c r="AQ1885" t="s">
        <v>744</v>
      </c>
      <c r="AR1885" s="57">
        <v>10</v>
      </c>
      <c r="AT1885" s="95">
        <v>42</v>
      </c>
      <c r="AU1885" s="97">
        <v>127</v>
      </c>
      <c r="AV1885" s="101">
        <f t="shared" si="697"/>
        <v>42127</v>
      </c>
      <c r="AX1885" s="7" t="s">
        <v>1006</v>
      </c>
    </row>
    <row r="1886" spans="1:50" hidden="1" outlineLevel="1">
      <c r="A1886" t="s">
        <v>1713</v>
      </c>
      <c r="B1886" t="s">
        <v>744</v>
      </c>
      <c r="C1886" s="1">
        <f t="shared" si="698"/>
        <v>94164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1">
        <f t="shared" si="707"/>
        <v>20061</v>
      </c>
      <c r="H1886" s="2">
        <f t="shared" si="708"/>
        <v>0.21304320122339748</v>
      </c>
      <c r="I1886" s="2"/>
      <c r="J1886" s="2">
        <f t="shared" si="699"/>
        <v>0.36933435283123062</v>
      </c>
      <c r="K1886" s="2">
        <f t="shared" si="700"/>
        <v>0.5823775540546281</v>
      </c>
      <c r="L1886" s="2">
        <f t="shared" si="701"/>
        <v>0</v>
      </c>
      <c r="M1886" s="2">
        <f>IF(C1886=0,"-",(1-J1886-K1886-L1886))</f>
        <v>4.8288093114141284E-2</v>
      </c>
      <c r="N1886" s="59">
        <v>34778</v>
      </c>
      <c r="O1886" s="59">
        <v>54839</v>
      </c>
      <c r="P1886" s="59"/>
      <c r="Q1886" s="59">
        <v>1548</v>
      </c>
      <c r="R1886" s="59"/>
      <c r="S1886" s="59">
        <v>2999</v>
      </c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G1886" s="7">
        <f>IF(Q1886&gt;0,RANK(Q1886,(N1886:P1886,Q1886:AE1886)),0)</f>
        <v>4</v>
      </c>
      <c r="AH1886" s="7">
        <f>IF(R1886&gt;0,RANK(R1886,(N1886:P1886,Q1886:AE1886)),0)</f>
        <v>0</v>
      </c>
      <c r="AI1886" s="7">
        <f>IF(T1886&gt;0,RANK(T1886,(N1886:P1886,Q1886:AE1886)),0)</f>
        <v>0</v>
      </c>
      <c r="AJ1886" s="7">
        <f>IF(S1886&gt;0,RANK(S1886,(N1886:P1886,Q1886:AE1886)),0)</f>
        <v>3</v>
      </c>
      <c r="AK1886" s="2">
        <f t="shared" si="703"/>
        <v>1.6439403593730088E-2</v>
      </c>
      <c r="AL1886" s="2">
        <f t="shared" si="704"/>
        <v>0</v>
      </c>
      <c r="AM1886" s="2">
        <f t="shared" si="705"/>
        <v>0</v>
      </c>
      <c r="AN1886" s="2">
        <f t="shared" si="706"/>
        <v>3.18486895204112E-2</v>
      </c>
      <c r="AP1886" t="s">
        <v>1713</v>
      </c>
      <c r="AQ1886" t="s">
        <v>744</v>
      </c>
      <c r="AR1886" s="57"/>
      <c r="AT1886" s="95">
        <v>42</v>
      </c>
      <c r="AU1886" s="97">
        <v>129</v>
      </c>
      <c r="AV1886" s="101">
        <f t="shared" si="697"/>
        <v>42129</v>
      </c>
      <c r="AX1886" s="7" t="s">
        <v>1006</v>
      </c>
    </row>
    <row r="1887" spans="1:50" hidden="1" outlineLevel="1">
      <c r="A1887" t="s">
        <v>151</v>
      </c>
      <c r="B1887" t="s">
        <v>744</v>
      </c>
      <c r="C1887" s="1">
        <f t="shared" si="698"/>
        <v>9243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07"/>
        <v>5356</v>
      </c>
      <c r="H1887" s="2">
        <f t="shared" si="708"/>
        <v>0.57946554149085794</v>
      </c>
      <c r="I1887" s="2"/>
      <c r="J1887" s="2">
        <f t="shared" si="699"/>
        <v>0.19582386670994265</v>
      </c>
      <c r="K1887" s="2">
        <f t="shared" si="700"/>
        <v>0.77528940820080061</v>
      </c>
      <c r="L1887" s="2">
        <f t="shared" si="701"/>
        <v>0</v>
      </c>
      <c r="M1887" s="2">
        <f>IF(C1887=0,"-",(1-J1887-K1887-L1887))</f>
        <v>2.8886725089256715E-2</v>
      </c>
      <c r="N1887" s="59">
        <v>1810</v>
      </c>
      <c r="O1887" s="59">
        <v>7166</v>
      </c>
      <c r="P1887" s="59"/>
      <c r="Q1887" s="59">
        <v>113</v>
      </c>
      <c r="R1887" s="59"/>
      <c r="S1887" s="59">
        <v>154</v>
      </c>
      <c r="T1887" s="59"/>
      <c r="U1887" s="59"/>
      <c r="V1887" s="59"/>
      <c r="W1887" s="59"/>
      <c r="X1887" s="59"/>
      <c r="Y1887" s="59"/>
      <c r="Z1887" s="59"/>
      <c r="AA1887" s="59"/>
      <c r="AB1887" s="59"/>
      <c r="AC1887" s="59"/>
      <c r="AD1887" s="59"/>
      <c r="AE1887" s="59"/>
      <c r="AG1887" s="7">
        <f>IF(Q1887&gt;0,RANK(Q1887,(N1887:P1887,Q1887:AE1887)),0)</f>
        <v>4</v>
      </c>
      <c r="AH1887" s="7">
        <f>IF(R1887&gt;0,RANK(R1887,(N1887:P1887,Q1887:AE1887)),0)</f>
        <v>0</v>
      </c>
      <c r="AI1887" s="7">
        <f>IF(T1887&gt;0,RANK(T1887,(N1887:P1887,Q1887:AE1887)),0)</f>
        <v>0</v>
      </c>
      <c r="AJ1887" s="7">
        <f>IF(S1887&gt;0,RANK(S1887,(N1887:P1887,Q1887:AE1887)),0)</f>
        <v>3</v>
      </c>
      <c r="AK1887" s="2">
        <f t="shared" si="703"/>
        <v>1.2225467921670454E-2</v>
      </c>
      <c r="AL1887" s="2">
        <f t="shared" si="704"/>
        <v>0</v>
      </c>
      <c r="AM1887" s="2">
        <f t="shared" si="705"/>
        <v>0</v>
      </c>
      <c r="AN1887" s="2">
        <f t="shared" si="706"/>
        <v>1.666125716758628E-2</v>
      </c>
      <c r="AP1887" t="s">
        <v>151</v>
      </c>
      <c r="AQ1887" t="s">
        <v>744</v>
      </c>
      <c r="AR1887" s="57">
        <v>10</v>
      </c>
      <c r="AT1887" s="95">
        <v>42</v>
      </c>
      <c r="AU1887" s="97">
        <v>131</v>
      </c>
      <c r="AV1887" s="101">
        <f t="shared" si="697"/>
        <v>42131</v>
      </c>
      <c r="AX1887" s="7" t="s">
        <v>1006</v>
      </c>
    </row>
    <row r="1888" spans="1:50" hidden="1" outlineLevel="1">
      <c r="A1888" t="s">
        <v>2290</v>
      </c>
      <c r="B1888" t="s">
        <v>744</v>
      </c>
      <c r="C1888" s="1">
        <f t="shared" si="698"/>
        <v>83045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1">
        <f t="shared" si="707"/>
        <v>34712</v>
      </c>
      <c r="H1888" s="2">
        <f t="shared" si="708"/>
        <v>0.41799024625203202</v>
      </c>
      <c r="I1888" s="2"/>
      <c r="J1888" s="2">
        <f t="shared" si="699"/>
        <v>0.26967306881811065</v>
      </c>
      <c r="K1888" s="2">
        <f t="shared" si="700"/>
        <v>0.68766331507014267</v>
      </c>
      <c r="L1888" s="2">
        <f t="shared" si="701"/>
        <v>0</v>
      </c>
      <c r="M1888" s="2">
        <f>IF(C1888=0,"-",(1-J1888-K1888-L1888))</f>
        <v>4.2663616111746738E-2</v>
      </c>
      <c r="N1888" s="59">
        <v>22395</v>
      </c>
      <c r="O1888" s="59">
        <v>57107</v>
      </c>
      <c r="P1888" s="59"/>
      <c r="Q1888" s="59">
        <v>1205</v>
      </c>
      <c r="R1888" s="59"/>
      <c r="S1888" s="59">
        <v>2338</v>
      </c>
      <c r="T1888" s="59"/>
      <c r="U1888" s="59"/>
      <c r="V1888" s="59"/>
      <c r="W1888" s="59"/>
      <c r="X1888" s="59"/>
      <c r="Y1888" s="59"/>
      <c r="Z1888" s="59"/>
      <c r="AA1888" s="59"/>
      <c r="AB1888" s="59"/>
      <c r="AC1888" s="59"/>
      <c r="AD1888" s="59"/>
      <c r="AE1888" s="59"/>
      <c r="AG1888" s="7">
        <f>IF(Q1888&gt;0,RANK(Q1888,(N1888:P1888,Q1888:AE1888)),0)</f>
        <v>4</v>
      </c>
      <c r="AH1888" s="7">
        <f>IF(R1888&gt;0,RANK(R1888,(N1888:P1888,Q1888:AE1888)),0)</f>
        <v>0</v>
      </c>
      <c r="AI1888" s="7">
        <f>IF(T1888&gt;0,RANK(T1888,(N1888:P1888,Q1888:AE1888)),0)</f>
        <v>0</v>
      </c>
      <c r="AJ1888" s="7">
        <f>IF(S1888&gt;0,RANK(S1888,(N1888:P1888,Q1888:AE1888)),0)</f>
        <v>3</v>
      </c>
      <c r="AK1888" s="2">
        <f t="shared" si="703"/>
        <v>1.4510205310373893E-2</v>
      </c>
      <c r="AL1888" s="2">
        <f t="shared" si="704"/>
        <v>0</v>
      </c>
      <c r="AM1888" s="2">
        <f t="shared" si="705"/>
        <v>0</v>
      </c>
      <c r="AN1888" s="2">
        <f t="shared" si="706"/>
        <v>2.815341080137275E-2</v>
      </c>
      <c r="AP1888" t="s">
        <v>2290</v>
      </c>
      <c r="AQ1888" t="s">
        <v>744</v>
      </c>
      <c r="AR1888" s="57">
        <v>19</v>
      </c>
      <c r="AT1888" s="95">
        <v>42</v>
      </c>
      <c r="AU1888" s="97">
        <v>133</v>
      </c>
      <c r="AV1888" s="101">
        <f t="shared" si="697"/>
        <v>42133</v>
      </c>
      <c r="AX1888" s="7" t="s">
        <v>1006</v>
      </c>
    </row>
    <row r="1889" spans="1:50" collapsed="1">
      <c r="A1889" t="s">
        <v>743</v>
      </c>
      <c r="B1889" t="s">
        <v>323</v>
      </c>
      <c r="C1889" s="1">
        <f t="shared" si="698"/>
        <v>2957499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1">
        <f t="shared" si="707"/>
        <v>785341</v>
      </c>
      <c r="H1889" s="2">
        <f t="shared" si="708"/>
        <v>0.26554227068208647</v>
      </c>
      <c r="I1889" s="2"/>
      <c r="J1889" s="2">
        <f t="shared" si="699"/>
        <v>0.34787467383759046</v>
      </c>
      <c r="K1889" s="2">
        <f t="shared" si="700"/>
        <v>0.61341694451967688</v>
      </c>
      <c r="L1889" s="2">
        <f t="shared" si="701"/>
        <v>0</v>
      </c>
      <c r="M1889" s="2">
        <f>IF(C1889=0,"-",(1-J1889-K1889-L1889))</f>
        <v>3.8708381642732714E-2</v>
      </c>
      <c r="N1889" s="59">
        <f>SUM(N1822:N1888)</f>
        <v>1028839</v>
      </c>
      <c r="O1889" s="59">
        <f>SUM(O1822:O1888)</f>
        <v>1814180</v>
      </c>
      <c r="P1889" s="59"/>
      <c r="Q1889" s="59">
        <f>SUM(Q1822:Q1888)</f>
        <v>46103</v>
      </c>
      <c r="R1889" s="59"/>
      <c r="S1889" s="59">
        <f>SUM(S1822:S1888)</f>
        <v>68377</v>
      </c>
      <c r="T1889" s="59"/>
      <c r="U1889" s="59"/>
      <c r="V1889" s="59"/>
      <c r="W1889" s="59"/>
      <c r="X1889" s="59"/>
      <c r="Y1889" s="118"/>
      <c r="Z1889" s="118"/>
      <c r="AA1889" s="118"/>
      <c r="AB1889" s="118"/>
      <c r="AC1889" s="118"/>
      <c r="AD1889" s="118"/>
      <c r="AE1889" s="118"/>
      <c r="AG1889" s="7">
        <f>IF(Q1889&gt;0,RANK(Q1889,(N1889:P1889,Q1889:AE1889)),0)</f>
        <v>4</v>
      </c>
      <c r="AH1889" s="7">
        <f>IF(R1889&gt;0,RANK(R1889,(N1889:P1889,Q1889:AE1889)),0)</f>
        <v>0</v>
      </c>
      <c r="AI1889" s="7">
        <f>IF(T1889&gt;0,RANK(T1889,(N1889:P1889,Q1889:AE1889)),0)</f>
        <v>0</v>
      </c>
      <c r="AJ1889" s="7">
        <f>IF(S1889&gt;0,RANK(S1889,(N1889:P1889,Q1889:AE1889)),0)</f>
        <v>3</v>
      </c>
      <c r="AK1889" s="2">
        <f t="shared" si="703"/>
        <v>1.5588509074728344E-2</v>
      </c>
      <c r="AL1889" s="2">
        <f t="shared" si="704"/>
        <v>0</v>
      </c>
      <c r="AM1889" s="2">
        <f t="shared" si="705"/>
        <v>0</v>
      </c>
      <c r="AN1889" s="2">
        <f t="shared" si="706"/>
        <v>2.3119872568004251E-2</v>
      </c>
      <c r="AP1889" t="s">
        <v>743</v>
      </c>
      <c r="AQ1889" t="s">
        <v>323</v>
      </c>
      <c r="AT1889" s="95">
        <v>42</v>
      </c>
      <c r="AU1889" s="97"/>
      <c r="AV1889" s="95">
        <v>42</v>
      </c>
      <c r="AX1889" s="7" t="s">
        <v>593</v>
      </c>
    </row>
    <row r="1890" spans="1:50">
      <c r="C1890" s="1"/>
      <c r="E1890" s="7"/>
      <c r="F1890" s="7"/>
      <c r="I1890" s="2"/>
      <c r="N1890" s="118"/>
      <c r="O1890" s="118"/>
      <c r="P1890" s="118"/>
      <c r="Q1890" s="118"/>
      <c r="R1890" s="118"/>
      <c r="S1890" s="118"/>
      <c r="T1890" s="118"/>
      <c r="U1890" s="118"/>
      <c r="V1890" s="118"/>
      <c r="W1890" s="118"/>
      <c r="X1890" s="118"/>
      <c r="Y1890" s="118"/>
      <c r="Z1890" s="118"/>
      <c r="AA1890" s="118"/>
      <c r="AB1890" s="118"/>
      <c r="AC1890" s="118"/>
      <c r="AD1890" s="118"/>
      <c r="AE1890" s="118"/>
      <c r="AG1890" s="7"/>
      <c r="AH1890" s="7"/>
      <c r="AI1890" s="7"/>
      <c r="AJ1890" s="7"/>
      <c r="AT1890" s="95"/>
      <c r="AU1890" s="97"/>
      <c r="AV1890" s="101"/>
    </row>
    <row r="1891" spans="1:50" ht="13" hidden="1" customHeight="1" outlineLevel="1">
      <c r="A1891" t="s">
        <v>1868</v>
      </c>
      <c r="B1891" t="s">
        <v>1714</v>
      </c>
      <c r="C1891" s="1">
        <f t="shared" ref="C1891:C1937" si="709">SUM(N1891:AE1891)</f>
        <v>7454</v>
      </c>
      <c r="D1891" s="7">
        <f>IF(N1891&gt;0, RANK(N1891,(N1891:P1891,Q1891:AE1891)),0)</f>
        <v>1</v>
      </c>
      <c r="E1891" s="7">
        <f>IF(O1891&gt;0,RANK(O1891,(N1891:P1891,Q1891:AE1891)),0)</f>
        <v>2</v>
      </c>
      <c r="F1891" s="7">
        <f>IF(P1891&gt;0,RANK(P1891,(N1891:P1891,Q1891:AE1891)),0)</f>
        <v>0</v>
      </c>
      <c r="G1891" s="1">
        <f t="shared" si="707"/>
        <v>1472</v>
      </c>
      <c r="H1891" s="2">
        <f t="shared" si="708"/>
        <v>0.19747786423396835</v>
      </c>
      <c r="I1891" s="2"/>
      <c r="J1891" s="2">
        <f t="shared" ref="J1891:J1937" si="710">IF($C1891=0,"-",N1891/$C1891)</f>
        <v>0.59082371880869333</v>
      </c>
      <c r="K1891" s="2">
        <f t="shared" ref="K1891:K1937" si="711">IF($C1891=0,"-",O1891/$C1891)</f>
        <v>0.39334585457472498</v>
      </c>
      <c r="L1891" s="2">
        <f t="shared" ref="L1891:L1937" si="712">IF($C1891=0,"-",P1891/$C1891)</f>
        <v>0</v>
      </c>
      <c r="M1891" s="2">
        <f t="shared" ref="M1891:M1937" si="713">IF(C1891=0,"-",(1-J1891-K1891-L1891))</f>
        <v>1.5830426616581683E-2</v>
      </c>
      <c r="N1891" s="118">
        <v>4404</v>
      </c>
      <c r="O1891" s="118">
        <v>2932</v>
      </c>
      <c r="P1891" s="118"/>
      <c r="Q1891" s="118">
        <v>113</v>
      </c>
      <c r="R1891" s="118"/>
      <c r="S1891" s="118"/>
      <c r="T1891" s="118"/>
      <c r="U1891" s="118"/>
      <c r="V1891" s="118"/>
      <c r="W1891" s="118"/>
      <c r="X1891" s="118">
        <v>5</v>
      </c>
      <c r="Y1891" s="119"/>
      <c r="Z1891" s="118"/>
      <c r="AA1891" s="119"/>
      <c r="AB1891" s="118"/>
      <c r="AC1891" s="118"/>
      <c r="AD1891" s="118"/>
      <c r="AE1891" s="118"/>
      <c r="AG1891" s="7">
        <f>IF(Q1891&gt;0,RANK(Q1891,(N1891:P1891,Q1891:AE1891)),0)</f>
        <v>3</v>
      </c>
      <c r="AH1891" s="7">
        <f>IF(R1891&gt;0,RANK(R1891,(N1891:P1891,Q1891:AE1891)),0)</f>
        <v>0</v>
      </c>
      <c r="AI1891" s="7">
        <f>IF(T1891&gt;0,RANK(T1891,(N1891:P1891,Q1891:AE1891)),0)</f>
        <v>0</v>
      </c>
      <c r="AJ1891" s="7">
        <f>IF(S1891&gt;0,RANK(S1891,(N1891:P1891,Q1891:AE1891)),0)</f>
        <v>0</v>
      </c>
      <c r="AK1891" s="2">
        <f t="shared" ref="AK1891:AK1937" si="714">IF($C1891=0,"-",Q1891/$C1891)</f>
        <v>1.5159645827743493E-2</v>
      </c>
      <c r="AL1891" s="2">
        <f t="shared" ref="AL1891:AL1937" si="715">IF($C1891=0,"-",R1891/$C1891)</f>
        <v>0</v>
      </c>
      <c r="AM1891" s="2">
        <f t="shared" ref="AM1891:AM1937" si="716">IF($C1891=0,"-",T1891/$C1891)</f>
        <v>0</v>
      </c>
      <c r="AN1891" s="2">
        <f t="shared" ref="AN1891:AN1937" si="717">IF($C1891=0,"-",S1891/$C1891)</f>
        <v>0</v>
      </c>
      <c r="AP1891" t="s">
        <v>1868</v>
      </c>
      <c r="AQ1891" t="s">
        <v>1714</v>
      </c>
      <c r="AR1891">
        <v>3</v>
      </c>
      <c r="AT1891" s="95">
        <v>45</v>
      </c>
      <c r="AU1891" s="97">
        <v>1</v>
      </c>
      <c r="AV1891" s="101">
        <f t="shared" ref="AV1891:AV1952" si="718">1000*AT1891+AU1891</f>
        <v>45001</v>
      </c>
      <c r="AX1891" s="7" t="s">
        <v>1006</v>
      </c>
    </row>
    <row r="1892" spans="1:50" ht="13" hidden="1" customHeight="1" outlineLevel="1">
      <c r="A1892" t="s">
        <v>1334</v>
      </c>
      <c r="B1892" t="s">
        <v>1714</v>
      </c>
      <c r="C1892" s="1">
        <f t="shared" si="709"/>
        <v>35307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1">
        <f t="shared" si="707"/>
        <v>4852</v>
      </c>
      <c r="H1892" s="2">
        <f t="shared" si="708"/>
        <v>0.13742317387486899</v>
      </c>
      <c r="I1892" s="2"/>
      <c r="J1892" s="2">
        <f t="shared" si="710"/>
        <v>0.4239385957458861</v>
      </c>
      <c r="K1892" s="2">
        <f t="shared" si="711"/>
        <v>0.56136176962075512</v>
      </c>
      <c r="L1892" s="2">
        <f t="shared" si="712"/>
        <v>0</v>
      </c>
      <c r="M1892" s="2">
        <f t="shared" si="713"/>
        <v>1.4699634633358771E-2</v>
      </c>
      <c r="N1892" s="118">
        <v>14968</v>
      </c>
      <c r="O1892" s="118">
        <v>19820</v>
      </c>
      <c r="P1892" s="118"/>
      <c r="Q1892" s="118">
        <v>519</v>
      </c>
      <c r="R1892" s="118"/>
      <c r="S1892" s="118"/>
      <c r="T1892" s="118"/>
      <c r="U1892" s="118"/>
      <c r="V1892" s="118"/>
      <c r="W1892" s="118"/>
      <c r="X1892" s="118"/>
      <c r="Y1892" s="120"/>
      <c r="Z1892" s="118"/>
      <c r="AA1892" s="120"/>
      <c r="AB1892" s="118"/>
      <c r="AC1892" s="118"/>
      <c r="AD1892" s="118"/>
      <c r="AE1892" s="118"/>
      <c r="AG1892" s="7">
        <f>IF(Q1892&gt;0,RANK(Q1892,(N1892:P1892,Q1892:AE1892)),0)</f>
        <v>3</v>
      </c>
      <c r="AH1892" s="7">
        <f>IF(R1892&gt;0,RANK(R1892,(N1892:P1892,Q1892:AE1892)),0)</f>
        <v>0</v>
      </c>
      <c r="AI1892" s="7">
        <f>IF(T1892&gt;0,RANK(T1892,(N1892:P1892,Q1892:AE1892)),0)</f>
        <v>0</v>
      </c>
      <c r="AJ1892" s="7">
        <f>IF(S1892&gt;0,RANK(S1892,(N1892:P1892,Q1892:AE1892)),0)</f>
        <v>0</v>
      </c>
      <c r="AK1892" s="2">
        <f t="shared" si="714"/>
        <v>1.4699634633358823E-2</v>
      </c>
      <c r="AL1892" s="2">
        <f t="shared" si="715"/>
        <v>0</v>
      </c>
      <c r="AM1892" s="2">
        <f t="shared" si="716"/>
        <v>0</v>
      </c>
      <c r="AN1892" s="2">
        <f t="shared" si="717"/>
        <v>0</v>
      </c>
      <c r="AP1892" t="s">
        <v>1334</v>
      </c>
      <c r="AQ1892" t="s">
        <v>1714</v>
      </c>
      <c r="AR1892">
        <v>0</v>
      </c>
      <c r="AT1892" s="95">
        <v>45</v>
      </c>
      <c r="AU1892" s="97">
        <v>3</v>
      </c>
      <c r="AV1892" s="101">
        <f t="shared" si="718"/>
        <v>45003</v>
      </c>
      <c r="AX1892" s="7" t="s">
        <v>1006</v>
      </c>
    </row>
    <row r="1893" spans="1:50" ht="13" hidden="1" customHeight="1" outlineLevel="1">
      <c r="A1893" t="s">
        <v>1378</v>
      </c>
      <c r="B1893" t="s">
        <v>1714</v>
      </c>
      <c r="C1893" s="1">
        <f t="shared" si="709"/>
        <v>2538</v>
      </c>
      <c r="D1893" s="7">
        <f>IF(N1893&gt;0, RANK(N1893,(N1893:P1893,Q1893:AE1893)),0)</f>
        <v>1</v>
      </c>
      <c r="E1893" s="7">
        <f>IF(O1893&gt;0,RANK(O1893,(N1893:P1893,Q1893:AE1893)),0)</f>
        <v>2</v>
      </c>
      <c r="F1893" s="7">
        <f>IF(P1893&gt;0,RANK(P1893,(N1893:P1893,Q1893:AE1893)),0)</f>
        <v>0</v>
      </c>
      <c r="G1893" s="1">
        <f t="shared" si="707"/>
        <v>1531</v>
      </c>
      <c r="H1893" s="2">
        <f t="shared" si="708"/>
        <v>0.60323089046493306</v>
      </c>
      <c r="I1893" s="2"/>
      <c r="J1893" s="2">
        <f t="shared" si="710"/>
        <v>0.7978723404255319</v>
      </c>
      <c r="K1893" s="2">
        <f t="shared" si="711"/>
        <v>0.1946414499605989</v>
      </c>
      <c r="L1893" s="2">
        <f t="shared" si="712"/>
        <v>0</v>
      </c>
      <c r="M1893" s="2">
        <f t="shared" si="713"/>
        <v>7.4862096138691991E-3</v>
      </c>
      <c r="N1893" s="118">
        <v>2025</v>
      </c>
      <c r="O1893" s="118">
        <v>494</v>
      </c>
      <c r="P1893" s="118"/>
      <c r="Q1893" s="118">
        <v>19</v>
      </c>
      <c r="R1893" s="118"/>
      <c r="S1893" s="118"/>
      <c r="T1893" s="118"/>
      <c r="U1893" s="118"/>
      <c r="V1893" s="118"/>
      <c r="W1893" s="118"/>
      <c r="X1893" s="118"/>
      <c r="Y1893" s="121"/>
      <c r="Z1893" s="118"/>
      <c r="AA1893" s="121"/>
      <c r="AB1893" s="118"/>
      <c r="AC1893" s="118"/>
      <c r="AD1893" s="118"/>
      <c r="AE1893" s="118"/>
      <c r="AG1893" s="7">
        <f>IF(Q1893&gt;0,RANK(Q1893,(N1893:P1893,Q1893:AE1893)),0)</f>
        <v>3</v>
      </c>
      <c r="AH1893" s="7">
        <f>IF(R1893&gt;0,RANK(R1893,(N1893:P1893,Q1893:AE1893)),0)</f>
        <v>0</v>
      </c>
      <c r="AI1893" s="7">
        <f>IF(T1893&gt;0,RANK(T1893,(N1893:P1893,Q1893:AE1893)),0)</f>
        <v>0</v>
      </c>
      <c r="AJ1893" s="7">
        <f>IF(S1893&gt;0,RANK(S1893,(N1893:P1893,Q1893:AE1893)),0)</f>
        <v>0</v>
      </c>
      <c r="AK1893" s="2">
        <f t="shared" si="714"/>
        <v>7.4862096138691887E-3</v>
      </c>
      <c r="AL1893" s="2">
        <f t="shared" si="715"/>
        <v>0</v>
      </c>
      <c r="AM1893" s="2">
        <f t="shared" si="716"/>
        <v>0</v>
      </c>
      <c r="AN1893" s="2">
        <f t="shared" si="717"/>
        <v>0</v>
      </c>
      <c r="AP1893" t="s">
        <v>1378</v>
      </c>
      <c r="AQ1893" t="s">
        <v>1714</v>
      </c>
      <c r="AR1893">
        <v>2</v>
      </c>
      <c r="AT1893" s="95">
        <v>45</v>
      </c>
      <c r="AU1893" s="97">
        <v>5</v>
      </c>
      <c r="AV1893" s="101">
        <f t="shared" si="718"/>
        <v>45005</v>
      </c>
      <c r="AX1893" s="7" t="s">
        <v>1006</v>
      </c>
    </row>
    <row r="1894" spans="1:50" ht="13" hidden="1" customHeight="1" outlineLevel="1">
      <c r="A1894" t="s">
        <v>1233</v>
      </c>
      <c r="B1894" t="s">
        <v>1714</v>
      </c>
      <c r="C1894" s="1">
        <f t="shared" si="709"/>
        <v>44339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0</v>
      </c>
      <c r="G1894" s="1">
        <f t="shared" si="707"/>
        <v>3147</v>
      </c>
      <c r="H1894" s="2">
        <f t="shared" si="708"/>
        <v>7.0975890299736125E-2</v>
      </c>
      <c r="I1894" s="2"/>
      <c r="J1894" s="2">
        <f t="shared" si="710"/>
        <v>0.45461106475112206</v>
      </c>
      <c r="K1894" s="2">
        <f t="shared" si="711"/>
        <v>0.52558695505085817</v>
      </c>
      <c r="L1894" s="2">
        <f t="shared" si="712"/>
        <v>0</v>
      </c>
      <c r="M1894" s="2">
        <f t="shared" si="713"/>
        <v>1.9801980198019709E-2</v>
      </c>
      <c r="N1894" s="118">
        <v>20157</v>
      </c>
      <c r="O1894" s="118">
        <v>23304</v>
      </c>
      <c r="P1894" s="118"/>
      <c r="Q1894" s="118">
        <v>876</v>
      </c>
      <c r="R1894" s="118"/>
      <c r="S1894" s="118"/>
      <c r="T1894" s="118"/>
      <c r="U1894" s="118"/>
      <c r="V1894" s="118"/>
      <c r="W1894" s="118"/>
      <c r="X1894" s="118">
        <v>2</v>
      </c>
      <c r="Y1894" s="121"/>
      <c r="Z1894" s="118"/>
      <c r="AA1894" s="121"/>
      <c r="AB1894" s="118"/>
      <c r="AC1894" s="118"/>
      <c r="AD1894" s="118"/>
      <c r="AE1894" s="118"/>
      <c r="AG1894" s="7">
        <f>IF(Q1894&gt;0,RANK(Q1894,(N1894:P1894,Q1894:AE1894)),0)</f>
        <v>3</v>
      </c>
      <c r="AH1894" s="7">
        <f>IF(R1894&gt;0,RANK(R1894,(N1894:P1894,Q1894:AE1894)),0)</f>
        <v>0</v>
      </c>
      <c r="AI1894" s="7">
        <f>IF(T1894&gt;0,RANK(T1894,(N1894:P1894,Q1894:AE1894)),0)</f>
        <v>0</v>
      </c>
      <c r="AJ1894" s="7">
        <f>IF(S1894&gt;0,RANK(S1894,(N1894:P1894,Q1894:AE1894)),0)</f>
        <v>0</v>
      </c>
      <c r="AK1894" s="2">
        <f t="shared" si="714"/>
        <v>1.9756873181623402E-2</v>
      </c>
      <c r="AL1894" s="2">
        <f t="shared" si="715"/>
        <v>0</v>
      </c>
      <c r="AM1894" s="2">
        <f t="shared" si="716"/>
        <v>0</v>
      </c>
      <c r="AN1894" s="2">
        <f t="shared" si="717"/>
        <v>0</v>
      </c>
      <c r="AP1894" t="s">
        <v>1233</v>
      </c>
      <c r="AQ1894" t="s">
        <v>1714</v>
      </c>
      <c r="AR1894">
        <v>3</v>
      </c>
      <c r="AT1894" s="95">
        <v>45</v>
      </c>
      <c r="AU1894" s="97">
        <v>7</v>
      </c>
      <c r="AV1894" s="101">
        <f t="shared" si="718"/>
        <v>45007</v>
      </c>
      <c r="AX1894" s="7" t="s">
        <v>1006</v>
      </c>
    </row>
    <row r="1895" spans="1:50" ht="13" hidden="1" customHeight="1" outlineLevel="1">
      <c r="A1895" t="s">
        <v>309</v>
      </c>
      <c r="B1895" t="s">
        <v>1714</v>
      </c>
      <c r="C1895" s="1">
        <f t="shared" si="709"/>
        <v>4635</v>
      </c>
      <c r="D1895" s="7">
        <f>IF(N1895&gt;0, RANK(N1895,(N1895:P1895,Q1895:AE1895)),0)</f>
        <v>1</v>
      </c>
      <c r="E1895" s="7">
        <f>IF(O1895&gt;0,RANK(O1895,(N1895:P1895,Q1895:AE1895)),0)</f>
        <v>2</v>
      </c>
      <c r="F1895" s="7">
        <f>IF(P1895&gt;0,RANK(P1895,(N1895:P1895,Q1895:AE1895)),0)</f>
        <v>0</v>
      </c>
      <c r="G1895" s="1">
        <f t="shared" si="707"/>
        <v>2658</v>
      </c>
      <c r="H1895" s="2">
        <f t="shared" si="708"/>
        <v>0.573462783171521</v>
      </c>
      <c r="I1895" s="2"/>
      <c r="J1895" s="2">
        <f t="shared" si="710"/>
        <v>0.78187702265372172</v>
      </c>
      <c r="K1895" s="2">
        <f t="shared" si="711"/>
        <v>0.20841423948220064</v>
      </c>
      <c r="L1895" s="2">
        <f t="shared" si="712"/>
        <v>0</v>
      </c>
      <c r="M1895" s="2">
        <f t="shared" si="713"/>
        <v>9.7087378640776378E-3</v>
      </c>
      <c r="N1895" s="118">
        <v>3624</v>
      </c>
      <c r="O1895" s="118">
        <v>966</v>
      </c>
      <c r="P1895" s="118"/>
      <c r="Q1895" s="118">
        <v>45</v>
      </c>
      <c r="R1895" s="118"/>
      <c r="S1895" s="118"/>
      <c r="T1895" s="118"/>
      <c r="U1895" s="118"/>
      <c r="V1895" s="118"/>
      <c r="W1895" s="118"/>
      <c r="X1895" s="118"/>
      <c r="Y1895" s="121"/>
      <c r="Z1895" s="118"/>
      <c r="AA1895" s="121"/>
      <c r="AB1895" s="118"/>
      <c r="AC1895" s="118"/>
      <c r="AD1895" s="118"/>
      <c r="AE1895" s="118"/>
      <c r="AG1895" s="7">
        <f>IF(Q1895&gt;0,RANK(Q1895,(N1895:P1895,Q1895:AE1895)),0)</f>
        <v>3</v>
      </c>
      <c r="AH1895" s="7">
        <f>IF(R1895&gt;0,RANK(R1895,(N1895:P1895,Q1895:AE1895)),0)</f>
        <v>0</v>
      </c>
      <c r="AI1895" s="7">
        <f>IF(T1895&gt;0,RANK(T1895,(N1895:P1895,Q1895:AE1895)),0)</f>
        <v>0</v>
      </c>
      <c r="AJ1895" s="7">
        <f>IF(S1895&gt;0,RANK(S1895,(N1895:P1895,Q1895:AE1895)),0)</f>
        <v>0</v>
      </c>
      <c r="AK1895" s="2">
        <f t="shared" si="714"/>
        <v>9.7087378640776691E-3</v>
      </c>
      <c r="AL1895" s="2">
        <f t="shared" si="715"/>
        <v>0</v>
      </c>
      <c r="AM1895" s="2">
        <f t="shared" si="716"/>
        <v>0</v>
      </c>
      <c r="AN1895" s="2">
        <f t="shared" si="717"/>
        <v>0</v>
      </c>
      <c r="AP1895" t="s">
        <v>309</v>
      </c>
      <c r="AQ1895" t="s">
        <v>1714</v>
      </c>
      <c r="AR1895">
        <v>6</v>
      </c>
      <c r="AT1895" s="95">
        <v>45</v>
      </c>
      <c r="AU1895" s="97">
        <v>9</v>
      </c>
      <c r="AV1895" s="101">
        <f t="shared" si="718"/>
        <v>45009</v>
      </c>
      <c r="AX1895" s="7" t="s">
        <v>1006</v>
      </c>
    </row>
    <row r="1896" spans="1:50" ht="13" hidden="1" customHeight="1" outlineLevel="1">
      <c r="A1896" t="s">
        <v>392</v>
      </c>
      <c r="B1896" t="s">
        <v>1714</v>
      </c>
      <c r="C1896" s="1">
        <f t="shared" si="709"/>
        <v>6154</v>
      </c>
      <c r="D1896" s="7">
        <f>IF(N1896&gt;0, RANK(N1896,(N1896:P1896,Q1896:AE1896)),0)</f>
        <v>1</v>
      </c>
      <c r="E1896" s="7">
        <f>IF(O1896&gt;0,RANK(O1896,(N1896:P1896,Q1896:AE1896)),0)</f>
        <v>2</v>
      </c>
      <c r="F1896" s="7">
        <f>IF(P1896&gt;0,RANK(P1896,(N1896:P1896,Q1896:AE1896)),0)</f>
        <v>0</v>
      </c>
      <c r="G1896" s="1">
        <f t="shared" si="707"/>
        <v>1686</v>
      </c>
      <c r="H1896" s="2">
        <f t="shared" si="708"/>
        <v>0.2739681507962301</v>
      </c>
      <c r="I1896" s="2"/>
      <c r="J1896" s="2">
        <f t="shared" si="710"/>
        <v>0.62967175820604482</v>
      </c>
      <c r="K1896" s="2">
        <f t="shared" si="711"/>
        <v>0.35570360740981477</v>
      </c>
      <c r="L1896" s="2">
        <f t="shared" si="712"/>
        <v>0</v>
      </c>
      <c r="M1896" s="2">
        <f t="shared" si="713"/>
        <v>1.4624634384140411E-2</v>
      </c>
      <c r="N1896" s="118">
        <v>3875</v>
      </c>
      <c r="O1896" s="118">
        <v>2189</v>
      </c>
      <c r="P1896" s="118"/>
      <c r="Q1896" s="118">
        <v>90</v>
      </c>
      <c r="R1896" s="118"/>
      <c r="S1896" s="118"/>
      <c r="T1896" s="118"/>
      <c r="U1896" s="118"/>
      <c r="V1896" s="118"/>
      <c r="W1896" s="118"/>
      <c r="X1896" s="118"/>
      <c r="Y1896" s="121"/>
      <c r="Z1896" s="118"/>
      <c r="AA1896" s="121"/>
      <c r="AB1896" s="118"/>
      <c r="AC1896" s="118"/>
      <c r="AD1896" s="118"/>
      <c r="AE1896" s="118"/>
      <c r="AG1896" s="7">
        <f>IF(Q1896&gt;0,RANK(Q1896,(N1896:P1896,Q1896:AE1896)),0)</f>
        <v>3</v>
      </c>
      <c r="AH1896" s="7">
        <f>IF(R1896&gt;0,RANK(R1896,(N1896:P1896,Q1896:AE1896)),0)</f>
        <v>0</v>
      </c>
      <c r="AI1896" s="7">
        <f>IF(T1896&gt;0,RANK(T1896,(N1896:P1896,Q1896:AE1896)),0)</f>
        <v>0</v>
      </c>
      <c r="AJ1896" s="7">
        <f>IF(S1896&gt;0,RANK(S1896,(N1896:P1896,Q1896:AE1896)),0)</f>
        <v>0</v>
      </c>
      <c r="AK1896" s="2">
        <f t="shared" si="714"/>
        <v>1.4624634384140396E-2</v>
      </c>
      <c r="AL1896" s="2">
        <f t="shared" si="715"/>
        <v>0</v>
      </c>
      <c r="AM1896" s="2">
        <f t="shared" si="716"/>
        <v>0</v>
      </c>
      <c r="AN1896" s="2">
        <f t="shared" si="717"/>
        <v>0</v>
      </c>
      <c r="AP1896" t="s">
        <v>392</v>
      </c>
      <c r="AQ1896" t="s">
        <v>1714</v>
      </c>
      <c r="AR1896">
        <v>2</v>
      </c>
      <c r="AT1896" s="95">
        <v>45</v>
      </c>
      <c r="AU1896" s="97">
        <v>11</v>
      </c>
      <c r="AV1896" s="101">
        <f t="shared" si="718"/>
        <v>45011</v>
      </c>
      <c r="AX1896" s="7" t="s">
        <v>1006</v>
      </c>
    </row>
    <row r="1897" spans="1:50" ht="13" hidden="1" customHeight="1" outlineLevel="1">
      <c r="A1897" t="s">
        <v>393</v>
      </c>
      <c r="B1897" t="s">
        <v>1714</v>
      </c>
      <c r="C1897" s="1">
        <f t="shared" si="709"/>
        <v>31988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1">
        <f t="shared" si="707"/>
        <v>1296</v>
      </c>
      <c r="H1897" s="2">
        <f t="shared" si="708"/>
        <v>4.0515193197449041E-2</v>
      </c>
      <c r="I1897" s="2"/>
      <c r="J1897" s="2">
        <f t="shared" si="710"/>
        <v>0.47352132049518569</v>
      </c>
      <c r="K1897" s="2">
        <f t="shared" si="711"/>
        <v>0.5140365136926347</v>
      </c>
      <c r="L1897" s="2">
        <f t="shared" si="712"/>
        <v>0</v>
      </c>
      <c r="M1897" s="2">
        <f t="shared" si="713"/>
        <v>1.2442165812179606E-2</v>
      </c>
      <c r="N1897" s="118">
        <v>15147</v>
      </c>
      <c r="O1897" s="118">
        <v>16443</v>
      </c>
      <c r="P1897" s="118"/>
      <c r="Q1897" s="118">
        <v>394</v>
      </c>
      <c r="R1897" s="118"/>
      <c r="S1897" s="118"/>
      <c r="T1897" s="118"/>
      <c r="U1897" s="118"/>
      <c r="V1897" s="118"/>
      <c r="W1897" s="118"/>
      <c r="X1897" s="118">
        <v>4</v>
      </c>
      <c r="Y1897" s="121"/>
      <c r="Z1897" s="118"/>
      <c r="AA1897" s="121"/>
      <c r="AB1897" s="118"/>
      <c r="AC1897" s="118"/>
      <c r="AD1897" s="118"/>
      <c r="AE1897" s="118"/>
      <c r="AG1897" s="7">
        <f>IF(Q1897&gt;0,RANK(Q1897,(N1897:P1897,Q1897:AE1897)),0)</f>
        <v>3</v>
      </c>
      <c r="AH1897" s="7">
        <f>IF(R1897&gt;0,RANK(R1897,(N1897:P1897,Q1897:AE1897)),0)</f>
        <v>0</v>
      </c>
      <c r="AI1897" s="7">
        <f>IF(T1897&gt;0,RANK(T1897,(N1897:P1897,Q1897:AE1897)),0)</f>
        <v>0</v>
      </c>
      <c r="AJ1897" s="7">
        <f>IF(S1897&gt;0,RANK(S1897,(N1897:P1897,Q1897:AE1897)),0)</f>
        <v>0</v>
      </c>
      <c r="AK1897" s="2">
        <f t="shared" si="714"/>
        <v>1.2317118919594848E-2</v>
      </c>
      <c r="AL1897" s="2">
        <f t="shared" si="715"/>
        <v>0</v>
      </c>
      <c r="AM1897" s="2">
        <f t="shared" si="716"/>
        <v>0</v>
      </c>
      <c r="AN1897" s="2">
        <f t="shared" si="717"/>
        <v>0</v>
      </c>
      <c r="AP1897" t="s">
        <v>393</v>
      </c>
      <c r="AQ1897" t="s">
        <v>1714</v>
      </c>
      <c r="AR1897">
        <v>2</v>
      </c>
      <c r="AT1897" s="95">
        <v>45</v>
      </c>
      <c r="AU1897" s="97">
        <v>13</v>
      </c>
      <c r="AV1897" s="101">
        <f t="shared" si="718"/>
        <v>45013</v>
      </c>
      <c r="AX1897" s="7" t="s">
        <v>1006</v>
      </c>
    </row>
    <row r="1898" spans="1:50" ht="13" hidden="1" customHeight="1" outlineLevel="1">
      <c r="A1898" t="s">
        <v>1493</v>
      </c>
      <c r="B1898" t="s">
        <v>1714</v>
      </c>
      <c r="C1898" s="1">
        <f t="shared" si="709"/>
        <v>30047</v>
      </c>
      <c r="D1898" s="7">
        <f>IF(N1898&gt;0, RANK(N1898,(N1898:P1898,Q1898:AE1898)),0)</f>
        <v>1</v>
      </c>
      <c r="E1898" s="7">
        <f>IF(O1898&gt;0,RANK(O1898,(N1898:P1898,Q1898:AE1898)),0)</f>
        <v>2</v>
      </c>
      <c r="F1898" s="7">
        <f>IF(P1898&gt;0,RANK(P1898,(N1898:P1898,Q1898:AE1898)),0)</f>
        <v>0</v>
      </c>
      <c r="G1898" s="1">
        <f t="shared" si="707"/>
        <v>3336</v>
      </c>
      <c r="H1898" s="2">
        <f t="shared" si="708"/>
        <v>0.1110260591739608</v>
      </c>
      <c r="I1898" s="2"/>
      <c r="J1898" s="2">
        <f t="shared" si="710"/>
        <v>0.54544546876560052</v>
      </c>
      <c r="K1898" s="2">
        <f t="shared" si="711"/>
        <v>0.43441940959163977</v>
      </c>
      <c r="L1898" s="2">
        <f t="shared" si="712"/>
        <v>0</v>
      </c>
      <c r="M1898" s="2">
        <f t="shared" si="713"/>
        <v>2.0135121642759712E-2</v>
      </c>
      <c r="N1898" s="118">
        <v>16389</v>
      </c>
      <c r="O1898" s="118">
        <v>13053</v>
      </c>
      <c r="P1898" s="118"/>
      <c r="Q1898" s="118">
        <v>600</v>
      </c>
      <c r="R1898" s="118"/>
      <c r="S1898" s="118"/>
      <c r="T1898" s="118"/>
      <c r="U1898" s="118"/>
      <c r="V1898" s="118"/>
      <c r="W1898" s="118"/>
      <c r="X1898" s="118">
        <v>5</v>
      </c>
      <c r="Y1898" s="121"/>
      <c r="Z1898" s="118"/>
      <c r="AA1898" s="121"/>
      <c r="AB1898" s="118"/>
      <c r="AC1898" s="118"/>
      <c r="AD1898" s="118"/>
      <c r="AE1898" s="118"/>
      <c r="AG1898" s="7">
        <f>IF(Q1898&gt;0,RANK(Q1898,(N1898:P1898,Q1898:AE1898)),0)</f>
        <v>3</v>
      </c>
      <c r="AH1898" s="7">
        <f>IF(R1898&gt;0,RANK(R1898,(N1898:P1898,Q1898:AE1898)),0)</f>
        <v>0</v>
      </c>
      <c r="AI1898" s="7">
        <f>IF(T1898&gt;0,RANK(T1898,(N1898:P1898,Q1898:AE1898)),0)</f>
        <v>0</v>
      </c>
      <c r="AJ1898" s="7">
        <f>IF(S1898&gt;0,RANK(S1898,(N1898:P1898,Q1898:AE1898)),0)</f>
        <v>0</v>
      </c>
      <c r="AK1898" s="2">
        <f t="shared" si="714"/>
        <v>1.9968715678769927E-2</v>
      </c>
      <c r="AL1898" s="2">
        <f t="shared" si="715"/>
        <v>0</v>
      </c>
      <c r="AM1898" s="2">
        <f t="shared" si="716"/>
        <v>0</v>
      </c>
      <c r="AN1898" s="2">
        <f t="shared" si="717"/>
        <v>0</v>
      </c>
      <c r="AP1898" t="s">
        <v>1493</v>
      </c>
      <c r="AQ1898" t="s">
        <v>1714</v>
      </c>
      <c r="AR1898">
        <v>0</v>
      </c>
      <c r="AT1898" s="95">
        <v>45</v>
      </c>
      <c r="AU1898" s="97">
        <v>15</v>
      </c>
      <c r="AV1898" s="101">
        <f t="shared" si="718"/>
        <v>45015</v>
      </c>
      <c r="AX1898" s="7" t="s">
        <v>1006</v>
      </c>
    </row>
    <row r="1899" spans="1:50" ht="13" hidden="1" customHeight="1" outlineLevel="1">
      <c r="A1899" t="s">
        <v>1277</v>
      </c>
      <c r="B1899" t="s">
        <v>1714</v>
      </c>
      <c r="C1899" s="1">
        <f t="shared" si="709"/>
        <v>5667</v>
      </c>
      <c r="D1899" s="7">
        <f>IF(N1899&gt;0, RANK(N1899,(N1899:P1899,Q1899:AE1899)),0)</f>
        <v>1</v>
      </c>
      <c r="E1899" s="7">
        <f>IF(O1899&gt;0,RANK(O1899,(N1899:P1899,Q1899:AE1899)),0)</f>
        <v>2</v>
      </c>
      <c r="F1899" s="7">
        <f>IF(P1899&gt;0,RANK(P1899,(N1899:P1899,Q1899:AE1899)),0)</f>
        <v>0</v>
      </c>
      <c r="G1899" s="1">
        <f t="shared" si="707"/>
        <v>1381</v>
      </c>
      <c r="H1899" s="2">
        <f t="shared" si="708"/>
        <v>0.24369154755602612</v>
      </c>
      <c r="I1899" s="2"/>
      <c r="J1899" s="2">
        <f t="shared" si="710"/>
        <v>0.61231692253396863</v>
      </c>
      <c r="K1899" s="2">
        <f t="shared" si="711"/>
        <v>0.36862537497794245</v>
      </c>
      <c r="L1899" s="2">
        <f t="shared" si="712"/>
        <v>0</v>
      </c>
      <c r="M1899" s="2">
        <f t="shared" si="713"/>
        <v>1.9057702488088912E-2</v>
      </c>
      <c r="N1899" s="118">
        <v>3470</v>
      </c>
      <c r="O1899" s="118">
        <v>2089</v>
      </c>
      <c r="P1899" s="118"/>
      <c r="Q1899" s="118">
        <v>104</v>
      </c>
      <c r="R1899" s="118"/>
      <c r="S1899" s="118"/>
      <c r="T1899" s="118"/>
      <c r="U1899" s="118"/>
      <c r="V1899" s="118"/>
      <c r="W1899" s="118"/>
      <c r="X1899" s="118">
        <v>4</v>
      </c>
      <c r="Y1899" s="121"/>
      <c r="Z1899" s="118"/>
      <c r="AA1899" s="121"/>
      <c r="AB1899" s="118"/>
      <c r="AC1899" s="118"/>
      <c r="AD1899" s="118"/>
      <c r="AE1899" s="118"/>
      <c r="AG1899" s="7">
        <f>IF(Q1899&gt;0,RANK(Q1899,(N1899:P1899,Q1899:AE1899)),0)</f>
        <v>3</v>
      </c>
      <c r="AH1899" s="7">
        <f>IF(R1899&gt;0,RANK(R1899,(N1899:P1899,Q1899:AE1899)),0)</f>
        <v>0</v>
      </c>
      <c r="AI1899" s="7">
        <f>IF(T1899&gt;0,RANK(T1899,(N1899:P1899,Q1899:AE1899)),0)</f>
        <v>0</v>
      </c>
      <c r="AJ1899" s="7">
        <f>IF(S1899&gt;0,RANK(S1899,(N1899:P1899,Q1899:AE1899)),0)</f>
        <v>0</v>
      </c>
      <c r="AK1899" s="2">
        <f t="shared" si="714"/>
        <v>1.8351861655196752E-2</v>
      </c>
      <c r="AL1899" s="2">
        <f t="shared" si="715"/>
        <v>0</v>
      </c>
      <c r="AM1899" s="2">
        <f t="shared" si="716"/>
        <v>0</v>
      </c>
      <c r="AN1899" s="2">
        <f t="shared" si="717"/>
        <v>0</v>
      </c>
      <c r="AP1899" t="s">
        <v>1277</v>
      </c>
      <c r="AQ1899" t="s">
        <v>1714</v>
      </c>
      <c r="AR1899">
        <v>0</v>
      </c>
      <c r="AT1899" s="95">
        <v>45</v>
      </c>
      <c r="AU1899" s="97">
        <v>17</v>
      </c>
      <c r="AV1899" s="101">
        <f t="shared" si="718"/>
        <v>45017</v>
      </c>
      <c r="AX1899" s="7" t="s">
        <v>1006</v>
      </c>
    </row>
    <row r="1900" spans="1:50" ht="13" hidden="1" customHeight="1" outlineLevel="1">
      <c r="A1900" t="s">
        <v>1498</v>
      </c>
      <c r="B1900" t="s">
        <v>1714</v>
      </c>
      <c r="C1900" s="1">
        <f t="shared" si="709"/>
        <v>85902</v>
      </c>
      <c r="D1900" s="7">
        <f>IF(N1900&gt;0, RANK(N1900,(N1900:P1900,Q1900:AE1900)),0)</f>
        <v>1</v>
      </c>
      <c r="E1900" s="7">
        <f>IF(O1900&gt;0,RANK(O1900,(N1900:P1900,Q1900:AE1900)),0)</f>
        <v>2</v>
      </c>
      <c r="F1900" s="7">
        <f>IF(P1900&gt;0,RANK(P1900,(N1900:P1900,Q1900:AE1900)),0)</f>
        <v>0</v>
      </c>
      <c r="G1900" s="1">
        <f t="shared" si="707"/>
        <v>19049</v>
      </c>
      <c r="H1900" s="2">
        <f t="shared" si="708"/>
        <v>0.22175269493143349</v>
      </c>
      <c r="I1900" s="2"/>
      <c r="J1900" s="2">
        <f t="shared" si="710"/>
        <v>0.60211636516029898</v>
      </c>
      <c r="K1900" s="2">
        <f t="shared" si="711"/>
        <v>0.38036367022886547</v>
      </c>
      <c r="L1900" s="2">
        <f t="shared" si="712"/>
        <v>0</v>
      </c>
      <c r="M1900" s="2">
        <f t="shared" si="713"/>
        <v>1.7519964610835548E-2</v>
      </c>
      <c r="N1900" s="118">
        <v>51723</v>
      </c>
      <c r="O1900" s="118">
        <v>32674</v>
      </c>
      <c r="P1900" s="118"/>
      <c r="Q1900" s="118">
        <v>1491</v>
      </c>
      <c r="R1900" s="118"/>
      <c r="S1900" s="118"/>
      <c r="T1900" s="118"/>
      <c r="U1900" s="118"/>
      <c r="V1900" s="118"/>
      <c r="W1900" s="118"/>
      <c r="X1900" s="118">
        <v>14</v>
      </c>
      <c r="Y1900" s="121"/>
      <c r="Z1900" s="118"/>
      <c r="AA1900" s="121"/>
      <c r="AB1900" s="118"/>
      <c r="AC1900" s="118"/>
      <c r="AD1900" s="118"/>
      <c r="AE1900" s="118"/>
      <c r="AG1900" s="7">
        <f>IF(Q1900&gt;0,RANK(Q1900,(N1900:P1900,Q1900:AE1900)),0)</f>
        <v>3</v>
      </c>
      <c r="AH1900" s="7">
        <f>IF(R1900&gt;0,RANK(R1900,(N1900:P1900,Q1900:AE1900)),0)</f>
        <v>0</v>
      </c>
      <c r="AI1900" s="7">
        <f>IF(T1900&gt;0,RANK(T1900,(N1900:P1900,Q1900:AE1900)),0)</f>
        <v>0</v>
      </c>
      <c r="AJ1900" s="7">
        <f>IF(S1900&gt;0,RANK(S1900,(N1900:P1900,Q1900:AE1900)),0)</f>
        <v>0</v>
      </c>
      <c r="AK1900" s="2">
        <f t="shared" si="714"/>
        <v>1.7356988195851086E-2</v>
      </c>
      <c r="AL1900" s="2">
        <f t="shared" si="715"/>
        <v>0</v>
      </c>
      <c r="AM1900" s="2">
        <f t="shared" si="716"/>
        <v>0</v>
      </c>
      <c r="AN1900" s="2">
        <f t="shared" si="717"/>
        <v>0</v>
      </c>
      <c r="AP1900" t="s">
        <v>1498</v>
      </c>
      <c r="AQ1900" t="s">
        <v>1714</v>
      </c>
      <c r="AR1900">
        <v>0</v>
      </c>
      <c r="AT1900" s="95">
        <v>45</v>
      </c>
      <c r="AU1900" s="97">
        <v>19</v>
      </c>
      <c r="AV1900" s="101">
        <f t="shared" si="718"/>
        <v>45019</v>
      </c>
      <c r="AX1900" s="7" t="s">
        <v>1006</v>
      </c>
    </row>
    <row r="1901" spans="1:50" ht="13" hidden="1" customHeight="1" outlineLevel="1">
      <c r="A1901" t="s">
        <v>725</v>
      </c>
      <c r="B1901" t="s">
        <v>1714</v>
      </c>
      <c r="C1901" s="1">
        <f t="shared" si="709"/>
        <v>12883</v>
      </c>
      <c r="D1901" s="7">
        <f>IF(N1901&gt;0, RANK(N1901,(N1901:P1901,Q1901:AE1901)),0)</f>
        <v>1</v>
      </c>
      <c r="E1901" s="7">
        <f>IF(O1901&gt;0,RANK(O1901,(N1901:P1901,Q1901:AE1901)),0)</f>
        <v>2</v>
      </c>
      <c r="F1901" s="7">
        <f>IF(P1901&gt;0,RANK(P1901,(N1901:P1901,Q1901:AE1901)),0)</f>
        <v>0</v>
      </c>
      <c r="G1901" s="1">
        <f t="shared" si="707"/>
        <v>123</v>
      </c>
      <c r="H1901" s="2">
        <f t="shared" si="708"/>
        <v>9.5474656524101534E-3</v>
      </c>
      <c r="I1901" s="2"/>
      <c r="J1901" s="2">
        <f t="shared" si="710"/>
        <v>0.49468291546999921</v>
      </c>
      <c r="K1901" s="2">
        <f t="shared" si="711"/>
        <v>0.48513544981758905</v>
      </c>
      <c r="L1901" s="2">
        <f t="shared" si="712"/>
        <v>0</v>
      </c>
      <c r="M1901" s="2">
        <f t="shared" si="713"/>
        <v>2.0181634712411745E-2</v>
      </c>
      <c r="N1901" s="118">
        <v>6373</v>
      </c>
      <c r="O1901" s="118">
        <v>6250</v>
      </c>
      <c r="P1901" s="118"/>
      <c r="Q1901" s="118">
        <v>260</v>
      </c>
      <c r="R1901" s="118"/>
      <c r="S1901" s="118"/>
      <c r="T1901" s="118"/>
      <c r="U1901" s="118"/>
      <c r="V1901" s="118"/>
      <c r="W1901" s="118"/>
      <c r="X1901" s="118"/>
      <c r="Y1901" s="121"/>
      <c r="Z1901" s="118"/>
      <c r="AA1901" s="121"/>
      <c r="AB1901" s="118"/>
      <c r="AC1901" s="118"/>
      <c r="AD1901" s="118"/>
      <c r="AE1901" s="118"/>
      <c r="AG1901" s="7">
        <f>IF(Q1901&gt;0,RANK(Q1901,(N1901:P1901,Q1901:AE1901)),0)</f>
        <v>3</v>
      </c>
      <c r="AH1901" s="7">
        <f>IF(R1901&gt;0,RANK(R1901,(N1901:P1901,Q1901:AE1901)),0)</f>
        <v>0</v>
      </c>
      <c r="AI1901" s="7">
        <f>IF(T1901&gt;0,RANK(T1901,(N1901:P1901,Q1901:AE1901)),0)</f>
        <v>0</v>
      </c>
      <c r="AJ1901" s="7">
        <f>IF(S1901&gt;0,RANK(S1901,(N1901:P1901,Q1901:AE1901)),0)</f>
        <v>0</v>
      </c>
      <c r="AK1901" s="2">
        <f t="shared" si="714"/>
        <v>2.0181634712411706E-2</v>
      </c>
      <c r="AL1901" s="2">
        <f t="shared" si="715"/>
        <v>0</v>
      </c>
      <c r="AM1901" s="2">
        <f t="shared" si="716"/>
        <v>0</v>
      </c>
      <c r="AN1901" s="2">
        <f t="shared" si="717"/>
        <v>0</v>
      </c>
      <c r="AP1901" t="s">
        <v>725</v>
      </c>
      <c r="AQ1901" t="s">
        <v>1714</v>
      </c>
      <c r="AR1901">
        <v>5</v>
      </c>
      <c r="AT1901" s="95">
        <v>45</v>
      </c>
      <c r="AU1901" s="97">
        <v>21</v>
      </c>
      <c r="AV1901" s="101">
        <f t="shared" si="718"/>
        <v>45021</v>
      </c>
      <c r="AX1901" s="7" t="s">
        <v>1006</v>
      </c>
    </row>
    <row r="1902" spans="1:50" ht="13" hidden="1" customHeight="1" outlineLevel="1">
      <c r="A1902" t="s">
        <v>735</v>
      </c>
      <c r="B1902" t="s">
        <v>1714</v>
      </c>
      <c r="C1902" s="1">
        <f t="shared" si="709"/>
        <v>8046</v>
      </c>
      <c r="D1902" s="7">
        <f>IF(N1902&gt;0, RANK(N1902,(N1902:P1902,Q1902:AE1902)),0)</f>
        <v>1</v>
      </c>
      <c r="E1902" s="7">
        <f>IF(O1902&gt;0,RANK(O1902,(N1902:P1902,Q1902:AE1902)),0)</f>
        <v>2</v>
      </c>
      <c r="F1902" s="7">
        <f>IF(P1902&gt;0,RANK(P1902,(N1902:P1902,Q1902:AE1902)),0)</f>
        <v>0</v>
      </c>
      <c r="G1902" s="1">
        <f t="shared" si="707"/>
        <v>2405</v>
      </c>
      <c r="H1902" s="2">
        <f t="shared" si="708"/>
        <v>0.29890628883917475</v>
      </c>
      <c r="I1902" s="2"/>
      <c r="J1902" s="2">
        <f t="shared" si="710"/>
        <v>0.64069102659706689</v>
      </c>
      <c r="K1902" s="2">
        <f t="shared" si="711"/>
        <v>0.34178473775789214</v>
      </c>
      <c r="L1902" s="2">
        <f t="shared" si="712"/>
        <v>0</v>
      </c>
      <c r="M1902" s="2">
        <f t="shared" si="713"/>
        <v>1.7524235645040964E-2</v>
      </c>
      <c r="N1902" s="118">
        <v>5155</v>
      </c>
      <c r="O1902" s="118">
        <v>2750</v>
      </c>
      <c r="P1902" s="118"/>
      <c r="Q1902" s="118">
        <v>139</v>
      </c>
      <c r="R1902" s="118"/>
      <c r="S1902" s="118"/>
      <c r="T1902" s="118"/>
      <c r="U1902" s="118"/>
      <c r="V1902" s="118"/>
      <c r="W1902" s="118"/>
      <c r="X1902" s="118">
        <v>2</v>
      </c>
      <c r="Y1902" s="121"/>
      <c r="Z1902" s="118"/>
      <c r="AA1902" s="121"/>
      <c r="AB1902" s="118"/>
      <c r="AC1902" s="118"/>
      <c r="AD1902" s="118"/>
      <c r="AE1902" s="118"/>
      <c r="AG1902" s="7">
        <f>IF(Q1902&gt;0,RANK(Q1902,(N1902:P1902,Q1902:AE1902)),0)</f>
        <v>3</v>
      </c>
      <c r="AH1902" s="7">
        <f>IF(R1902&gt;0,RANK(R1902,(N1902:P1902,Q1902:AE1902)),0)</f>
        <v>0</v>
      </c>
      <c r="AI1902" s="7">
        <f>IF(T1902&gt;0,RANK(T1902,(N1902:P1902,Q1902:AE1902)),0)</f>
        <v>0</v>
      </c>
      <c r="AJ1902" s="7">
        <f>IF(S1902&gt;0,RANK(S1902,(N1902:P1902,Q1902:AE1902)),0)</f>
        <v>0</v>
      </c>
      <c r="AK1902" s="2">
        <f t="shared" si="714"/>
        <v>1.7275664926671638E-2</v>
      </c>
      <c r="AL1902" s="2">
        <f t="shared" si="715"/>
        <v>0</v>
      </c>
      <c r="AM1902" s="2">
        <f t="shared" si="716"/>
        <v>0</v>
      </c>
      <c r="AN1902" s="2">
        <f t="shared" si="717"/>
        <v>0</v>
      </c>
      <c r="AP1902" t="s">
        <v>735</v>
      </c>
      <c r="AQ1902" t="s">
        <v>1714</v>
      </c>
      <c r="AR1902">
        <v>5</v>
      </c>
      <c r="AT1902" s="95">
        <v>45</v>
      </c>
      <c r="AU1902" s="97">
        <v>23</v>
      </c>
      <c r="AV1902" s="101">
        <f t="shared" si="718"/>
        <v>45023</v>
      </c>
      <c r="AX1902" s="7" t="s">
        <v>1006</v>
      </c>
    </row>
    <row r="1903" spans="1:50" ht="13" hidden="1" customHeight="1" outlineLevel="1">
      <c r="A1903" t="s">
        <v>1131</v>
      </c>
      <c r="B1903" t="s">
        <v>1714</v>
      </c>
      <c r="C1903" s="1">
        <f t="shared" si="709"/>
        <v>9751</v>
      </c>
      <c r="D1903" s="7">
        <f>IF(N1903&gt;0, RANK(N1903,(N1903:P1903,Q1903:AE1903)),0)</f>
        <v>1</v>
      </c>
      <c r="E1903" s="7">
        <f>IF(O1903&gt;0,RANK(O1903,(N1903:P1903,Q1903:AE1903)),0)</f>
        <v>2</v>
      </c>
      <c r="F1903" s="7">
        <f>IF(P1903&gt;0,RANK(P1903,(N1903:P1903,Q1903:AE1903)),0)</f>
        <v>0</v>
      </c>
      <c r="G1903" s="1">
        <f t="shared" si="707"/>
        <v>2940</v>
      </c>
      <c r="H1903" s="2">
        <f t="shared" si="708"/>
        <v>0.30150753768844218</v>
      </c>
      <c r="I1903" s="2"/>
      <c r="J1903" s="2">
        <f t="shared" si="710"/>
        <v>0.64506204491846986</v>
      </c>
      <c r="K1903" s="2">
        <f t="shared" si="711"/>
        <v>0.34355450723002767</v>
      </c>
      <c r="L1903" s="2">
        <f t="shared" si="712"/>
        <v>0</v>
      </c>
      <c r="M1903" s="2">
        <f t="shared" si="713"/>
        <v>1.1383447851502471E-2</v>
      </c>
      <c r="N1903" s="118">
        <v>6290</v>
      </c>
      <c r="O1903" s="118">
        <v>3350</v>
      </c>
      <c r="P1903" s="118"/>
      <c r="Q1903" s="118">
        <v>110</v>
      </c>
      <c r="R1903" s="118"/>
      <c r="S1903" s="118"/>
      <c r="T1903" s="118"/>
      <c r="U1903" s="118"/>
      <c r="V1903" s="118"/>
      <c r="W1903" s="118"/>
      <c r="X1903" s="118">
        <v>1</v>
      </c>
      <c r="Y1903" s="121"/>
      <c r="Z1903" s="118"/>
      <c r="AA1903" s="121"/>
      <c r="AB1903" s="118"/>
      <c r="AC1903" s="118"/>
      <c r="AD1903" s="118"/>
      <c r="AE1903" s="118"/>
      <c r="AG1903" s="7">
        <f>IF(Q1903&gt;0,RANK(Q1903,(N1903:P1903,Q1903:AE1903)),0)</f>
        <v>3</v>
      </c>
      <c r="AH1903" s="7">
        <f>IF(R1903&gt;0,RANK(R1903,(N1903:P1903,Q1903:AE1903)),0)</f>
        <v>0</v>
      </c>
      <c r="AI1903" s="7">
        <f>IF(T1903&gt;0,RANK(T1903,(N1903:P1903,Q1903:AE1903)),0)</f>
        <v>0</v>
      </c>
      <c r="AJ1903" s="7">
        <f>IF(S1903&gt;0,RANK(S1903,(N1903:P1903,Q1903:AE1903)),0)</f>
        <v>0</v>
      </c>
      <c r="AK1903" s="2">
        <f t="shared" si="714"/>
        <v>1.128089426725464E-2</v>
      </c>
      <c r="AL1903" s="2">
        <f t="shared" si="715"/>
        <v>0</v>
      </c>
      <c r="AM1903" s="2">
        <f t="shared" si="716"/>
        <v>0</v>
      </c>
      <c r="AN1903" s="2">
        <f t="shared" si="717"/>
        <v>0</v>
      </c>
      <c r="AP1903" t="s">
        <v>1131</v>
      </c>
      <c r="AQ1903" t="s">
        <v>1714</v>
      </c>
      <c r="AR1903">
        <v>5</v>
      </c>
      <c r="AT1903" s="95">
        <v>45</v>
      </c>
      <c r="AU1903" s="97">
        <v>25</v>
      </c>
      <c r="AV1903" s="101">
        <f t="shared" si="718"/>
        <v>45025</v>
      </c>
      <c r="AX1903" s="7" t="s">
        <v>1006</v>
      </c>
    </row>
    <row r="1904" spans="1:50" ht="13" hidden="1" customHeight="1" outlineLevel="1">
      <c r="A1904" t="s">
        <v>1054</v>
      </c>
      <c r="B1904" t="s">
        <v>1714</v>
      </c>
      <c r="C1904" s="1">
        <f t="shared" si="709"/>
        <v>10378</v>
      </c>
      <c r="D1904" s="7">
        <f>IF(N1904&gt;0, RANK(N1904,(N1904:P1904,Q1904:AE1904)),0)</f>
        <v>1</v>
      </c>
      <c r="E1904" s="7">
        <f>IF(O1904&gt;0,RANK(O1904,(N1904:P1904,Q1904:AE1904)),0)</f>
        <v>2</v>
      </c>
      <c r="F1904" s="7">
        <f>IF(P1904&gt;0,RANK(P1904,(N1904:P1904,Q1904:AE1904)),0)</f>
        <v>0</v>
      </c>
      <c r="G1904" s="1">
        <f t="shared" si="707"/>
        <v>4090</v>
      </c>
      <c r="H1904" s="2">
        <f t="shared" si="708"/>
        <v>0.39410291000192715</v>
      </c>
      <c r="I1904" s="2"/>
      <c r="J1904" s="2">
        <f t="shared" si="710"/>
        <v>0.69329350549238777</v>
      </c>
      <c r="K1904" s="2">
        <f t="shared" si="711"/>
        <v>0.29919059549046056</v>
      </c>
      <c r="L1904" s="2">
        <f t="shared" si="712"/>
        <v>0</v>
      </c>
      <c r="M1904" s="2">
        <f t="shared" si="713"/>
        <v>7.5158990171516615E-3</v>
      </c>
      <c r="N1904" s="118">
        <v>7195</v>
      </c>
      <c r="O1904" s="118">
        <v>3105</v>
      </c>
      <c r="P1904" s="118"/>
      <c r="Q1904" s="118">
        <v>78</v>
      </c>
      <c r="R1904" s="118"/>
      <c r="S1904" s="118"/>
      <c r="T1904" s="118"/>
      <c r="U1904" s="118"/>
      <c r="V1904" s="118"/>
      <c r="W1904" s="118"/>
      <c r="X1904" s="118"/>
      <c r="Y1904" s="121"/>
      <c r="Z1904" s="118"/>
      <c r="AA1904" s="121"/>
      <c r="AB1904" s="118"/>
      <c r="AC1904" s="118"/>
      <c r="AD1904" s="118"/>
      <c r="AE1904" s="118"/>
      <c r="AG1904" s="7">
        <f>IF(Q1904&gt;0,RANK(Q1904,(N1904:P1904,Q1904:AE1904)),0)</f>
        <v>3</v>
      </c>
      <c r="AH1904" s="7">
        <f>IF(R1904&gt;0,RANK(R1904,(N1904:P1904,Q1904:AE1904)),0)</f>
        <v>0</v>
      </c>
      <c r="AI1904" s="7">
        <f>IF(T1904&gt;0,RANK(T1904,(N1904:P1904,Q1904:AE1904)),0)</f>
        <v>0</v>
      </c>
      <c r="AJ1904" s="7">
        <f>IF(S1904&gt;0,RANK(S1904,(N1904:P1904,Q1904:AE1904)),0)</f>
        <v>0</v>
      </c>
      <c r="AK1904" s="2">
        <f t="shared" si="714"/>
        <v>7.5158990171516667E-3</v>
      </c>
      <c r="AL1904" s="2">
        <f t="shared" si="715"/>
        <v>0</v>
      </c>
      <c r="AM1904" s="2">
        <f t="shared" si="716"/>
        <v>0</v>
      </c>
      <c r="AN1904" s="2">
        <f t="shared" si="717"/>
        <v>0</v>
      </c>
      <c r="AP1904" t="s">
        <v>1054</v>
      </c>
      <c r="AQ1904" t="s">
        <v>1714</v>
      </c>
      <c r="AR1904">
        <v>6</v>
      </c>
      <c r="AT1904" s="95">
        <v>45</v>
      </c>
      <c r="AU1904" s="97">
        <v>27</v>
      </c>
      <c r="AV1904" s="101">
        <f t="shared" si="718"/>
        <v>45027</v>
      </c>
      <c r="AX1904" s="7" t="s">
        <v>1006</v>
      </c>
    </row>
    <row r="1905" spans="1:50" ht="13" hidden="1" customHeight="1" outlineLevel="1">
      <c r="A1905" t="s">
        <v>1200</v>
      </c>
      <c r="B1905" t="s">
        <v>1714</v>
      </c>
      <c r="C1905" s="1">
        <f t="shared" si="709"/>
        <v>9847</v>
      </c>
      <c r="D1905" s="7">
        <f>IF(N1905&gt;0, RANK(N1905,(N1905:P1905,Q1905:AE1905)),0)</f>
        <v>1</v>
      </c>
      <c r="E1905" s="7">
        <f>IF(O1905&gt;0,RANK(O1905,(N1905:P1905,Q1905:AE1905)),0)</f>
        <v>2</v>
      </c>
      <c r="F1905" s="7">
        <f>IF(P1905&gt;0,RANK(P1905,(N1905:P1905,Q1905:AE1905)),0)</f>
        <v>0</v>
      </c>
      <c r="G1905" s="1">
        <f t="shared" si="707"/>
        <v>2682</v>
      </c>
      <c r="H1905" s="2">
        <f t="shared" si="708"/>
        <v>0.2723672184421651</v>
      </c>
      <c r="I1905" s="2"/>
      <c r="J1905" s="2">
        <f t="shared" si="710"/>
        <v>0.62831319183507672</v>
      </c>
      <c r="K1905" s="2">
        <f t="shared" si="711"/>
        <v>0.35594597339291156</v>
      </c>
      <c r="L1905" s="2">
        <f t="shared" si="712"/>
        <v>0</v>
      </c>
      <c r="M1905" s="2">
        <f t="shared" si="713"/>
        <v>1.5740834772011714E-2</v>
      </c>
      <c r="N1905" s="118">
        <v>6187</v>
      </c>
      <c r="O1905" s="118">
        <v>3505</v>
      </c>
      <c r="P1905" s="118"/>
      <c r="Q1905" s="118">
        <v>154</v>
      </c>
      <c r="R1905" s="118"/>
      <c r="S1905" s="118"/>
      <c r="T1905" s="118"/>
      <c r="U1905" s="118"/>
      <c r="V1905" s="118"/>
      <c r="W1905" s="118"/>
      <c r="X1905" s="118">
        <v>1</v>
      </c>
      <c r="Y1905" s="121"/>
      <c r="Z1905" s="118"/>
      <c r="AA1905" s="121"/>
      <c r="AB1905" s="118"/>
      <c r="AC1905" s="118"/>
      <c r="AD1905" s="118"/>
      <c r="AE1905" s="118"/>
      <c r="AG1905" s="7">
        <f>IF(Q1905&gt;0,RANK(Q1905,(N1905:P1905,Q1905:AE1905)),0)</f>
        <v>3</v>
      </c>
      <c r="AH1905" s="7">
        <f>IF(R1905&gt;0,RANK(R1905,(N1905:P1905,Q1905:AE1905)),0)</f>
        <v>0</v>
      </c>
      <c r="AI1905" s="7">
        <f>IF(T1905&gt;0,RANK(T1905,(N1905:P1905,Q1905:AE1905)),0)</f>
        <v>0</v>
      </c>
      <c r="AJ1905" s="7">
        <f>IF(S1905&gt;0,RANK(S1905,(N1905:P1905,Q1905:AE1905)),0)</f>
        <v>0</v>
      </c>
      <c r="AK1905" s="2">
        <f t="shared" si="714"/>
        <v>1.5639280999289122E-2</v>
      </c>
      <c r="AL1905" s="2">
        <f t="shared" si="715"/>
        <v>0</v>
      </c>
      <c r="AM1905" s="2">
        <f t="shared" si="716"/>
        <v>0</v>
      </c>
      <c r="AN1905" s="2">
        <f t="shared" si="717"/>
        <v>0</v>
      </c>
      <c r="AP1905" t="s">
        <v>1200</v>
      </c>
      <c r="AQ1905" t="s">
        <v>1714</v>
      </c>
      <c r="AR1905">
        <v>6</v>
      </c>
      <c r="AT1905" s="95">
        <v>45</v>
      </c>
      <c r="AU1905" s="97">
        <v>29</v>
      </c>
      <c r="AV1905" s="101">
        <f t="shared" si="718"/>
        <v>45029</v>
      </c>
      <c r="AX1905" s="7" t="s">
        <v>1006</v>
      </c>
    </row>
    <row r="1906" spans="1:50" ht="13" hidden="1" customHeight="1" outlineLevel="1">
      <c r="A1906" t="s">
        <v>1172</v>
      </c>
      <c r="B1906" t="s">
        <v>1714</v>
      </c>
      <c r="C1906" s="1">
        <f t="shared" si="709"/>
        <v>17062</v>
      </c>
      <c r="D1906" s="7">
        <f>IF(N1906&gt;0, RANK(N1906,(N1906:P1906,Q1906:AE1906)),0)</f>
        <v>1</v>
      </c>
      <c r="E1906" s="7">
        <f>IF(O1906&gt;0,RANK(O1906,(N1906:P1906,Q1906:AE1906)),0)</f>
        <v>2</v>
      </c>
      <c r="F1906" s="7">
        <f>IF(P1906&gt;0,RANK(P1906,(N1906:P1906,Q1906:AE1906)),0)</f>
        <v>0</v>
      </c>
      <c r="G1906" s="1">
        <f t="shared" si="707"/>
        <v>3167</v>
      </c>
      <c r="H1906" s="2">
        <f t="shared" si="708"/>
        <v>0.18561716094244521</v>
      </c>
      <c r="I1906" s="2"/>
      <c r="J1906" s="2">
        <f t="shared" si="710"/>
        <v>0.58691829797210171</v>
      </c>
      <c r="K1906" s="2">
        <f t="shared" si="711"/>
        <v>0.40130113702965653</v>
      </c>
      <c r="L1906" s="2">
        <f t="shared" si="712"/>
        <v>0</v>
      </c>
      <c r="M1906" s="2">
        <f t="shared" si="713"/>
        <v>1.178056499824176E-2</v>
      </c>
      <c r="N1906" s="118">
        <v>10014</v>
      </c>
      <c r="O1906" s="118">
        <v>6847</v>
      </c>
      <c r="P1906" s="118"/>
      <c r="Q1906" s="118">
        <v>198</v>
      </c>
      <c r="R1906" s="118"/>
      <c r="S1906" s="118"/>
      <c r="T1906" s="118"/>
      <c r="U1906" s="118"/>
      <c r="V1906" s="118"/>
      <c r="W1906" s="118"/>
      <c r="X1906" s="118">
        <v>3</v>
      </c>
      <c r="Y1906" s="121"/>
      <c r="Z1906" s="118"/>
      <c r="AA1906" s="121"/>
      <c r="AB1906" s="118"/>
      <c r="AC1906" s="118"/>
      <c r="AD1906" s="118"/>
      <c r="AE1906" s="118"/>
      <c r="AG1906" s="7">
        <f>IF(Q1906&gt;0,RANK(Q1906,(N1906:P1906,Q1906:AE1906)),0)</f>
        <v>3</v>
      </c>
      <c r="AH1906" s="7">
        <f>IF(R1906&gt;0,RANK(R1906,(N1906:P1906,Q1906:AE1906)),0)</f>
        <v>0</v>
      </c>
      <c r="AI1906" s="7">
        <f>IF(T1906&gt;0,RANK(T1906,(N1906:P1906,Q1906:AE1906)),0)</f>
        <v>0</v>
      </c>
      <c r="AJ1906" s="7">
        <f>IF(S1906&gt;0,RANK(S1906,(N1906:P1906,Q1906:AE1906)),0)</f>
        <v>0</v>
      </c>
      <c r="AK1906" s="2">
        <f t="shared" si="714"/>
        <v>1.160473566990974E-2</v>
      </c>
      <c r="AL1906" s="2">
        <f t="shared" si="715"/>
        <v>0</v>
      </c>
      <c r="AM1906" s="2">
        <f t="shared" si="716"/>
        <v>0</v>
      </c>
      <c r="AN1906" s="2">
        <f t="shared" si="717"/>
        <v>0</v>
      </c>
      <c r="AP1906" t="s">
        <v>1172</v>
      </c>
      <c r="AQ1906" t="s">
        <v>1714</v>
      </c>
      <c r="AR1906">
        <v>5</v>
      </c>
      <c r="AT1906" s="95">
        <v>45</v>
      </c>
      <c r="AU1906" s="97">
        <v>31</v>
      </c>
      <c r="AV1906" s="101">
        <f t="shared" si="718"/>
        <v>45031</v>
      </c>
      <c r="AX1906" s="7" t="s">
        <v>1006</v>
      </c>
    </row>
    <row r="1907" spans="1:50" ht="13" hidden="1" customHeight="1" outlineLevel="1">
      <c r="A1907" t="s">
        <v>1458</v>
      </c>
      <c r="B1907" t="s">
        <v>1714</v>
      </c>
      <c r="C1907" s="1">
        <f t="shared" si="709"/>
        <v>7408</v>
      </c>
      <c r="D1907" s="7">
        <f>IF(N1907&gt;0, RANK(N1907,(N1907:P1907,Q1907:AE1907)),0)</f>
        <v>1</v>
      </c>
      <c r="E1907" s="7">
        <f>IF(O1907&gt;0,RANK(O1907,(N1907:P1907,Q1907:AE1907)),0)</f>
        <v>2</v>
      </c>
      <c r="F1907" s="7">
        <f>IF(P1907&gt;0,RANK(P1907,(N1907:P1907,Q1907:AE1907)),0)</f>
        <v>0</v>
      </c>
      <c r="G1907" s="1">
        <f t="shared" si="707"/>
        <v>3207</v>
      </c>
      <c r="H1907" s="2">
        <f t="shared" si="708"/>
        <v>0.43291036717062636</v>
      </c>
      <c r="I1907" s="2"/>
      <c r="J1907" s="2">
        <f t="shared" si="710"/>
        <v>0.7085583153347732</v>
      </c>
      <c r="K1907" s="2">
        <f t="shared" si="711"/>
        <v>0.27564794816414689</v>
      </c>
      <c r="L1907" s="2">
        <f t="shared" si="712"/>
        <v>0</v>
      </c>
      <c r="M1907" s="2">
        <f t="shared" si="713"/>
        <v>1.5793736501079902E-2</v>
      </c>
      <c r="N1907" s="118">
        <v>5249</v>
      </c>
      <c r="O1907" s="118">
        <v>2042</v>
      </c>
      <c r="P1907" s="118"/>
      <c r="Q1907" s="118">
        <v>117</v>
      </c>
      <c r="R1907" s="118"/>
      <c r="S1907" s="118"/>
      <c r="T1907" s="118"/>
      <c r="U1907" s="118"/>
      <c r="V1907" s="118"/>
      <c r="W1907" s="118"/>
      <c r="X1907" s="118"/>
      <c r="Y1907" s="121"/>
      <c r="Z1907" s="118"/>
      <c r="AA1907" s="121"/>
      <c r="AB1907" s="118"/>
      <c r="AC1907" s="118"/>
      <c r="AD1907" s="118"/>
      <c r="AE1907" s="118"/>
      <c r="AG1907" s="7">
        <f>IF(Q1907&gt;0,RANK(Q1907,(N1907:P1907,Q1907:AE1907)),0)</f>
        <v>3</v>
      </c>
      <c r="AH1907" s="7">
        <f>IF(R1907&gt;0,RANK(R1907,(N1907:P1907,Q1907:AE1907)),0)</f>
        <v>0</v>
      </c>
      <c r="AI1907" s="7">
        <f>IF(T1907&gt;0,RANK(T1907,(N1907:P1907,Q1907:AE1907)),0)</f>
        <v>0</v>
      </c>
      <c r="AJ1907" s="7">
        <f>IF(S1907&gt;0,RANK(S1907,(N1907:P1907,Q1907:AE1907)),0)</f>
        <v>0</v>
      </c>
      <c r="AK1907" s="2">
        <f t="shared" si="714"/>
        <v>1.5793736501079913E-2</v>
      </c>
      <c r="AL1907" s="2">
        <f t="shared" si="715"/>
        <v>0</v>
      </c>
      <c r="AM1907" s="2">
        <f t="shared" si="716"/>
        <v>0</v>
      </c>
      <c r="AN1907" s="2">
        <f t="shared" si="717"/>
        <v>0</v>
      </c>
      <c r="AP1907" t="s">
        <v>1458</v>
      </c>
      <c r="AQ1907" t="s">
        <v>1714</v>
      </c>
      <c r="AR1907">
        <v>5</v>
      </c>
      <c r="AT1907" s="95">
        <v>45</v>
      </c>
      <c r="AU1907" s="97">
        <v>33</v>
      </c>
      <c r="AV1907" s="101">
        <f t="shared" si="718"/>
        <v>45033</v>
      </c>
      <c r="AX1907" s="7" t="s">
        <v>1006</v>
      </c>
    </row>
    <row r="1908" spans="1:50" ht="13" hidden="1" customHeight="1" outlineLevel="1">
      <c r="A1908" t="s">
        <v>267</v>
      </c>
      <c r="B1908" t="s">
        <v>1714</v>
      </c>
      <c r="C1908" s="1">
        <f t="shared" si="709"/>
        <v>24400</v>
      </c>
      <c r="D1908" s="7">
        <f>IF(N1908&gt;0, RANK(N1908,(N1908:P1908,Q1908:AE1908)),0)</f>
        <v>1</v>
      </c>
      <c r="E1908" s="7">
        <f>IF(O1908&gt;0,RANK(O1908,(N1908:P1908,Q1908:AE1908)),0)</f>
        <v>2</v>
      </c>
      <c r="F1908" s="7">
        <f>IF(P1908&gt;0,RANK(P1908,(N1908:P1908,Q1908:AE1908)),0)</f>
        <v>0</v>
      </c>
      <c r="G1908" s="1">
        <f t="shared" si="707"/>
        <v>849</v>
      </c>
      <c r="H1908" s="2">
        <f t="shared" si="708"/>
        <v>3.4795081967213114E-2</v>
      </c>
      <c r="I1908" s="2"/>
      <c r="J1908" s="2">
        <f t="shared" si="710"/>
        <v>0.50868852459016389</v>
      </c>
      <c r="K1908" s="2">
        <f t="shared" si="711"/>
        <v>0.4738934426229508</v>
      </c>
      <c r="L1908" s="2">
        <f t="shared" si="712"/>
        <v>0</v>
      </c>
      <c r="M1908" s="2">
        <f t="shared" si="713"/>
        <v>1.7418032786885307E-2</v>
      </c>
      <c r="N1908" s="118">
        <v>12412</v>
      </c>
      <c r="O1908" s="118">
        <v>11563</v>
      </c>
      <c r="P1908" s="118"/>
      <c r="Q1908" s="118">
        <v>424</v>
      </c>
      <c r="R1908" s="118"/>
      <c r="S1908" s="118"/>
      <c r="T1908" s="118"/>
      <c r="U1908" s="118"/>
      <c r="V1908" s="118"/>
      <c r="W1908" s="118"/>
      <c r="X1908" s="118">
        <v>1</v>
      </c>
      <c r="Y1908" s="121"/>
      <c r="Z1908" s="118"/>
      <c r="AA1908" s="121"/>
      <c r="AB1908" s="118"/>
      <c r="AC1908" s="118"/>
      <c r="AD1908" s="118"/>
      <c r="AE1908" s="118"/>
      <c r="AG1908" s="7">
        <f>IF(Q1908&gt;0,RANK(Q1908,(N1908:P1908,Q1908:AE1908)),0)</f>
        <v>3</v>
      </c>
      <c r="AH1908" s="7">
        <f>IF(R1908&gt;0,RANK(R1908,(N1908:P1908,Q1908:AE1908)),0)</f>
        <v>0</v>
      </c>
      <c r="AI1908" s="7">
        <f>IF(T1908&gt;0,RANK(T1908,(N1908:P1908,Q1908:AE1908)),0)</f>
        <v>0</v>
      </c>
      <c r="AJ1908" s="7">
        <f>IF(S1908&gt;0,RANK(S1908,(N1908:P1908,Q1908:AE1908)),0)</f>
        <v>0</v>
      </c>
      <c r="AK1908" s="2">
        <f t="shared" si="714"/>
        <v>1.7377049180327869E-2</v>
      </c>
      <c r="AL1908" s="2">
        <f t="shared" si="715"/>
        <v>0</v>
      </c>
      <c r="AM1908" s="2">
        <f t="shared" si="716"/>
        <v>0</v>
      </c>
      <c r="AN1908" s="2">
        <f t="shared" si="717"/>
        <v>0</v>
      </c>
      <c r="AP1908" t="s">
        <v>267</v>
      </c>
      <c r="AQ1908" t="s">
        <v>1714</v>
      </c>
      <c r="AR1908">
        <v>0</v>
      </c>
      <c r="AT1908" s="95">
        <v>45</v>
      </c>
      <c r="AU1908" s="97">
        <v>35</v>
      </c>
      <c r="AV1908" s="101">
        <f t="shared" si="718"/>
        <v>45035</v>
      </c>
      <c r="AX1908" s="7" t="s">
        <v>1006</v>
      </c>
    </row>
    <row r="1909" spans="1:50" ht="13" hidden="1" customHeight="1" outlineLevel="1">
      <c r="A1909" t="s">
        <v>1864</v>
      </c>
      <c r="B1909" t="s">
        <v>1714</v>
      </c>
      <c r="C1909" s="1">
        <f t="shared" si="709"/>
        <v>6492</v>
      </c>
      <c r="D1909" s="7">
        <f>IF(N1909&gt;0, RANK(N1909,(N1909:P1909,Q1909:AE1909)),0)</f>
        <v>1</v>
      </c>
      <c r="E1909" s="7">
        <f>IF(O1909&gt;0,RANK(O1909,(N1909:P1909,Q1909:AE1909)),0)</f>
        <v>2</v>
      </c>
      <c r="F1909" s="7">
        <f>IF(P1909&gt;0,RANK(P1909,(N1909:P1909,Q1909:AE1909)),0)</f>
        <v>0</v>
      </c>
      <c r="G1909" s="1">
        <f t="shared" si="707"/>
        <v>1040</v>
      </c>
      <c r="H1909" s="2">
        <f t="shared" si="708"/>
        <v>0.16019716574245224</v>
      </c>
      <c r="I1909" s="2"/>
      <c r="J1909" s="2">
        <f t="shared" si="710"/>
        <v>0.574245224892175</v>
      </c>
      <c r="K1909" s="2">
        <f t="shared" si="711"/>
        <v>0.41404805914972276</v>
      </c>
      <c r="L1909" s="2">
        <f t="shared" si="712"/>
        <v>0</v>
      </c>
      <c r="M1909" s="2">
        <f t="shared" si="713"/>
        <v>1.1706715958102243E-2</v>
      </c>
      <c r="N1909" s="118">
        <v>3728</v>
      </c>
      <c r="O1909" s="118">
        <v>2688</v>
      </c>
      <c r="P1909" s="118"/>
      <c r="Q1909" s="118">
        <v>76</v>
      </c>
      <c r="R1909" s="118"/>
      <c r="S1909" s="118"/>
      <c r="T1909" s="118"/>
      <c r="U1909" s="118"/>
      <c r="V1909" s="118"/>
      <c r="W1909" s="118"/>
      <c r="X1909" s="118"/>
      <c r="Y1909" s="121"/>
      <c r="Z1909" s="118"/>
      <c r="AA1909" s="121"/>
      <c r="AB1909" s="118"/>
      <c r="AC1909" s="118"/>
      <c r="AD1909" s="118"/>
      <c r="AE1909" s="118"/>
      <c r="AG1909" s="7">
        <f>IF(Q1909&gt;0,RANK(Q1909,(N1909:P1909,Q1909:AE1909)),0)</f>
        <v>3</v>
      </c>
      <c r="AH1909" s="7">
        <f>IF(R1909&gt;0,RANK(R1909,(N1909:P1909,Q1909:AE1909)),0)</f>
        <v>0</v>
      </c>
      <c r="AI1909" s="7">
        <f>IF(T1909&gt;0,RANK(T1909,(N1909:P1909,Q1909:AE1909)),0)</f>
        <v>0</v>
      </c>
      <c r="AJ1909" s="7">
        <f>IF(S1909&gt;0,RANK(S1909,(N1909:P1909,Q1909:AE1909)),0)</f>
        <v>0</v>
      </c>
      <c r="AK1909" s="2">
        <f t="shared" si="714"/>
        <v>1.1706715958102279E-2</v>
      </c>
      <c r="AL1909" s="2">
        <f t="shared" si="715"/>
        <v>0</v>
      </c>
      <c r="AM1909" s="2">
        <f t="shared" si="716"/>
        <v>0</v>
      </c>
      <c r="AN1909" s="2">
        <f t="shared" si="717"/>
        <v>0</v>
      </c>
      <c r="AP1909" t="s">
        <v>1864</v>
      </c>
      <c r="AQ1909" t="s">
        <v>1714</v>
      </c>
      <c r="AR1909">
        <v>3</v>
      </c>
      <c r="AT1909" s="95">
        <v>45</v>
      </c>
      <c r="AU1909" s="97">
        <v>37</v>
      </c>
      <c r="AV1909" s="101">
        <f t="shared" si="718"/>
        <v>45037</v>
      </c>
      <c r="AX1909" s="7" t="s">
        <v>1006</v>
      </c>
    </row>
    <row r="1910" spans="1:50" ht="13" hidden="1" customHeight="1" outlineLevel="1">
      <c r="A1910" t="s">
        <v>394</v>
      </c>
      <c r="B1910" t="s">
        <v>1714</v>
      </c>
      <c r="C1910" s="1">
        <f t="shared" si="709"/>
        <v>6878</v>
      </c>
      <c r="D1910" s="7">
        <f>IF(N1910&gt;0, RANK(N1910,(N1910:P1910,Q1910:AE1910)),0)</f>
        <v>1</v>
      </c>
      <c r="E1910" s="7">
        <f>IF(O1910&gt;0,RANK(O1910,(N1910:P1910,Q1910:AE1910)),0)</f>
        <v>2</v>
      </c>
      <c r="F1910" s="7">
        <f>IF(P1910&gt;0,RANK(P1910,(N1910:P1910,Q1910:AE1910)),0)</f>
        <v>0</v>
      </c>
      <c r="G1910" s="1">
        <f t="shared" si="707"/>
        <v>3115</v>
      </c>
      <c r="H1910" s="2">
        <f t="shared" si="708"/>
        <v>0.45289328293108461</v>
      </c>
      <c r="I1910" s="2"/>
      <c r="J1910" s="2">
        <f t="shared" si="710"/>
        <v>0.71794126199476593</v>
      </c>
      <c r="K1910" s="2">
        <f t="shared" si="711"/>
        <v>0.26504797906368133</v>
      </c>
      <c r="L1910" s="2">
        <f t="shared" si="712"/>
        <v>0</v>
      </c>
      <c r="M1910" s="2">
        <f t="shared" si="713"/>
        <v>1.7010758941552739E-2</v>
      </c>
      <c r="N1910" s="118">
        <v>4938</v>
      </c>
      <c r="O1910" s="118">
        <v>1823</v>
      </c>
      <c r="P1910" s="118"/>
      <c r="Q1910" s="118">
        <v>116</v>
      </c>
      <c r="R1910" s="118"/>
      <c r="S1910" s="118"/>
      <c r="T1910" s="118"/>
      <c r="U1910" s="118"/>
      <c r="V1910" s="118"/>
      <c r="W1910" s="118"/>
      <c r="X1910" s="118">
        <v>1</v>
      </c>
      <c r="Y1910" s="121"/>
      <c r="Z1910" s="118"/>
      <c r="AA1910" s="121"/>
      <c r="AB1910" s="118"/>
      <c r="AC1910" s="118"/>
      <c r="AD1910" s="118"/>
      <c r="AE1910" s="118"/>
      <c r="AG1910" s="7">
        <f>IF(Q1910&gt;0,RANK(Q1910,(N1910:P1910,Q1910:AE1910)),0)</f>
        <v>3</v>
      </c>
      <c r="AH1910" s="7">
        <f>IF(R1910&gt;0,RANK(R1910,(N1910:P1910,Q1910:AE1910)),0)</f>
        <v>0</v>
      </c>
      <c r="AI1910" s="7">
        <f>IF(T1910&gt;0,RANK(T1910,(N1910:P1910,Q1910:AE1910)),0)</f>
        <v>0</v>
      </c>
      <c r="AJ1910" s="7">
        <f>IF(S1910&gt;0,RANK(S1910,(N1910:P1910,Q1910:AE1910)),0)</f>
        <v>0</v>
      </c>
      <c r="AK1910" s="2">
        <f t="shared" si="714"/>
        <v>1.6865367839488225E-2</v>
      </c>
      <c r="AL1910" s="2">
        <f t="shared" si="715"/>
        <v>0</v>
      </c>
      <c r="AM1910" s="2">
        <f t="shared" si="716"/>
        <v>0</v>
      </c>
      <c r="AN1910" s="2">
        <f t="shared" si="717"/>
        <v>0</v>
      </c>
      <c r="AP1910" t="s">
        <v>394</v>
      </c>
      <c r="AQ1910" t="s">
        <v>1714</v>
      </c>
      <c r="AR1910">
        <v>5</v>
      </c>
      <c r="AT1910" s="95">
        <v>45</v>
      </c>
      <c r="AU1910" s="97">
        <v>39</v>
      </c>
      <c r="AV1910" s="101">
        <f t="shared" si="718"/>
        <v>45039</v>
      </c>
      <c r="AX1910" s="7" t="s">
        <v>1006</v>
      </c>
    </row>
    <row r="1911" spans="1:50" ht="13" hidden="1" customHeight="1" outlineLevel="1">
      <c r="A1911" t="s">
        <v>2234</v>
      </c>
      <c r="B1911" t="s">
        <v>1714</v>
      </c>
      <c r="C1911" s="1">
        <f t="shared" si="709"/>
        <v>32871</v>
      </c>
      <c r="D1911" s="7">
        <f>IF(N1911&gt;0, RANK(N1911,(N1911:P1911,Q1911:AE1911)),0)</f>
        <v>1</v>
      </c>
      <c r="E1911" s="7">
        <f>IF(O1911&gt;0,RANK(O1911,(N1911:P1911,Q1911:AE1911)),0)</f>
        <v>2</v>
      </c>
      <c r="F1911" s="7">
        <f>IF(P1911&gt;0,RANK(P1911,(N1911:P1911,Q1911:AE1911)),0)</f>
        <v>0</v>
      </c>
      <c r="G1911" s="1">
        <f t="shared" si="707"/>
        <v>4334</v>
      </c>
      <c r="H1911" s="2">
        <f t="shared" si="708"/>
        <v>0.13184874205226491</v>
      </c>
      <c r="I1911" s="2"/>
      <c r="J1911" s="2">
        <f t="shared" si="710"/>
        <v>0.55955097198138182</v>
      </c>
      <c r="K1911" s="2">
        <f t="shared" si="711"/>
        <v>0.42770222992911683</v>
      </c>
      <c r="L1911" s="2">
        <f t="shared" si="712"/>
        <v>0</v>
      </c>
      <c r="M1911" s="2">
        <f t="shared" si="713"/>
        <v>1.2746798089501354E-2</v>
      </c>
      <c r="N1911" s="118">
        <v>18393</v>
      </c>
      <c r="O1911" s="118">
        <v>14059</v>
      </c>
      <c r="P1911" s="118"/>
      <c r="Q1911" s="118">
        <v>340</v>
      </c>
      <c r="R1911" s="118"/>
      <c r="S1911" s="118"/>
      <c r="T1911" s="118"/>
      <c r="U1911" s="118"/>
      <c r="V1911" s="118"/>
      <c r="W1911" s="118"/>
      <c r="X1911" s="118">
        <v>79</v>
      </c>
      <c r="Y1911" s="121"/>
      <c r="Z1911" s="118"/>
      <c r="AA1911" s="121"/>
      <c r="AB1911" s="118"/>
      <c r="AC1911" s="118"/>
      <c r="AD1911" s="118"/>
      <c r="AE1911" s="118"/>
      <c r="AG1911" s="7">
        <f>IF(Q1911&gt;0,RANK(Q1911,(N1911:P1911,Q1911:AE1911)),0)</f>
        <v>3</v>
      </c>
      <c r="AH1911" s="7">
        <f>IF(R1911&gt;0,RANK(R1911,(N1911:P1911,Q1911:AE1911)),0)</f>
        <v>0</v>
      </c>
      <c r="AI1911" s="7">
        <f>IF(T1911&gt;0,RANK(T1911,(N1911:P1911,Q1911:AE1911)),0)</f>
        <v>0</v>
      </c>
      <c r="AJ1911" s="7">
        <f>IF(S1911&gt;0,RANK(S1911,(N1911:P1911,Q1911:AE1911)),0)</f>
        <v>0</v>
      </c>
      <c r="AK1911" s="2">
        <f t="shared" si="714"/>
        <v>1.0343463843509476E-2</v>
      </c>
      <c r="AL1911" s="2">
        <f t="shared" si="715"/>
        <v>0</v>
      </c>
      <c r="AM1911" s="2">
        <f t="shared" si="716"/>
        <v>0</v>
      </c>
      <c r="AN1911" s="2">
        <f t="shared" si="717"/>
        <v>0</v>
      </c>
      <c r="AP1911" t="s">
        <v>2234</v>
      </c>
      <c r="AQ1911" t="s">
        <v>1714</v>
      </c>
      <c r="AR1911">
        <v>0</v>
      </c>
      <c r="AT1911" s="95">
        <v>45</v>
      </c>
      <c r="AU1911" s="97">
        <v>41</v>
      </c>
      <c r="AV1911" s="101">
        <f t="shared" si="718"/>
        <v>45041</v>
      </c>
      <c r="AX1911" s="7" t="s">
        <v>1006</v>
      </c>
    </row>
    <row r="1912" spans="1:50" ht="13" hidden="1" customHeight="1" outlineLevel="1">
      <c r="A1912" t="s">
        <v>118</v>
      </c>
      <c r="B1912" t="s">
        <v>1714</v>
      </c>
      <c r="C1912" s="1">
        <f t="shared" si="709"/>
        <v>15872</v>
      </c>
      <c r="D1912" s="7">
        <f>IF(N1912&gt;0, RANK(N1912,(N1912:P1912,Q1912:AE1912)),0)</f>
        <v>1</v>
      </c>
      <c r="E1912" s="7">
        <f>IF(O1912&gt;0,RANK(O1912,(N1912:P1912,Q1912:AE1912)),0)</f>
        <v>2</v>
      </c>
      <c r="F1912" s="7">
        <f>IF(P1912&gt;0,RANK(P1912,(N1912:P1912,Q1912:AE1912)),0)</f>
        <v>0</v>
      </c>
      <c r="G1912" s="1">
        <f t="shared" si="707"/>
        <v>2734</v>
      </c>
      <c r="H1912" s="2">
        <f t="shared" si="708"/>
        <v>0.17225302419354838</v>
      </c>
      <c r="I1912" s="2"/>
      <c r="J1912" s="2">
        <f t="shared" si="710"/>
        <v>0.58033014112903225</v>
      </c>
      <c r="K1912" s="2">
        <f t="shared" si="711"/>
        <v>0.40807711693548387</v>
      </c>
      <c r="L1912" s="2">
        <f t="shared" si="712"/>
        <v>0</v>
      </c>
      <c r="M1912" s="2">
        <f t="shared" si="713"/>
        <v>1.1592741935483875E-2</v>
      </c>
      <c r="N1912" s="118">
        <v>9211</v>
      </c>
      <c r="O1912" s="118">
        <v>6477</v>
      </c>
      <c r="P1912" s="118"/>
      <c r="Q1912" s="118">
        <v>184</v>
      </c>
      <c r="R1912" s="118"/>
      <c r="S1912" s="118"/>
      <c r="T1912" s="118"/>
      <c r="U1912" s="118"/>
      <c r="V1912" s="118"/>
      <c r="W1912" s="118"/>
      <c r="X1912" s="118"/>
      <c r="Y1912" s="121"/>
      <c r="Z1912" s="118"/>
      <c r="AA1912" s="121"/>
      <c r="AB1912" s="118"/>
      <c r="AC1912" s="118"/>
      <c r="AD1912" s="118"/>
      <c r="AE1912" s="118"/>
      <c r="AG1912" s="7">
        <f>IF(Q1912&gt;0,RANK(Q1912,(N1912:P1912,Q1912:AE1912)),0)</f>
        <v>3</v>
      </c>
      <c r="AH1912" s="7">
        <f>IF(R1912&gt;0,RANK(R1912,(N1912:P1912,Q1912:AE1912)),0)</f>
        <v>0</v>
      </c>
      <c r="AI1912" s="7">
        <f>IF(T1912&gt;0,RANK(T1912,(N1912:P1912,Q1912:AE1912)),0)</f>
        <v>0</v>
      </c>
      <c r="AJ1912" s="7">
        <f>IF(S1912&gt;0,RANK(S1912,(N1912:P1912,Q1912:AE1912)),0)</f>
        <v>0</v>
      </c>
      <c r="AK1912" s="2">
        <f t="shared" si="714"/>
        <v>1.1592741935483871E-2</v>
      </c>
      <c r="AL1912" s="2">
        <f t="shared" si="715"/>
        <v>0</v>
      </c>
      <c r="AM1912" s="2">
        <f t="shared" si="716"/>
        <v>0</v>
      </c>
      <c r="AN1912" s="2">
        <f t="shared" si="717"/>
        <v>0</v>
      </c>
      <c r="AP1912" t="s">
        <v>118</v>
      </c>
      <c r="AQ1912" t="s">
        <v>1714</v>
      </c>
      <c r="AR1912">
        <v>0</v>
      </c>
      <c r="AT1912" s="95">
        <v>45</v>
      </c>
      <c r="AU1912" s="97">
        <v>43</v>
      </c>
      <c r="AV1912" s="101">
        <f t="shared" si="718"/>
        <v>45043</v>
      </c>
      <c r="AX1912" s="7" t="s">
        <v>1006</v>
      </c>
    </row>
    <row r="1913" spans="1:50" ht="13" hidden="1" customHeight="1" outlineLevel="1">
      <c r="A1913" t="s">
        <v>1165</v>
      </c>
      <c r="B1913" t="s">
        <v>1714</v>
      </c>
      <c r="C1913" s="1">
        <f t="shared" si="709"/>
        <v>110413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0</v>
      </c>
      <c r="G1913" s="1">
        <f t="shared" si="707"/>
        <v>23128</v>
      </c>
      <c r="H1913" s="2">
        <f t="shared" si="708"/>
        <v>0.20946808799688443</v>
      </c>
      <c r="I1913" s="2"/>
      <c r="J1913" s="2">
        <f t="shared" si="710"/>
        <v>0.38832383867841647</v>
      </c>
      <c r="K1913" s="2">
        <f t="shared" si="711"/>
        <v>0.5977919266753009</v>
      </c>
      <c r="L1913" s="2">
        <f t="shared" si="712"/>
        <v>0</v>
      </c>
      <c r="M1913" s="2">
        <f t="shared" si="713"/>
        <v>1.3884234646282634E-2</v>
      </c>
      <c r="N1913" s="118">
        <v>42876</v>
      </c>
      <c r="O1913" s="118">
        <v>66004</v>
      </c>
      <c r="P1913" s="118"/>
      <c r="Q1913" s="118">
        <v>1393</v>
      </c>
      <c r="R1913" s="118"/>
      <c r="S1913" s="118"/>
      <c r="T1913" s="118"/>
      <c r="U1913" s="118"/>
      <c r="V1913" s="118"/>
      <c r="W1913" s="118"/>
      <c r="X1913" s="118">
        <v>140</v>
      </c>
      <c r="Y1913" s="121"/>
      <c r="Z1913" s="118"/>
      <c r="AA1913" s="121"/>
      <c r="AB1913" s="118"/>
      <c r="AC1913" s="118"/>
      <c r="AD1913" s="118"/>
      <c r="AE1913" s="118"/>
      <c r="AG1913" s="7">
        <f>IF(Q1913&gt;0,RANK(Q1913,(N1913:P1913,Q1913:AE1913)),0)</f>
        <v>3</v>
      </c>
      <c r="AH1913" s="7">
        <f>IF(R1913&gt;0,RANK(R1913,(N1913:P1913,Q1913:AE1913)),0)</f>
        <v>0</v>
      </c>
      <c r="AI1913" s="7">
        <f>IF(T1913&gt;0,RANK(T1913,(N1913:P1913,Q1913:AE1913)),0)</f>
        <v>0</v>
      </c>
      <c r="AJ1913" s="7">
        <f>IF(S1913&gt;0,RANK(S1913,(N1913:P1913,Q1913:AE1913)),0)</f>
        <v>0</v>
      </c>
      <c r="AK1913" s="2">
        <f t="shared" si="714"/>
        <v>1.2616268011918886E-2</v>
      </c>
      <c r="AL1913" s="2">
        <f t="shared" si="715"/>
        <v>0</v>
      </c>
      <c r="AM1913" s="2">
        <f t="shared" si="716"/>
        <v>0</v>
      </c>
      <c r="AN1913" s="2">
        <f t="shared" si="717"/>
        <v>0</v>
      </c>
      <c r="AP1913" t="s">
        <v>1165</v>
      </c>
      <c r="AQ1913" t="s">
        <v>1714</v>
      </c>
      <c r="AR1913">
        <v>4</v>
      </c>
      <c r="AT1913" s="95">
        <v>45</v>
      </c>
      <c r="AU1913" s="97">
        <v>45</v>
      </c>
      <c r="AV1913" s="101">
        <f t="shared" si="718"/>
        <v>45045</v>
      </c>
      <c r="AX1913" s="7" t="s">
        <v>1006</v>
      </c>
    </row>
    <row r="1914" spans="1:50" ht="13" hidden="1" customHeight="1" outlineLevel="1">
      <c r="A1914" t="s">
        <v>40</v>
      </c>
      <c r="B1914" t="s">
        <v>1714</v>
      </c>
      <c r="C1914" s="1">
        <f t="shared" si="709"/>
        <v>15720</v>
      </c>
      <c r="D1914" s="7">
        <f>IF(N1914&gt;0, RANK(N1914,(N1914:P1914,Q1914:AE1914)),0)</f>
        <v>1</v>
      </c>
      <c r="E1914" s="7">
        <f>IF(O1914&gt;0,RANK(O1914,(N1914:P1914,Q1914:AE1914)),0)</f>
        <v>2</v>
      </c>
      <c r="F1914" s="7">
        <f>IF(P1914&gt;0,RANK(P1914,(N1914:P1914,Q1914:AE1914)),0)</f>
        <v>0</v>
      </c>
      <c r="G1914" s="1">
        <f t="shared" si="707"/>
        <v>302</v>
      </c>
      <c r="H1914" s="2">
        <f t="shared" si="708"/>
        <v>1.9211195928753182E-2</v>
      </c>
      <c r="I1914" s="2"/>
      <c r="J1914" s="2">
        <f t="shared" si="710"/>
        <v>0.50241730279898222</v>
      </c>
      <c r="K1914" s="2">
        <f t="shared" si="711"/>
        <v>0.48320610687022902</v>
      </c>
      <c r="L1914" s="2">
        <f t="shared" si="712"/>
        <v>0</v>
      </c>
      <c r="M1914" s="2">
        <f t="shared" si="713"/>
        <v>1.4376590330788752E-2</v>
      </c>
      <c r="N1914" s="118">
        <v>7898</v>
      </c>
      <c r="O1914" s="118">
        <v>7596</v>
      </c>
      <c r="P1914" s="118"/>
      <c r="Q1914" s="118">
        <v>222</v>
      </c>
      <c r="R1914" s="118"/>
      <c r="S1914" s="118"/>
      <c r="T1914" s="118"/>
      <c r="U1914" s="118"/>
      <c r="V1914" s="118"/>
      <c r="W1914" s="118"/>
      <c r="X1914" s="118">
        <v>4</v>
      </c>
      <c r="Y1914" s="121"/>
      <c r="Z1914" s="118"/>
      <c r="AA1914" s="121"/>
      <c r="AB1914" s="118"/>
      <c r="AC1914" s="118"/>
      <c r="AD1914" s="118"/>
      <c r="AE1914" s="118"/>
      <c r="AG1914" s="7">
        <f>IF(Q1914&gt;0,RANK(Q1914,(N1914:P1914,Q1914:AE1914)),0)</f>
        <v>3</v>
      </c>
      <c r="AH1914" s="7">
        <f>IF(R1914&gt;0,RANK(R1914,(N1914:P1914,Q1914:AE1914)),0)</f>
        <v>0</v>
      </c>
      <c r="AI1914" s="7">
        <f>IF(T1914&gt;0,RANK(T1914,(N1914:P1914,Q1914:AE1914)),0)</f>
        <v>0</v>
      </c>
      <c r="AJ1914" s="7">
        <f>IF(S1914&gt;0,RANK(S1914,(N1914:P1914,Q1914:AE1914)),0)</f>
        <v>0</v>
      </c>
      <c r="AK1914" s="2">
        <f t="shared" si="714"/>
        <v>1.4122137404580152E-2</v>
      </c>
      <c r="AL1914" s="2">
        <f t="shared" si="715"/>
        <v>0</v>
      </c>
      <c r="AM1914" s="2">
        <f t="shared" si="716"/>
        <v>0</v>
      </c>
      <c r="AN1914" s="2">
        <f t="shared" si="717"/>
        <v>0</v>
      </c>
      <c r="AP1914" t="s">
        <v>40</v>
      </c>
      <c r="AQ1914" t="s">
        <v>1714</v>
      </c>
      <c r="AR1914">
        <v>3</v>
      </c>
      <c r="AT1914" s="95">
        <v>45</v>
      </c>
      <c r="AU1914" s="97">
        <v>47</v>
      </c>
      <c r="AV1914" s="101">
        <f t="shared" si="718"/>
        <v>45047</v>
      </c>
      <c r="AX1914" s="7" t="s">
        <v>1006</v>
      </c>
    </row>
    <row r="1915" spans="1:50" ht="13" hidden="1" customHeight="1" outlineLevel="1">
      <c r="A1915" t="s">
        <v>626</v>
      </c>
      <c r="B1915" t="s">
        <v>1714</v>
      </c>
      <c r="C1915" s="1">
        <f t="shared" si="709"/>
        <v>7847</v>
      </c>
      <c r="D1915" s="7">
        <f>IF(N1915&gt;0, RANK(N1915,(N1915:P1915,Q1915:AE1915)),0)</f>
        <v>1</v>
      </c>
      <c r="E1915" s="7">
        <f>IF(O1915&gt;0,RANK(O1915,(N1915:P1915,Q1915:AE1915)),0)</f>
        <v>2</v>
      </c>
      <c r="F1915" s="7">
        <f>IF(P1915&gt;0,RANK(P1915,(N1915:P1915,Q1915:AE1915)),0)</f>
        <v>0</v>
      </c>
      <c r="G1915" s="1">
        <f t="shared" si="707"/>
        <v>4687</v>
      </c>
      <c r="H1915" s="2">
        <f t="shared" si="708"/>
        <v>0.59729833057219317</v>
      </c>
      <c r="I1915" s="2"/>
      <c r="J1915" s="2">
        <f t="shared" si="710"/>
        <v>0.79202242895374031</v>
      </c>
      <c r="K1915" s="2">
        <f t="shared" si="711"/>
        <v>0.19472409838154708</v>
      </c>
      <c r="L1915" s="2">
        <f t="shared" si="712"/>
        <v>0</v>
      </c>
      <c r="M1915" s="2">
        <f t="shared" si="713"/>
        <v>1.3253472664712607E-2</v>
      </c>
      <c r="N1915" s="118">
        <v>6215</v>
      </c>
      <c r="O1915" s="118">
        <v>1528</v>
      </c>
      <c r="P1915" s="118"/>
      <c r="Q1915" s="118">
        <v>102</v>
      </c>
      <c r="R1915" s="118"/>
      <c r="S1915" s="118"/>
      <c r="T1915" s="118"/>
      <c r="U1915" s="118"/>
      <c r="V1915" s="118"/>
      <c r="W1915" s="118"/>
      <c r="X1915" s="118">
        <v>2</v>
      </c>
      <c r="Y1915" s="121"/>
      <c r="Z1915" s="118"/>
      <c r="AA1915" s="121"/>
      <c r="AB1915" s="118"/>
      <c r="AC1915" s="118"/>
      <c r="AD1915" s="118"/>
      <c r="AE1915" s="118"/>
      <c r="AG1915" s="7">
        <f>IF(Q1915&gt;0,RANK(Q1915,(N1915:P1915,Q1915:AE1915)),0)</f>
        <v>3</v>
      </c>
      <c r="AH1915" s="7">
        <f>IF(R1915&gt;0,RANK(R1915,(N1915:P1915,Q1915:AE1915)),0)</f>
        <v>0</v>
      </c>
      <c r="AI1915" s="7">
        <f>IF(T1915&gt;0,RANK(T1915,(N1915:P1915,Q1915:AE1915)),0)</f>
        <v>0</v>
      </c>
      <c r="AJ1915" s="7">
        <f>IF(S1915&gt;0,RANK(S1915,(N1915:P1915,Q1915:AE1915)),0)</f>
        <v>0</v>
      </c>
      <c r="AK1915" s="2">
        <f t="shared" si="714"/>
        <v>1.2998598190391232E-2</v>
      </c>
      <c r="AL1915" s="2">
        <f t="shared" si="715"/>
        <v>0</v>
      </c>
      <c r="AM1915" s="2">
        <f t="shared" si="716"/>
        <v>0</v>
      </c>
      <c r="AN1915" s="2">
        <f t="shared" si="717"/>
        <v>0</v>
      </c>
      <c r="AP1915" t="s">
        <v>626</v>
      </c>
      <c r="AQ1915" t="s">
        <v>1714</v>
      </c>
      <c r="AR1915">
        <v>2</v>
      </c>
      <c r="AT1915" s="95">
        <v>45</v>
      </c>
      <c r="AU1915" s="97">
        <v>49</v>
      </c>
      <c r="AV1915" s="101">
        <f t="shared" si="718"/>
        <v>45049</v>
      </c>
      <c r="AX1915" s="7" t="s">
        <v>1006</v>
      </c>
    </row>
    <row r="1916" spans="1:50" ht="13" hidden="1" customHeight="1" outlineLevel="1">
      <c r="A1916" t="s">
        <v>1243</v>
      </c>
      <c r="B1916" t="s">
        <v>1714</v>
      </c>
      <c r="C1916" s="1">
        <f t="shared" si="709"/>
        <v>50025</v>
      </c>
      <c r="D1916" s="7">
        <f>IF(N1916&gt;0, RANK(N1916,(N1916:P1916,Q1916:AE1916)),0)</f>
        <v>2</v>
      </c>
      <c r="E1916" s="7">
        <f>IF(O1916&gt;0,RANK(O1916,(N1916:P1916,Q1916:AE1916)),0)</f>
        <v>1</v>
      </c>
      <c r="F1916" s="7">
        <f>IF(P1916&gt;0,RANK(P1916,(N1916:P1916,Q1916:AE1916)),0)</f>
        <v>0</v>
      </c>
      <c r="G1916" s="1">
        <f t="shared" si="707"/>
        <v>110</v>
      </c>
      <c r="H1916" s="2">
        <f t="shared" si="708"/>
        <v>2.1989005497251375E-3</v>
      </c>
      <c r="I1916" s="2"/>
      <c r="J1916" s="2">
        <f t="shared" si="710"/>
        <v>0.48509745127436282</v>
      </c>
      <c r="K1916" s="2">
        <f t="shared" si="711"/>
        <v>0.48729635182408798</v>
      </c>
      <c r="L1916" s="2">
        <f t="shared" si="712"/>
        <v>0</v>
      </c>
      <c r="M1916" s="2">
        <f t="shared" si="713"/>
        <v>2.760619690154914E-2</v>
      </c>
      <c r="N1916" s="118">
        <v>24267</v>
      </c>
      <c r="O1916" s="118">
        <v>24377</v>
      </c>
      <c r="P1916" s="118"/>
      <c r="Q1916" s="118">
        <v>1374</v>
      </c>
      <c r="R1916" s="118"/>
      <c r="S1916" s="118"/>
      <c r="T1916" s="118"/>
      <c r="U1916" s="118"/>
      <c r="V1916" s="118"/>
      <c r="W1916" s="118"/>
      <c r="X1916" s="118">
        <v>7</v>
      </c>
      <c r="Y1916" s="121"/>
      <c r="Z1916" s="118"/>
      <c r="AA1916" s="121"/>
      <c r="AB1916" s="118"/>
      <c r="AC1916" s="118"/>
      <c r="AD1916" s="118"/>
      <c r="AE1916" s="118"/>
      <c r="AG1916" s="7">
        <f>IF(Q1916&gt;0,RANK(Q1916,(N1916:P1916,Q1916:AE1916)),0)</f>
        <v>3</v>
      </c>
      <c r="AH1916" s="7">
        <f>IF(R1916&gt;0,RANK(R1916,(N1916:P1916,Q1916:AE1916)),0)</f>
        <v>0</v>
      </c>
      <c r="AI1916" s="7">
        <f>IF(T1916&gt;0,RANK(T1916,(N1916:P1916,Q1916:AE1916)),0)</f>
        <v>0</v>
      </c>
      <c r="AJ1916" s="7">
        <f>IF(S1916&gt;0,RANK(S1916,(N1916:P1916,Q1916:AE1916)),0)</f>
        <v>0</v>
      </c>
      <c r="AK1916" s="2">
        <f t="shared" si="714"/>
        <v>2.7466266866566717E-2</v>
      </c>
      <c r="AL1916" s="2">
        <f t="shared" si="715"/>
        <v>0</v>
      </c>
      <c r="AM1916" s="2">
        <f t="shared" si="716"/>
        <v>0</v>
      </c>
      <c r="AN1916" s="2">
        <f t="shared" si="717"/>
        <v>0</v>
      </c>
      <c r="AP1916" t="s">
        <v>1243</v>
      </c>
      <c r="AQ1916" t="s">
        <v>1714</v>
      </c>
      <c r="AR1916">
        <v>1</v>
      </c>
      <c r="AT1916" s="95">
        <v>45</v>
      </c>
      <c r="AU1916" s="97">
        <v>51</v>
      </c>
      <c r="AV1916" s="101">
        <f t="shared" si="718"/>
        <v>45051</v>
      </c>
      <c r="AX1916" s="7" t="s">
        <v>1006</v>
      </c>
    </row>
    <row r="1917" spans="1:50" ht="13" hidden="1" customHeight="1" outlineLevel="1">
      <c r="A1917" t="s">
        <v>1973</v>
      </c>
      <c r="B1917" t="s">
        <v>1714</v>
      </c>
      <c r="C1917" s="1">
        <f t="shared" si="709"/>
        <v>5127</v>
      </c>
      <c r="D1917" s="7">
        <f>IF(N1917&gt;0, RANK(N1917,(N1917:P1917,Q1917:AE1917)),0)</f>
        <v>1</v>
      </c>
      <c r="E1917" s="7">
        <f>IF(O1917&gt;0,RANK(O1917,(N1917:P1917,Q1917:AE1917)),0)</f>
        <v>2</v>
      </c>
      <c r="F1917" s="7">
        <f>IF(P1917&gt;0,RANK(P1917,(N1917:P1917,Q1917:AE1917)),0)</f>
        <v>0</v>
      </c>
      <c r="G1917" s="1">
        <f t="shared" si="707"/>
        <v>2550</v>
      </c>
      <c r="H1917" s="2">
        <f t="shared" si="708"/>
        <v>0.497366881217086</v>
      </c>
      <c r="I1917" s="2"/>
      <c r="J1917" s="2">
        <f t="shared" si="710"/>
        <v>0.74097913009557248</v>
      </c>
      <c r="K1917" s="2">
        <f t="shared" si="711"/>
        <v>0.24361224887848645</v>
      </c>
      <c r="L1917" s="2">
        <f t="shared" si="712"/>
        <v>0</v>
      </c>
      <c r="M1917" s="2">
        <f t="shared" si="713"/>
        <v>1.5408621025941066E-2</v>
      </c>
      <c r="N1917" s="118">
        <v>3799</v>
      </c>
      <c r="O1917" s="118">
        <v>1249</v>
      </c>
      <c r="P1917" s="118"/>
      <c r="Q1917" s="118">
        <v>79</v>
      </c>
      <c r="R1917" s="118"/>
      <c r="S1917" s="118"/>
      <c r="T1917" s="118"/>
      <c r="U1917" s="118"/>
      <c r="V1917" s="118"/>
      <c r="W1917" s="118"/>
      <c r="X1917" s="118"/>
      <c r="Y1917" s="121"/>
      <c r="Z1917" s="118"/>
      <c r="AA1917" s="121"/>
      <c r="AB1917" s="118"/>
      <c r="AC1917" s="118"/>
      <c r="AD1917" s="118"/>
      <c r="AE1917" s="118"/>
      <c r="AG1917" s="7">
        <f>IF(Q1917&gt;0,RANK(Q1917,(N1917:P1917,Q1917:AE1917)),0)</f>
        <v>3</v>
      </c>
      <c r="AH1917" s="7">
        <f>IF(R1917&gt;0,RANK(R1917,(N1917:P1917,Q1917:AE1917)),0)</f>
        <v>0</v>
      </c>
      <c r="AI1917" s="7">
        <f>IF(T1917&gt;0,RANK(T1917,(N1917:P1917,Q1917:AE1917)),0)</f>
        <v>0</v>
      </c>
      <c r="AJ1917" s="7">
        <f>IF(S1917&gt;0,RANK(S1917,(N1917:P1917,Q1917:AE1917)),0)</f>
        <v>0</v>
      </c>
      <c r="AK1917" s="2">
        <f t="shared" si="714"/>
        <v>1.5408621025941096E-2</v>
      </c>
      <c r="AL1917" s="2">
        <f t="shared" si="715"/>
        <v>0</v>
      </c>
      <c r="AM1917" s="2">
        <f t="shared" si="716"/>
        <v>0</v>
      </c>
      <c r="AN1917" s="2">
        <f t="shared" si="717"/>
        <v>0</v>
      </c>
      <c r="AP1917" t="s">
        <v>1973</v>
      </c>
      <c r="AQ1917" t="s">
        <v>1714</v>
      </c>
      <c r="AR1917">
        <v>2</v>
      </c>
      <c r="AT1917" s="95">
        <v>45</v>
      </c>
      <c r="AU1917" s="97">
        <v>53</v>
      </c>
      <c r="AV1917" s="101">
        <f t="shared" si="718"/>
        <v>45053</v>
      </c>
      <c r="AX1917" s="7" t="s">
        <v>1006</v>
      </c>
    </row>
    <row r="1918" spans="1:50" ht="13" hidden="1" customHeight="1" outlineLevel="1">
      <c r="A1918" t="s">
        <v>2008</v>
      </c>
      <c r="B1918" t="s">
        <v>1714</v>
      </c>
      <c r="C1918" s="1">
        <f t="shared" si="709"/>
        <v>15911</v>
      </c>
      <c r="D1918" s="7">
        <f>IF(N1918&gt;0, RANK(N1918,(N1918:P1918,Q1918:AE1918)),0)</f>
        <v>1</v>
      </c>
      <c r="E1918" s="7">
        <f>IF(O1918&gt;0,RANK(O1918,(N1918:P1918,Q1918:AE1918)),0)</f>
        <v>2</v>
      </c>
      <c r="F1918" s="7">
        <f>IF(P1918&gt;0,RANK(P1918,(N1918:P1918,Q1918:AE1918)),0)</f>
        <v>0</v>
      </c>
      <c r="G1918" s="1">
        <f t="shared" si="707"/>
        <v>827</v>
      </c>
      <c r="H1918" s="2">
        <f t="shared" si="708"/>
        <v>5.197661994846333E-2</v>
      </c>
      <c r="I1918" s="2"/>
      <c r="J1918" s="2">
        <f t="shared" si="710"/>
        <v>0.51505247941675569</v>
      </c>
      <c r="K1918" s="2">
        <f t="shared" si="711"/>
        <v>0.46307585946829238</v>
      </c>
      <c r="L1918" s="2">
        <f t="shared" si="712"/>
        <v>0</v>
      </c>
      <c r="M1918" s="2">
        <f t="shared" si="713"/>
        <v>2.1871661114951924E-2</v>
      </c>
      <c r="N1918" s="118">
        <v>8195</v>
      </c>
      <c r="O1918" s="118">
        <v>7368</v>
      </c>
      <c r="P1918" s="118"/>
      <c r="Q1918" s="118">
        <v>250</v>
      </c>
      <c r="R1918" s="118"/>
      <c r="S1918" s="118"/>
      <c r="T1918" s="118"/>
      <c r="U1918" s="118"/>
      <c r="V1918" s="118"/>
      <c r="W1918" s="118"/>
      <c r="X1918" s="118">
        <v>98</v>
      </c>
      <c r="Y1918" s="121"/>
      <c r="Z1918" s="118"/>
      <c r="AA1918" s="121"/>
      <c r="AB1918" s="118"/>
      <c r="AC1918" s="118"/>
      <c r="AD1918" s="118"/>
      <c r="AE1918" s="118"/>
      <c r="AG1918" s="7">
        <f>IF(Q1918&gt;0,RANK(Q1918,(N1918:P1918,Q1918:AE1918)),0)</f>
        <v>3</v>
      </c>
      <c r="AH1918" s="7">
        <f>IF(R1918&gt;0,RANK(R1918,(N1918:P1918,Q1918:AE1918)),0)</f>
        <v>0</v>
      </c>
      <c r="AI1918" s="7">
        <f>IF(T1918&gt;0,RANK(T1918,(N1918:P1918,Q1918:AE1918)),0)</f>
        <v>0</v>
      </c>
      <c r="AJ1918" s="7">
        <f>IF(S1918&gt;0,RANK(S1918,(N1918:P1918,Q1918:AE1918)),0)</f>
        <v>0</v>
      </c>
      <c r="AK1918" s="2">
        <f t="shared" si="714"/>
        <v>1.5712400226258562E-2</v>
      </c>
      <c r="AL1918" s="2">
        <f t="shared" si="715"/>
        <v>0</v>
      </c>
      <c r="AM1918" s="2">
        <f t="shared" si="716"/>
        <v>0</v>
      </c>
      <c r="AN1918" s="2">
        <f t="shared" si="717"/>
        <v>0</v>
      </c>
      <c r="AP1918" t="s">
        <v>2008</v>
      </c>
      <c r="AQ1918" t="s">
        <v>1714</v>
      </c>
      <c r="AR1918">
        <v>5</v>
      </c>
      <c r="AT1918" s="95">
        <v>45</v>
      </c>
      <c r="AU1918" s="97">
        <v>55</v>
      </c>
      <c r="AV1918" s="101">
        <f t="shared" si="718"/>
        <v>45055</v>
      </c>
      <c r="AX1918" s="7" t="s">
        <v>1006</v>
      </c>
    </row>
    <row r="1919" spans="1:50" ht="13" hidden="1" customHeight="1" outlineLevel="1">
      <c r="A1919" t="s">
        <v>256</v>
      </c>
      <c r="B1919" t="s">
        <v>1714</v>
      </c>
      <c r="C1919" s="1">
        <f t="shared" si="709"/>
        <v>15791</v>
      </c>
      <c r="D1919" s="7">
        <f>IF(N1919&gt;0, RANK(N1919,(N1919:P1919,Q1919:AE1919)),0)</f>
        <v>1</v>
      </c>
      <c r="E1919" s="7">
        <f>IF(O1919&gt;0,RANK(O1919,(N1919:P1919,Q1919:AE1919)),0)</f>
        <v>2</v>
      </c>
      <c r="F1919" s="7">
        <f>IF(P1919&gt;0,RANK(P1919,(N1919:P1919,Q1919:AE1919)),0)</f>
        <v>0</v>
      </c>
      <c r="G1919" s="1">
        <f t="shared" si="707"/>
        <v>2720</v>
      </c>
      <c r="H1919" s="2">
        <f t="shared" si="708"/>
        <v>0.17225001583180294</v>
      </c>
      <c r="I1919" s="2"/>
      <c r="J1919" s="2">
        <f t="shared" si="710"/>
        <v>0.5796972959280603</v>
      </c>
      <c r="K1919" s="2">
        <f t="shared" si="711"/>
        <v>0.40744728009625736</v>
      </c>
      <c r="L1919" s="2">
        <f t="shared" si="712"/>
        <v>0</v>
      </c>
      <c r="M1919" s="2">
        <f t="shared" si="713"/>
        <v>1.2855423975682345E-2</v>
      </c>
      <c r="N1919" s="118">
        <v>9154</v>
      </c>
      <c r="O1919" s="118">
        <v>6434</v>
      </c>
      <c r="P1919" s="118"/>
      <c r="Q1919" s="118">
        <v>200</v>
      </c>
      <c r="R1919" s="118"/>
      <c r="S1919" s="118"/>
      <c r="T1919" s="118"/>
      <c r="U1919" s="118"/>
      <c r="V1919" s="118"/>
      <c r="W1919" s="118"/>
      <c r="X1919" s="118">
        <v>3</v>
      </c>
      <c r="Y1919" s="121"/>
      <c r="Z1919" s="118"/>
      <c r="AA1919" s="121"/>
      <c r="AB1919" s="118"/>
      <c r="AC1919" s="118"/>
      <c r="AD1919" s="118"/>
      <c r="AE1919" s="118"/>
      <c r="AG1919" s="7">
        <f>IF(Q1919&gt;0,RANK(Q1919,(N1919:P1919,Q1919:AE1919)),0)</f>
        <v>3</v>
      </c>
      <c r="AH1919" s="7">
        <f>IF(R1919&gt;0,RANK(R1919,(N1919:P1919,Q1919:AE1919)),0)</f>
        <v>0</v>
      </c>
      <c r="AI1919" s="7">
        <f>IF(T1919&gt;0,RANK(T1919,(N1919:P1919,Q1919:AE1919)),0)</f>
        <v>0</v>
      </c>
      <c r="AJ1919" s="7">
        <f>IF(S1919&gt;0,RANK(S1919,(N1919:P1919,Q1919:AE1919)),0)</f>
        <v>0</v>
      </c>
      <c r="AK1919" s="2">
        <f t="shared" si="714"/>
        <v>1.2665442340573745E-2</v>
      </c>
      <c r="AL1919" s="2">
        <f t="shared" si="715"/>
        <v>0</v>
      </c>
      <c r="AM1919" s="2">
        <f t="shared" si="716"/>
        <v>0</v>
      </c>
      <c r="AN1919" s="2">
        <f t="shared" si="717"/>
        <v>0</v>
      </c>
      <c r="AP1919" t="s">
        <v>256</v>
      </c>
      <c r="AQ1919" t="s">
        <v>1714</v>
      </c>
      <c r="AR1919">
        <v>5</v>
      </c>
      <c r="AT1919" s="95">
        <v>45</v>
      </c>
      <c r="AU1919" s="97">
        <v>57</v>
      </c>
      <c r="AV1919" s="101">
        <f t="shared" si="718"/>
        <v>45057</v>
      </c>
      <c r="AX1919" s="7" t="s">
        <v>1006</v>
      </c>
    </row>
    <row r="1920" spans="1:50" ht="13" hidden="1" customHeight="1" outlineLevel="1">
      <c r="A1920" t="s">
        <v>830</v>
      </c>
      <c r="B1920" t="s">
        <v>1714</v>
      </c>
      <c r="C1920" s="1">
        <f t="shared" si="709"/>
        <v>16527</v>
      </c>
      <c r="D1920" s="7">
        <f>IF(N1920&gt;0, RANK(N1920,(N1920:P1920,Q1920:AE1920)),0)</f>
        <v>1</v>
      </c>
      <c r="E1920" s="7">
        <f>IF(O1920&gt;0,RANK(O1920,(N1920:P1920,Q1920:AE1920)),0)</f>
        <v>2</v>
      </c>
      <c r="F1920" s="7">
        <f>IF(P1920&gt;0,RANK(P1920,(N1920:P1920,Q1920:AE1920)),0)</f>
        <v>0</v>
      </c>
      <c r="G1920" s="1">
        <f t="shared" ref="G1920:G1983" si="719">IF(C1920&gt;0,MAX(N1920:P1920)-LARGE(N1920:P1920,2),0)</f>
        <v>1305</v>
      </c>
      <c r="H1920" s="2">
        <f t="shared" ref="H1920:H1983" si="720">IF(C1920&gt;0,G1920/C1920,0)</f>
        <v>7.8961699037937913E-2</v>
      </c>
      <c r="I1920" s="2"/>
      <c r="J1920" s="2">
        <f t="shared" si="710"/>
        <v>0.53046529920735763</v>
      </c>
      <c r="K1920" s="2">
        <f t="shared" si="711"/>
        <v>0.45150360016941976</v>
      </c>
      <c r="L1920" s="2">
        <f t="shared" si="712"/>
        <v>0</v>
      </c>
      <c r="M1920" s="2">
        <f t="shared" si="713"/>
        <v>1.8031100623222607E-2</v>
      </c>
      <c r="N1920" s="118">
        <v>8767</v>
      </c>
      <c r="O1920" s="118">
        <v>7462</v>
      </c>
      <c r="P1920" s="118"/>
      <c r="Q1920" s="118">
        <v>295</v>
      </c>
      <c r="R1920" s="118"/>
      <c r="S1920" s="118"/>
      <c r="T1920" s="118"/>
      <c r="U1920" s="118"/>
      <c r="V1920" s="118"/>
      <c r="W1920" s="118"/>
      <c r="X1920" s="118">
        <v>3</v>
      </c>
      <c r="Y1920" s="121"/>
      <c r="Z1920" s="118"/>
      <c r="AA1920" s="121"/>
      <c r="AB1920" s="118"/>
      <c r="AC1920" s="118"/>
      <c r="AD1920" s="118"/>
      <c r="AE1920" s="118"/>
      <c r="AG1920" s="7">
        <f>IF(Q1920&gt;0,RANK(Q1920,(N1920:P1920,Q1920:AE1920)),0)</f>
        <v>3</v>
      </c>
      <c r="AH1920" s="7">
        <f>IF(R1920&gt;0,RANK(R1920,(N1920:P1920,Q1920:AE1920)),0)</f>
        <v>0</v>
      </c>
      <c r="AI1920" s="7">
        <f>IF(T1920&gt;0,RANK(T1920,(N1920:P1920,Q1920:AE1920)),0)</f>
        <v>0</v>
      </c>
      <c r="AJ1920" s="7">
        <f>IF(S1920&gt;0,RANK(S1920,(N1920:P1920,Q1920:AE1920)),0)</f>
        <v>0</v>
      </c>
      <c r="AK1920" s="2">
        <f t="shared" si="714"/>
        <v>1.7849579476008955E-2</v>
      </c>
      <c r="AL1920" s="2">
        <f t="shared" si="715"/>
        <v>0</v>
      </c>
      <c r="AM1920" s="2">
        <f t="shared" si="716"/>
        <v>0</v>
      </c>
      <c r="AN1920" s="2">
        <f t="shared" si="717"/>
        <v>0</v>
      </c>
      <c r="AP1920" t="s">
        <v>830</v>
      </c>
      <c r="AQ1920" t="s">
        <v>1714</v>
      </c>
      <c r="AR1920">
        <v>0</v>
      </c>
      <c r="AT1920" s="95">
        <v>45</v>
      </c>
      <c r="AU1920" s="97">
        <v>59</v>
      </c>
      <c r="AV1920" s="101">
        <f t="shared" si="718"/>
        <v>45059</v>
      </c>
      <c r="AX1920" s="7" t="s">
        <v>1006</v>
      </c>
    </row>
    <row r="1921" spans="1:50" ht="13" hidden="1" customHeight="1" outlineLevel="1">
      <c r="A1921" t="s">
        <v>1860</v>
      </c>
      <c r="B1921" t="s">
        <v>1714</v>
      </c>
      <c r="C1921" s="1">
        <f t="shared" si="709"/>
        <v>6701</v>
      </c>
      <c r="D1921" s="7">
        <f>IF(N1921&gt;0, RANK(N1921,(N1921:P1921,Q1921:AE1921)),0)</f>
        <v>1</v>
      </c>
      <c r="E1921" s="7">
        <f>IF(O1921&gt;0,RANK(O1921,(N1921:P1921,Q1921:AE1921)),0)</f>
        <v>2</v>
      </c>
      <c r="F1921" s="7">
        <f>IF(P1921&gt;0,RANK(P1921,(N1921:P1921,Q1921:AE1921)),0)</f>
        <v>0</v>
      </c>
      <c r="G1921" s="1">
        <f t="shared" si="719"/>
        <v>3248</v>
      </c>
      <c r="H1921" s="2">
        <f t="shared" si="720"/>
        <v>0.48470377555588717</v>
      </c>
      <c r="I1921" s="2"/>
      <c r="J1921" s="2">
        <f t="shared" si="710"/>
        <v>0.73615878227130283</v>
      </c>
      <c r="K1921" s="2">
        <f t="shared" si="711"/>
        <v>0.2514550067154156</v>
      </c>
      <c r="L1921" s="2">
        <f t="shared" si="712"/>
        <v>0</v>
      </c>
      <c r="M1921" s="2">
        <f t="shared" si="713"/>
        <v>1.2386211013281578E-2</v>
      </c>
      <c r="N1921" s="118">
        <v>4933</v>
      </c>
      <c r="O1921" s="118">
        <v>1685</v>
      </c>
      <c r="P1921" s="118"/>
      <c r="Q1921" s="118">
        <v>82</v>
      </c>
      <c r="R1921" s="118"/>
      <c r="S1921" s="118"/>
      <c r="T1921" s="118"/>
      <c r="U1921" s="118"/>
      <c r="V1921" s="118"/>
      <c r="W1921" s="118"/>
      <c r="X1921" s="118">
        <v>1</v>
      </c>
      <c r="Y1921" s="121"/>
      <c r="Z1921" s="118"/>
      <c r="AA1921" s="121"/>
      <c r="AB1921" s="118"/>
      <c r="AC1921" s="118"/>
      <c r="AD1921" s="118"/>
      <c r="AE1921" s="118"/>
      <c r="AG1921" s="7">
        <f>IF(Q1921&gt;0,RANK(Q1921,(N1921:P1921,Q1921:AE1921)),0)</f>
        <v>3</v>
      </c>
      <c r="AH1921" s="7">
        <f>IF(R1921&gt;0,RANK(R1921,(N1921:P1921,Q1921:AE1921)),0)</f>
        <v>0</v>
      </c>
      <c r="AI1921" s="7">
        <f>IF(T1921&gt;0,RANK(T1921,(N1921:P1921,Q1921:AE1921)),0)</f>
        <v>0</v>
      </c>
      <c r="AJ1921" s="7">
        <f>IF(S1921&gt;0,RANK(S1921,(N1921:P1921,Q1921:AE1921)),0)</f>
        <v>0</v>
      </c>
      <c r="AK1921" s="2">
        <f t="shared" si="714"/>
        <v>1.2236979555290255E-2</v>
      </c>
      <c r="AL1921" s="2">
        <f t="shared" si="715"/>
        <v>0</v>
      </c>
      <c r="AM1921" s="2">
        <f t="shared" si="716"/>
        <v>0</v>
      </c>
      <c r="AN1921" s="2">
        <f t="shared" si="717"/>
        <v>0</v>
      </c>
      <c r="AP1921" t="s">
        <v>1860</v>
      </c>
      <c r="AQ1921" t="s">
        <v>1714</v>
      </c>
      <c r="AR1921">
        <v>0</v>
      </c>
      <c r="AT1921" s="95">
        <v>45</v>
      </c>
      <c r="AU1921" s="97">
        <v>61</v>
      </c>
      <c r="AV1921" s="101">
        <f t="shared" si="718"/>
        <v>45061</v>
      </c>
      <c r="AX1921" s="7" t="s">
        <v>1006</v>
      </c>
    </row>
    <row r="1922" spans="1:50" ht="13" hidden="1" customHeight="1" outlineLevel="1">
      <c r="A1922" t="s">
        <v>979</v>
      </c>
      <c r="B1922" t="s">
        <v>1714</v>
      </c>
      <c r="C1922" s="1">
        <f t="shared" si="709"/>
        <v>64584</v>
      </c>
      <c r="D1922" s="7">
        <f>IF(N1922&gt;0, RANK(N1922,(N1922:P1922,Q1922:AE1922)),0)</f>
        <v>2</v>
      </c>
      <c r="E1922" s="7">
        <f>IF(O1922&gt;0,RANK(O1922,(N1922:P1922,Q1922:AE1922)),0)</f>
        <v>1</v>
      </c>
      <c r="F1922" s="7">
        <f>IF(P1922&gt;0,RANK(P1922,(N1922:P1922,Q1922:AE1922)),0)</f>
        <v>0</v>
      </c>
      <c r="G1922" s="1">
        <f t="shared" si="719"/>
        <v>9960</v>
      </c>
      <c r="H1922" s="2">
        <f t="shared" si="720"/>
        <v>0.15421776291341507</v>
      </c>
      <c r="I1922" s="2"/>
      <c r="J1922" s="2">
        <f t="shared" si="710"/>
        <v>0.41383314752879968</v>
      </c>
      <c r="K1922" s="2">
        <f t="shared" si="711"/>
        <v>0.56805091044221478</v>
      </c>
      <c r="L1922" s="2">
        <f t="shared" si="712"/>
        <v>0</v>
      </c>
      <c r="M1922" s="2">
        <f t="shared" si="713"/>
        <v>1.8115942028985477E-2</v>
      </c>
      <c r="N1922" s="118">
        <v>26727</v>
      </c>
      <c r="O1922" s="118">
        <v>36687</v>
      </c>
      <c r="P1922" s="118"/>
      <c r="Q1922" s="118">
        <v>1167</v>
      </c>
      <c r="R1922" s="118"/>
      <c r="S1922" s="118"/>
      <c r="T1922" s="118"/>
      <c r="U1922" s="118"/>
      <c r="V1922" s="118"/>
      <c r="W1922" s="118"/>
      <c r="X1922" s="118">
        <v>3</v>
      </c>
      <c r="Y1922" s="121"/>
      <c r="Z1922" s="118"/>
      <c r="AA1922" s="121"/>
      <c r="AB1922" s="118"/>
      <c r="AC1922" s="118"/>
      <c r="AD1922" s="118"/>
      <c r="AE1922" s="118"/>
      <c r="AG1922" s="7">
        <f>IF(Q1922&gt;0,RANK(Q1922,(N1922:P1922,Q1922:AE1922)),0)</f>
        <v>3</v>
      </c>
      <c r="AH1922" s="7">
        <f>IF(R1922&gt;0,RANK(R1922,(N1922:P1922,Q1922:AE1922)),0)</f>
        <v>0</v>
      </c>
      <c r="AI1922" s="7">
        <f>IF(T1922&gt;0,RANK(T1922,(N1922:P1922,Q1922:AE1922)),0)</f>
        <v>0</v>
      </c>
      <c r="AJ1922" s="7">
        <f>IF(S1922&gt;0,RANK(S1922,(N1922:P1922,Q1922:AE1922)),0)</f>
        <v>0</v>
      </c>
      <c r="AK1922" s="2">
        <f t="shared" si="714"/>
        <v>1.8069490895577852E-2</v>
      </c>
      <c r="AL1922" s="2">
        <f t="shared" si="715"/>
        <v>0</v>
      </c>
      <c r="AM1922" s="2">
        <f t="shared" si="716"/>
        <v>0</v>
      </c>
      <c r="AN1922" s="2">
        <f t="shared" si="717"/>
        <v>0</v>
      </c>
      <c r="AP1922" t="s">
        <v>979</v>
      </c>
      <c r="AQ1922" t="s">
        <v>1714</v>
      </c>
      <c r="AR1922">
        <v>2</v>
      </c>
      <c r="AT1922" s="95">
        <v>45</v>
      </c>
      <c r="AU1922" s="97">
        <v>63</v>
      </c>
      <c r="AV1922" s="101">
        <f t="shared" si="718"/>
        <v>45063</v>
      </c>
      <c r="AX1922" s="7" t="s">
        <v>1006</v>
      </c>
    </row>
    <row r="1923" spans="1:50" ht="13" hidden="1" customHeight="1" outlineLevel="1">
      <c r="A1923" t="s">
        <v>773</v>
      </c>
      <c r="B1923" t="s">
        <v>1714</v>
      </c>
      <c r="C1923" s="1">
        <f t="shared" si="709"/>
        <v>2896</v>
      </c>
      <c r="D1923" s="7">
        <f>IF(N1923&gt;0, RANK(N1923,(N1923:P1923,Q1923:AE1923)),0)</f>
        <v>1</v>
      </c>
      <c r="E1923" s="7">
        <f>IF(O1923&gt;0,RANK(O1923,(N1923:P1923,Q1923:AE1923)),0)</f>
        <v>2</v>
      </c>
      <c r="F1923" s="7">
        <f>IF(P1923&gt;0,RANK(P1923,(N1923:P1923,Q1923:AE1923)),0)</f>
        <v>0</v>
      </c>
      <c r="G1923" s="1">
        <f t="shared" si="719"/>
        <v>532</v>
      </c>
      <c r="H1923" s="2">
        <f t="shared" si="720"/>
        <v>0.18370165745856354</v>
      </c>
      <c r="I1923" s="2"/>
      <c r="J1923" s="2">
        <f t="shared" si="710"/>
        <v>0.58356353591160226</v>
      </c>
      <c r="K1923" s="2">
        <f t="shared" si="711"/>
        <v>0.39986187845303867</v>
      </c>
      <c r="L1923" s="2">
        <f t="shared" si="712"/>
        <v>0</v>
      </c>
      <c r="M1923" s="2">
        <f t="shared" si="713"/>
        <v>1.6574585635359074E-2</v>
      </c>
      <c r="N1923" s="118">
        <v>1690</v>
      </c>
      <c r="O1923" s="118">
        <v>1158</v>
      </c>
      <c r="P1923" s="118"/>
      <c r="Q1923" s="118">
        <v>48</v>
      </c>
      <c r="R1923" s="118"/>
      <c r="S1923" s="118"/>
      <c r="T1923" s="118"/>
      <c r="U1923" s="118"/>
      <c r="V1923" s="118"/>
      <c r="W1923" s="118"/>
      <c r="X1923" s="118"/>
      <c r="Y1923" s="121"/>
      <c r="Z1923" s="118"/>
      <c r="AA1923" s="121"/>
      <c r="AB1923" s="118"/>
      <c r="AC1923" s="118"/>
      <c r="AD1923" s="118"/>
      <c r="AE1923" s="118"/>
      <c r="AG1923" s="7">
        <f>IF(Q1923&gt;0,RANK(Q1923,(N1923:P1923,Q1923:AE1923)),0)</f>
        <v>3</v>
      </c>
      <c r="AH1923" s="7">
        <f>IF(R1923&gt;0,RANK(R1923,(N1923:P1923,Q1923:AE1923)),0)</f>
        <v>0</v>
      </c>
      <c r="AI1923" s="7">
        <f>IF(T1923&gt;0,RANK(T1923,(N1923:P1923,Q1923:AE1923)),0)</f>
        <v>0</v>
      </c>
      <c r="AJ1923" s="7">
        <f>IF(S1923&gt;0,RANK(S1923,(N1923:P1923,Q1923:AE1923)),0)</f>
        <v>0</v>
      </c>
      <c r="AK1923" s="2">
        <f t="shared" si="714"/>
        <v>1.6574585635359115E-2</v>
      </c>
      <c r="AL1923" s="2">
        <f t="shared" si="715"/>
        <v>0</v>
      </c>
      <c r="AM1923" s="2">
        <f t="shared" si="716"/>
        <v>0</v>
      </c>
      <c r="AN1923" s="2">
        <f t="shared" si="717"/>
        <v>0</v>
      </c>
      <c r="AP1923" t="s">
        <v>773</v>
      </c>
      <c r="AQ1923" t="s">
        <v>1714</v>
      </c>
      <c r="AR1923">
        <v>3</v>
      </c>
      <c r="AT1923" s="95">
        <v>45</v>
      </c>
      <c r="AU1923" s="97">
        <v>65</v>
      </c>
      <c r="AV1923" s="101">
        <f t="shared" si="718"/>
        <v>45065</v>
      </c>
      <c r="AX1923" s="7" t="s">
        <v>1006</v>
      </c>
    </row>
    <row r="1924" spans="1:50" ht="13" hidden="1" customHeight="1" outlineLevel="1">
      <c r="A1924" t="s">
        <v>551</v>
      </c>
      <c r="B1924" t="s">
        <v>1714</v>
      </c>
      <c r="C1924" s="1">
        <f t="shared" si="709"/>
        <v>8692</v>
      </c>
      <c r="D1924" s="7">
        <f>IF(N1924&gt;0, RANK(N1924,(N1924:P1924,Q1924:AE1924)),0)</f>
        <v>1</v>
      </c>
      <c r="E1924" s="7">
        <f>IF(O1924&gt;0,RANK(O1924,(N1924:P1924,Q1924:AE1924)),0)</f>
        <v>2</v>
      </c>
      <c r="F1924" s="7">
        <f>IF(P1924&gt;0,RANK(P1924,(N1924:P1924,Q1924:AE1924)),0)</f>
        <v>0</v>
      </c>
      <c r="G1924" s="1">
        <f t="shared" si="719"/>
        <v>3979</v>
      </c>
      <c r="H1924" s="2">
        <f t="shared" si="720"/>
        <v>0.4577772664519098</v>
      </c>
      <c r="I1924" s="2"/>
      <c r="J1924" s="2">
        <f t="shared" si="710"/>
        <v>0.72296364473078689</v>
      </c>
      <c r="K1924" s="2">
        <f t="shared" si="711"/>
        <v>0.26518637827887714</v>
      </c>
      <c r="L1924" s="2">
        <f t="shared" si="712"/>
        <v>0</v>
      </c>
      <c r="M1924" s="2">
        <f t="shared" si="713"/>
        <v>1.1849976990335964E-2</v>
      </c>
      <c r="N1924" s="118">
        <v>6284</v>
      </c>
      <c r="O1924" s="118">
        <v>2305</v>
      </c>
      <c r="P1924" s="118"/>
      <c r="Q1924" s="118">
        <v>103</v>
      </c>
      <c r="R1924" s="118"/>
      <c r="S1924" s="118"/>
      <c r="T1924" s="118"/>
      <c r="U1924" s="118"/>
      <c r="V1924" s="118"/>
      <c r="W1924" s="118"/>
      <c r="X1924" s="118"/>
      <c r="Y1924" s="121"/>
      <c r="Z1924" s="118"/>
      <c r="AA1924" s="121"/>
      <c r="AB1924" s="118"/>
      <c r="AC1924" s="118"/>
      <c r="AD1924" s="118"/>
      <c r="AE1924" s="118"/>
      <c r="AG1924" s="7">
        <f>IF(Q1924&gt;0,RANK(Q1924,(N1924:P1924,Q1924:AE1924)),0)</f>
        <v>3</v>
      </c>
      <c r="AH1924" s="7">
        <f>IF(R1924&gt;0,RANK(R1924,(N1924:P1924,Q1924:AE1924)),0)</f>
        <v>0</v>
      </c>
      <c r="AI1924" s="7">
        <f>IF(T1924&gt;0,RANK(T1924,(N1924:P1924,Q1924:AE1924)),0)</f>
        <v>0</v>
      </c>
      <c r="AJ1924" s="7">
        <f>IF(S1924&gt;0,RANK(S1924,(N1924:P1924,Q1924:AE1924)),0)</f>
        <v>0</v>
      </c>
      <c r="AK1924" s="2">
        <f t="shared" si="714"/>
        <v>1.1849976990335942E-2</v>
      </c>
      <c r="AL1924" s="2">
        <f t="shared" si="715"/>
        <v>0</v>
      </c>
      <c r="AM1924" s="2">
        <f t="shared" si="716"/>
        <v>0</v>
      </c>
      <c r="AN1924" s="2">
        <f t="shared" si="717"/>
        <v>0</v>
      </c>
      <c r="AP1924" t="s">
        <v>551</v>
      </c>
      <c r="AQ1924" t="s">
        <v>1714</v>
      </c>
      <c r="AR1924">
        <v>6</v>
      </c>
      <c r="AT1924" s="95">
        <v>45</v>
      </c>
      <c r="AU1924" s="97">
        <v>67</v>
      </c>
      <c r="AV1924" s="101">
        <f t="shared" si="718"/>
        <v>45067</v>
      </c>
      <c r="AX1924" s="7" t="s">
        <v>1006</v>
      </c>
    </row>
    <row r="1925" spans="1:50" ht="13" hidden="1" customHeight="1" outlineLevel="1">
      <c r="A1925" t="s">
        <v>604</v>
      </c>
      <c r="B1925" t="s">
        <v>1714</v>
      </c>
      <c r="C1925" s="1">
        <f t="shared" si="709"/>
        <v>6793</v>
      </c>
      <c r="D1925" s="7">
        <f>IF(N1925&gt;0, RANK(N1925,(N1925:P1925,Q1925:AE1925)),0)</f>
        <v>1</v>
      </c>
      <c r="E1925" s="7">
        <f>IF(O1925&gt;0,RANK(O1925,(N1925:P1925,Q1925:AE1925)),0)</f>
        <v>2</v>
      </c>
      <c r="F1925" s="7">
        <f>IF(P1925&gt;0,RANK(P1925,(N1925:P1925,Q1925:AE1925)),0)</f>
        <v>0</v>
      </c>
      <c r="G1925" s="1">
        <f t="shared" si="719"/>
        <v>3685</v>
      </c>
      <c r="H1925" s="2">
        <f t="shared" si="720"/>
        <v>0.54247018990136908</v>
      </c>
      <c r="I1925" s="2"/>
      <c r="J1925" s="2">
        <f t="shared" si="710"/>
        <v>0.76446341822464303</v>
      </c>
      <c r="K1925" s="2">
        <f t="shared" si="711"/>
        <v>0.22199322832327395</v>
      </c>
      <c r="L1925" s="2">
        <f t="shared" si="712"/>
        <v>0</v>
      </c>
      <c r="M1925" s="2">
        <f t="shared" si="713"/>
        <v>1.3543353452083018E-2</v>
      </c>
      <c r="N1925" s="118">
        <v>5193</v>
      </c>
      <c r="O1925" s="118">
        <v>1508</v>
      </c>
      <c r="P1925" s="118"/>
      <c r="Q1925" s="118">
        <v>92</v>
      </c>
      <c r="R1925" s="118"/>
      <c r="S1925" s="118"/>
      <c r="T1925" s="118"/>
      <c r="U1925" s="118"/>
      <c r="V1925" s="118"/>
      <c r="W1925" s="118"/>
      <c r="X1925" s="118"/>
      <c r="Y1925" s="121"/>
      <c r="Z1925" s="118"/>
      <c r="AA1925" s="121"/>
      <c r="AB1925" s="118"/>
      <c r="AC1925" s="118"/>
      <c r="AD1925" s="118"/>
      <c r="AE1925" s="118"/>
      <c r="AG1925" s="7">
        <f>IF(Q1925&gt;0,RANK(Q1925,(N1925:P1925,Q1925:AE1925)),0)</f>
        <v>3</v>
      </c>
      <c r="AH1925" s="7">
        <f>IF(R1925&gt;0,RANK(R1925,(N1925:P1925,Q1925:AE1925)),0)</f>
        <v>0</v>
      </c>
      <c r="AI1925" s="7">
        <f>IF(T1925&gt;0,RANK(T1925,(N1925:P1925,Q1925:AE1925)),0)</f>
        <v>0</v>
      </c>
      <c r="AJ1925" s="7">
        <f>IF(S1925&gt;0,RANK(S1925,(N1925:P1925,Q1925:AE1925)),0)</f>
        <v>0</v>
      </c>
      <c r="AK1925" s="2">
        <f t="shared" si="714"/>
        <v>1.3543353452083027E-2</v>
      </c>
      <c r="AL1925" s="2">
        <f t="shared" si="715"/>
        <v>0</v>
      </c>
      <c r="AM1925" s="2">
        <f t="shared" si="716"/>
        <v>0</v>
      </c>
      <c r="AN1925" s="2">
        <f t="shared" si="717"/>
        <v>0</v>
      </c>
      <c r="AP1925" t="s">
        <v>604</v>
      </c>
      <c r="AQ1925" t="s">
        <v>1714</v>
      </c>
      <c r="AR1925">
        <v>5</v>
      </c>
      <c r="AT1925" s="95">
        <v>45</v>
      </c>
      <c r="AU1925" s="97">
        <v>69</v>
      </c>
      <c r="AV1925" s="101">
        <f t="shared" si="718"/>
        <v>45069</v>
      </c>
      <c r="AX1925" s="7" t="s">
        <v>1006</v>
      </c>
    </row>
    <row r="1926" spans="1:50" ht="13" hidden="1" customHeight="1" outlineLevel="1">
      <c r="A1926" t="s">
        <v>868</v>
      </c>
      <c r="B1926" t="s">
        <v>1714</v>
      </c>
      <c r="C1926" s="1">
        <f t="shared" si="709"/>
        <v>10006</v>
      </c>
      <c r="D1926" s="7">
        <f>IF(N1926&gt;0, RANK(N1926,(N1926:P1926,Q1926:AE1926)),0)</f>
        <v>1</v>
      </c>
      <c r="E1926" s="7">
        <f>IF(O1926&gt;0,RANK(O1926,(N1926:P1926,Q1926:AE1926)),0)</f>
        <v>2</v>
      </c>
      <c r="F1926" s="7">
        <f>IF(P1926&gt;0,RANK(P1926,(N1926:P1926,Q1926:AE1926)),0)</f>
        <v>0</v>
      </c>
      <c r="G1926" s="1">
        <f t="shared" si="719"/>
        <v>1012</v>
      </c>
      <c r="H1926" s="2">
        <f t="shared" si="720"/>
        <v>0.1011393164101539</v>
      </c>
      <c r="I1926" s="2"/>
      <c r="J1926" s="2">
        <f t="shared" si="710"/>
        <v>0.53947631421147313</v>
      </c>
      <c r="K1926" s="2">
        <f t="shared" si="711"/>
        <v>0.43833699780131918</v>
      </c>
      <c r="L1926" s="2">
        <f t="shared" si="712"/>
        <v>0</v>
      </c>
      <c r="M1926" s="2">
        <f t="shared" si="713"/>
        <v>2.2186687987207687E-2</v>
      </c>
      <c r="N1926" s="118">
        <v>5398</v>
      </c>
      <c r="O1926" s="118">
        <v>4386</v>
      </c>
      <c r="P1926" s="118"/>
      <c r="Q1926" s="118">
        <v>219</v>
      </c>
      <c r="R1926" s="118"/>
      <c r="S1926" s="118"/>
      <c r="T1926" s="118"/>
      <c r="U1926" s="118"/>
      <c r="V1926" s="118"/>
      <c r="W1926" s="118"/>
      <c r="X1926" s="118">
        <v>3</v>
      </c>
      <c r="Y1926" s="121"/>
      <c r="Z1926" s="118"/>
      <c r="AA1926" s="121"/>
      <c r="AB1926" s="118"/>
      <c r="AC1926" s="118"/>
      <c r="AD1926" s="118"/>
      <c r="AE1926" s="118"/>
      <c r="AG1926" s="7">
        <f>IF(Q1926&gt;0,RANK(Q1926,(N1926:P1926,Q1926:AE1926)),0)</f>
        <v>3</v>
      </c>
      <c r="AH1926" s="7">
        <f>IF(R1926&gt;0,RANK(R1926,(N1926:P1926,Q1926:AE1926)),0)</f>
        <v>0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714"/>
        <v>2.1886867879272437E-2</v>
      </c>
      <c r="AL1926" s="2">
        <f t="shared" si="715"/>
        <v>0</v>
      </c>
      <c r="AM1926" s="2">
        <f t="shared" si="716"/>
        <v>0</v>
      </c>
      <c r="AN1926" s="2">
        <f t="shared" si="717"/>
        <v>0</v>
      </c>
      <c r="AP1926" t="s">
        <v>868</v>
      </c>
      <c r="AQ1926" t="s">
        <v>1714</v>
      </c>
      <c r="AR1926">
        <v>5</v>
      </c>
      <c r="AT1926" s="95">
        <v>45</v>
      </c>
      <c r="AU1926" s="97">
        <v>71</v>
      </c>
      <c r="AV1926" s="101">
        <f t="shared" si="718"/>
        <v>45071</v>
      </c>
      <c r="AX1926" s="7" t="s">
        <v>1006</v>
      </c>
    </row>
    <row r="1927" spans="1:50" ht="13" hidden="1" customHeight="1" outlineLevel="1">
      <c r="A1927" t="s">
        <v>353</v>
      </c>
      <c r="B1927" t="s">
        <v>1714</v>
      </c>
      <c r="C1927" s="1">
        <f t="shared" si="709"/>
        <v>18740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0</v>
      </c>
      <c r="G1927" s="1">
        <f t="shared" si="719"/>
        <v>2478</v>
      </c>
      <c r="H1927" s="2">
        <f t="shared" si="720"/>
        <v>0.13223052294557097</v>
      </c>
      <c r="I1927" s="2"/>
      <c r="J1927" s="2">
        <f t="shared" si="710"/>
        <v>0.42198505869797226</v>
      </c>
      <c r="K1927" s="2">
        <f t="shared" si="711"/>
        <v>0.55421558164354323</v>
      </c>
      <c r="L1927" s="2">
        <f t="shared" si="712"/>
        <v>0</v>
      </c>
      <c r="M1927" s="2">
        <f t="shared" si="713"/>
        <v>2.3799359658484454E-2</v>
      </c>
      <c r="N1927" s="118">
        <v>7908</v>
      </c>
      <c r="O1927" s="118">
        <v>10386</v>
      </c>
      <c r="P1927" s="118"/>
      <c r="Q1927" s="118">
        <v>445</v>
      </c>
      <c r="R1927" s="118"/>
      <c r="S1927" s="118"/>
      <c r="T1927" s="118"/>
      <c r="U1927" s="118"/>
      <c r="V1927" s="118"/>
      <c r="W1927" s="118"/>
      <c r="X1927" s="118">
        <v>1</v>
      </c>
      <c r="Y1927" s="121"/>
      <c r="Z1927" s="118"/>
      <c r="AA1927" s="121"/>
      <c r="AB1927" s="118"/>
      <c r="AC1927" s="118"/>
      <c r="AD1927" s="118"/>
      <c r="AE1927" s="118"/>
      <c r="AG1927" s="7">
        <f>IF(Q1927&gt;0,RANK(Q1927,(N1927:P1927,Q1927:AE1927)),0)</f>
        <v>3</v>
      </c>
      <c r="AH1927" s="7">
        <f>IF(R1927&gt;0,RANK(R1927,(N1927:P1927,Q1927:AE1927)),0)</f>
        <v>0</v>
      </c>
      <c r="AI1927" s="7">
        <f>IF(T1927&gt;0,RANK(T1927,(N1927:P1927,Q1927:AE1927)),0)</f>
        <v>0</v>
      </c>
      <c r="AJ1927" s="7">
        <f>IF(S1927&gt;0,RANK(S1927,(N1927:P1927,Q1927:AE1927)),0)</f>
        <v>0</v>
      </c>
      <c r="AK1927" s="2">
        <f t="shared" si="714"/>
        <v>2.3745997865528282E-2</v>
      </c>
      <c r="AL1927" s="2">
        <f t="shared" si="715"/>
        <v>0</v>
      </c>
      <c r="AM1927" s="2">
        <f t="shared" si="716"/>
        <v>0</v>
      </c>
      <c r="AN1927" s="2">
        <f t="shared" si="717"/>
        <v>0</v>
      </c>
      <c r="AP1927" t="s">
        <v>353</v>
      </c>
      <c r="AQ1927" t="s">
        <v>1714</v>
      </c>
      <c r="AR1927">
        <v>3</v>
      </c>
      <c r="AT1927" s="95">
        <v>45</v>
      </c>
      <c r="AU1927" s="97">
        <v>73</v>
      </c>
      <c r="AV1927" s="101">
        <f t="shared" si="718"/>
        <v>45073</v>
      </c>
      <c r="AX1927" s="7" t="s">
        <v>1006</v>
      </c>
    </row>
    <row r="1928" spans="1:50" ht="13" hidden="1" customHeight="1" outlineLevel="1">
      <c r="A1928" t="s">
        <v>2331</v>
      </c>
      <c r="B1928" t="s">
        <v>1714</v>
      </c>
      <c r="C1928" s="1">
        <f t="shared" si="709"/>
        <v>29072</v>
      </c>
      <c r="D1928" s="7">
        <f>IF(N1928&gt;0, RANK(N1928,(N1928:P1928,Q1928:AE1928)),0)</f>
        <v>1</v>
      </c>
      <c r="E1928" s="7">
        <f>IF(O1928&gt;0,RANK(O1928,(N1928:P1928,Q1928:AE1928)),0)</f>
        <v>2</v>
      </c>
      <c r="F1928" s="7">
        <f>IF(P1928&gt;0,RANK(P1928,(N1928:P1928,Q1928:AE1928)),0)</f>
        <v>0</v>
      </c>
      <c r="G1928" s="1">
        <f t="shared" si="719"/>
        <v>13102</v>
      </c>
      <c r="H1928" s="2">
        <f t="shared" si="720"/>
        <v>0.45067418822234451</v>
      </c>
      <c r="I1928" s="2"/>
      <c r="J1928" s="2">
        <f t="shared" si="710"/>
        <v>0.72048706659328565</v>
      </c>
      <c r="K1928" s="2">
        <f t="shared" si="711"/>
        <v>0.26981287837094109</v>
      </c>
      <c r="L1928" s="2">
        <f t="shared" si="712"/>
        <v>0</v>
      </c>
      <c r="M1928" s="2">
        <f t="shared" si="713"/>
        <v>9.7000550357732584E-3</v>
      </c>
      <c r="N1928" s="118">
        <v>20946</v>
      </c>
      <c r="O1928" s="118">
        <v>7844</v>
      </c>
      <c r="P1928" s="118"/>
      <c r="Q1928" s="118">
        <v>266</v>
      </c>
      <c r="R1928" s="118"/>
      <c r="S1928" s="118"/>
      <c r="T1928" s="118"/>
      <c r="U1928" s="118"/>
      <c r="V1928" s="118"/>
      <c r="W1928" s="118"/>
      <c r="X1928" s="118">
        <v>16</v>
      </c>
      <c r="Y1928" s="121"/>
      <c r="Z1928" s="118"/>
      <c r="AA1928" s="121"/>
      <c r="AB1928" s="118"/>
      <c r="AC1928" s="118"/>
      <c r="AD1928" s="118"/>
      <c r="AE1928" s="118"/>
      <c r="AG1928" s="7">
        <f>IF(Q1928&gt;0,RANK(Q1928,(N1928:P1928,Q1928:AE1928)),0)</f>
        <v>3</v>
      </c>
      <c r="AH1928" s="7">
        <f>IF(R1928&gt;0,RANK(R1928,(N1928:P1928,Q1928:AE1928)),0)</f>
        <v>0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14"/>
        <v>9.1496973032471115E-3</v>
      </c>
      <c r="AL1928" s="2">
        <f t="shared" si="715"/>
        <v>0</v>
      </c>
      <c r="AM1928" s="2">
        <f t="shared" si="716"/>
        <v>0</v>
      </c>
      <c r="AN1928" s="2">
        <f t="shared" si="717"/>
        <v>0</v>
      </c>
      <c r="AP1928" t="s">
        <v>2331</v>
      </c>
      <c r="AQ1928" t="s">
        <v>1714</v>
      </c>
      <c r="AR1928">
        <v>0</v>
      </c>
      <c r="AT1928" s="95">
        <v>45</v>
      </c>
      <c r="AU1928" s="97">
        <v>75</v>
      </c>
      <c r="AV1928" s="101">
        <f t="shared" si="718"/>
        <v>45075</v>
      </c>
      <c r="AX1928" s="7" t="s">
        <v>1006</v>
      </c>
    </row>
    <row r="1929" spans="1:50" ht="13" hidden="1" customHeight="1" outlineLevel="1">
      <c r="A1929" t="s">
        <v>1689</v>
      </c>
      <c r="B1929" t="s">
        <v>1714</v>
      </c>
      <c r="C1929" s="1">
        <f t="shared" si="709"/>
        <v>25390</v>
      </c>
      <c r="D1929" s="7">
        <f>IF(N1929&gt;0, RANK(N1929,(N1929:P1929,Q1929:AE1929)),0)</f>
        <v>2</v>
      </c>
      <c r="E1929" s="7">
        <f>IF(O1929&gt;0,RANK(O1929,(N1929:P1929,Q1929:AE1929)),0)</f>
        <v>1</v>
      </c>
      <c r="F1929" s="7">
        <f>IF(P1929&gt;0,RANK(P1929,(N1929:P1929,Q1929:AE1929)),0)</f>
        <v>0</v>
      </c>
      <c r="G1929" s="1">
        <f t="shared" si="719"/>
        <v>6547</v>
      </c>
      <c r="H1929" s="2">
        <f t="shared" si="720"/>
        <v>0.2578574241827491</v>
      </c>
      <c r="I1929" s="2"/>
      <c r="J1929" s="2">
        <f t="shared" si="710"/>
        <v>0.36211106734935011</v>
      </c>
      <c r="K1929" s="2">
        <f t="shared" si="711"/>
        <v>0.61996849153209921</v>
      </c>
      <c r="L1929" s="2">
        <f t="shared" si="712"/>
        <v>0</v>
      </c>
      <c r="M1929" s="2">
        <f t="shared" si="713"/>
        <v>1.7920441118550623E-2</v>
      </c>
      <c r="N1929" s="118">
        <v>9194</v>
      </c>
      <c r="O1929" s="118">
        <v>15741</v>
      </c>
      <c r="P1929" s="118"/>
      <c r="Q1929" s="118">
        <v>455</v>
      </c>
      <c r="R1929" s="118"/>
      <c r="S1929" s="118"/>
      <c r="T1929" s="118"/>
      <c r="U1929" s="118"/>
      <c r="V1929" s="118"/>
      <c r="W1929" s="118"/>
      <c r="X1929" s="118"/>
      <c r="Y1929" s="121"/>
      <c r="Z1929" s="118"/>
      <c r="AA1929" s="121"/>
      <c r="AB1929" s="118"/>
      <c r="AC1929" s="118"/>
      <c r="AD1929" s="118"/>
      <c r="AE1929" s="118"/>
      <c r="AG1929" s="7">
        <f>IF(Q1929&gt;0,RANK(Q1929,(N1929:P1929,Q1929:AE1929)),0)</f>
        <v>3</v>
      </c>
      <c r="AH1929" s="7">
        <f>IF(R1929&gt;0,RANK(R1929,(N1929:P1929,Q1929:AE1929)),0)</f>
        <v>0</v>
      </c>
      <c r="AI1929" s="7">
        <f>IF(T1929&gt;0,RANK(T1929,(N1929:P1929,Q1929:AE1929)),0)</f>
        <v>0</v>
      </c>
      <c r="AJ1929" s="7">
        <f>IF(S1929&gt;0,RANK(S1929,(N1929:P1929,Q1929:AE1929)),0)</f>
        <v>0</v>
      </c>
      <c r="AK1929" s="2">
        <f t="shared" si="714"/>
        <v>1.7920441118550609E-2</v>
      </c>
      <c r="AL1929" s="2">
        <f t="shared" si="715"/>
        <v>0</v>
      </c>
      <c r="AM1929" s="2">
        <f t="shared" si="716"/>
        <v>0</v>
      </c>
      <c r="AN1929" s="2">
        <f t="shared" si="717"/>
        <v>0</v>
      </c>
      <c r="AP1929" t="s">
        <v>1689</v>
      </c>
      <c r="AQ1929" t="s">
        <v>1714</v>
      </c>
      <c r="AR1929">
        <v>3</v>
      </c>
      <c r="AT1929" s="95">
        <v>45</v>
      </c>
      <c r="AU1929" s="97">
        <v>77</v>
      </c>
      <c r="AV1929" s="101">
        <f t="shared" si="718"/>
        <v>45077</v>
      </c>
      <c r="AX1929" s="7" t="s">
        <v>1006</v>
      </c>
    </row>
    <row r="1930" spans="1:50" ht="13" hidden="1" customHeight="1" outlineLevel="1">
      <c r="A1930" t="s">
        <v>628</v>
      </c>
      <c r="B1930" t="s">
        <v>1714</v>
      </c>
      <c r="C1930" s="1">
        <f t="shared" si="709"/>
        <v>88514</v>
      </c>
      <c r="D1930" s="7">
        <f>IF(N1930&gt;0, RANK(N1930,(N1930:P1930,Q1930:AE1930)),0)</f>
        <v>1</v>
      </c>
      <c r="E1930" s="7">
        <f>IF(O1930&gt;0,RANK(O1930,(N1930:P1930,Q1930:AE1930)),0)</f>
        <v>2</v>
      </c>
      <c r="F1930" s="7">
        <f>IF(P1930&gt;0,RANK(P1930,(N1930:P1930,Q1930:AE1930)),0)</f>
        <v>0</v>
      </c>
      <c r="G1930" s="1">
        <f t="shared" si="719"/>
        <v>23823</v>
      </c>
      <c r="H1930" s="2">
        <f t="shared" si="720"/>
        <v>0.26914386424746367</v>
      </c>
      <c r="I1930" s="2"/>
      <c r="J1930" s="2">
        <f t="shared" si="710"/>
        <v>0.62690647807126554</v>
      </c>
      <c r="K1930" s="2">
        <f t="shared" si="711"/>
        <v>0.35776261382380187</v>
      </c>
      <c r="L1930" s="2">
        <f t="shared" si="712"/>
        <v>0</v>
      </c>
      <c r="M1930" s="2">
        <f t="shared" si="713"/>
        <v>1.5330908104932595E-2</v>
      </c>
      <c r="N1930" s="118">
        <v>55490</v>
      </c>
      <c r="O1930" s="118">
        <v>31667</v>
      </c>
      <c r="P1930" s="118"/>
      <c r="Q1930" s="118">
        <v>1326</v>
      </c>
      <c r="R1930" s="118"/>
      <c r="S1930" s="118"/>
      <c r="T1930" s="118"/>
      <c r="U1930" s="118"/>
      <c r="V1930" s="118"/>
      <c r="W1930" s="118"/>
      <c r="X1930" s="118">
        <v>31</v>
      </c>
      <c r="Y1930" s="121"/>
      <c r="Z1930" s="118"/>
      <c r="AA1930" s="121"/>
      <c r="AB1930" s="118"/>
      <c r="AC1930" s="118"/>
      <c r="AD1930" s="118"/>
      <c r="AE1930" s="118"/>
      <c r="AG1930" s="7">
        <f>IF(Q1930&gt;0,RANK(Q1930,(N1930:P1930,Q1930:AE1930)),0)</f>
        <v>3</v>
      </c>
      <c r="AH1930" s="7">
        <f>IF(R1930&gt;0,RANK(R1930,(N1930:P1930,Q1930:AE1930)),0)</f>
        <v>0</v>
      </c>
      <c r="AI1930" s="7">
        <f>IF(T1930&gt;0,RANK(T1930,(N1930:P1930,Q1930:AE1930)),0)</f>
        <v>0</v>
      </c>
      <c r="AJ1930" s="7">
        <f>IF(S1930&gt;0,RANK(S1930,(N1930:P1930,Q1930:AE1930)),0)</f>
        <v>0</v>
      </c>
      <c r="AK1930" s="2">
        <f t="shared" si="714"/>
        <v>1.4980681022211175E-2</v>
      </c>
      <c r="AL1930" s="2">
        <f t="shared" si="715"/>
        <v>0</v>
      </c>
      <c r="AM1930" s="2">
        <f t="shared" si="716"/>
        <v>0</v>
      </c>
      <c r="AN1930" s="2">
        <f t="shared" si="717"/>
        <v>0</v>
      </c>
      <c r="AP1930" t="s">
        <v>628</v>
      </c>
      <c r="AQ1930" t="s">
        <v>1714</v>
      </c>
      <c r="AR1930">
        <v>0</v>
      </c>
      <c r="AT1930" s="95">
        <v>45</v>
      </c>
      <c r="AU1930" s="97">
        <v>79</v>
      </c>
      <c r="AV1930" s="101">
        <f t="shared" si="718"/>
        <v>45079</v>
      </c>
      <c r="AX1930" s="7" t="s">
        <v>1006</v>
      </c>
    </row>
    <row r="1931" spans="1:50" ht="13" hidden="1" customHeight="1" outlineLevel="1">
      <c r="A1931" t="s">
        <v>1469</v>
      </c>
      <c r="B1931" t="s">
        <v>1714</v>
      </c>
      <c r="C1931" s="1">
        <f t="shared" si="709"/>
        <v>5820</v>
      </c>
      <c r="D1931" s="7">
        <f>IF(N1931&gt;0, RANK(N1931,(N1931:P1931,Q1931:AE1931)),0)</f>
        <v>1</v>
      </c>
      <c r="E1931" s="7">
        <f>IF(O1931&gt;0,RANK(O1931,(N1931:P1931,Q1931:AE1931)),0)</f>
        <v>2</v>
      </c>
      <c r="F1931" s="7">
        <f>IF(P1931&gt;0,RANK(P1931,(N1931:P1931,Q1931:AE1931)),0)</f>
        <v>0</v>
      </c>
      <c r="G1931" s="1">
        <f t="shared" si="719"/>
        <v>873</v>
      </c>
      <c r="H1931" s="2">
        <f t="shared" si="720"/>
        <v>0.15</v>
      </c>
      <c r="I1931" s="2"/>
      <c r="J1931" s="2">
        <f t="shared" si="710"/>
        <v>0.56752577319587627</v>
      </c>
      <c r="K1931" s="2">
        <f t="shared" si="711"/>
        <v>0.4175257731958763</v>
      </c>
      <c r="L1931" s="2">
        <f t="shared" si="712"/>
        <v>0</v>
      </c>
      <c r="M1931" s="2">
        <f t="shared" si="713"/>
        <v>1.4948453608247425E-2</v>
      </c>
      <c r="N1931" s="118">
        <v>3303</v>
      </c>
      <c r="O1931" s="118">
        <v>2430</v>
      </c>
      <c r="P1931" s="118"/>
      <c r="Q1931" s="118">
        <v>83</v>
      </c>
      <c r="R1931" s="118"/>
      <c r="S1931" s="118"/>
      <c r="T1931" s="118"/>
      <c r="U1931" s="118"/>
      <c r="V1931" s="118"/>
      <c r="W1931" s="118"/>
      <c r="X1931" s="118">
        <v>4</v>
      </c>
      <c r="Y1931" s="121"/>
      <c r="Z1931" s="118"/>
      <c r="AA1931" s="121"/>
      <c r="AB1931" s="118"/>
      <c r="AC1931" s="118"/>
      <c r="AD1931" s="118"/>
      <c r="AE1931" s="118"/>
      <c r="AG1931" s="7">
        <f>IF(Q1931&gt;0,RANK(Q1931,(N1931:P1931,Q1931:AE1931)),0)</f>
        <v>3</v>
      </c>
      <c r="AH1931" s="7">
        <f>IF(R1931&gt;0,RANK(R1931,(N1931:P1931,Q1931:AE1931)),0)</f>
        <v>0</v>
      </c>
      <c r="AI1931" s="7">
        <f>IF(T1931&gt;0,RANK(T1931,(N1931:P1931,Q1931:AE1931)),0)</f>
        <v>0</v>
      </c>
      <c r="AJ1931" s="7">
        <f>IF(S1931&gt;0,RANK(S1931,(N1931:P1931,Q1931:AE1931)),0)</f>
        <v>0</v>
      </c>
      <c r="AK1931" s="2">
        <f t="shared" si="714"/>
        <v>1.4261168384879725E-2</v>
      </c>
      <c r="AL1931" s="2">
        <f t="shared" si="715"/>
        <v>0</v>
      </c>
      <c r="AM1931" s="2">
        <f t="shared" si="716"/>
        <v>0</v>
      </c>
      <c r="AN1931" s="2">
        <f t="shared" si="717"/>
        <v>0</v>
      </c>
      <c r="AP1931" t="s">
        <v>1469</v>
      </c>
      <c r="AQ1931" t="s">
        <v>1714</v>
      </c>
      <c r="AR1931">
        <v>3</v>
      </c>
      <c r="AT1931" s="95">
        <v>45</v>
      </c>
      <c r="AU1931" s="97">
        <v>81</v>
      </c>
      <c r="AV1931" s="101">
        <f t="shared" si="718"/>
        <v>45081</v>
      </c>
      <c r="AX1931" s="7" t="s">
        <v>1006</v>
      </c>
    </row>
    <row r="1932" spans="1:50" ht="13" hidden="1" customHeight="1" outlineLevel="1">
      <c r="A1932" t="s">
        <v>2267</v>
      </c>
      <c r="B1932" t="s">
        <v>1714</v>
      </c>
      <c r="C1932" s="1">
        <f t="shared" si="709"/>
        <v>63941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0</v>
      </c>
      <c r="G1932" s="1">
        <f t="shared" si="719"/>
        <v>6497</v>
      </c>
      <c r="H1932" s="2">
        <f t="shared" si="720"/>
        <v>0.10160929606981436</v>
      </c>
      <c r="I1932" s="2"/>
      <c r="J1932" s="2">
        <f t="shared" si="710"/>
        <v>0.43956147073082996</v>
      </c>
      <c r="K1932" s="2">
        <f t="shared" si="711"/>
        <v>0.54117076680064435</v>
      </c>
      <c r="L1932" s="2">
        <f t="shared" si="712"/>
        <v>0</v>
      </c>
      <c r="M1932" s="2">
        <f t="shared" si="713"/>
        <v>1.9267762468525684E-2</v>
      </c>
      <c r="N1932" s="118">
        <v>28106</v>
      </c>
      <c r="O1932" s="118">
        <v>34603</v>
      </c>
      <c r="P1932" s="118"/>
      <c r="Q1932" s="118">
        <v>1225</v>
      </c>
      <c r="R1932" s="118"/>
      <c r="S1932" s="118"/>
      <c r="T1932" s="118"/>
      <c r="U1932" s="118"/>
      <c r="V1932" s="118"/>
      <c r="W1932" s="118"/>
      <c r="X1932" s="118">
        <v>7</v>
      </c>
      <c r="Y1932" s="121"/>
      <c r="Z1932" s="118"/>
      <c r="AA1932" s="121"/>
      <c r="AB1932" s="118"/>
      <c r="AC1932" s="118"/>
      <c r="AD1932" s="118"/>
      <c r="AE1932" s="118"/>
      <c r="AG1932" s="7">
        <f>IF(Q1932&gt;0,RANK(Q1932,(N1932:P1932,Q1932:AE1932)),0)</f>
        <v>3</v>
      </c>
      <c r="AH1932" s="7">
        <f>IF(R1932&gt;0,RANK(R1932,(N1932:P1932,Q1932:AE1932)),0)</f>
        <v>0</v>
      </c>
      <c r="AI1932" s="7">
        <f>IF(T1932&gt;0,RANK(T1932,(N1932:P1932,Q1932:AE1932)),0)</f>
        <v>0</v>
      </c>
      <c r="AJ1932" s="7">
        <f>IF(S1932&gt;0,RANK(S1932,(N1932:P1932,Q1932:AE1932)),0)</f>
        <v>0</v>
      </c>
      <c r="AK1932" s="2">
        <f t="shared" si="714"/>
        <v>1.9158286545409048E-2</v>
      </c>
      <c r="AL1932" s="2">
        <f t="shared" si="715"/>
        <v>0</v>
      </c>
      <c r="AM1932" s="2">
        <f t="shared" si="716"/>
        <v>0</v>
      </c>
      <c r="AN1932" s="2">
        <f t="shared" si="717"/>
        <v>0</v>
      </c>
      <c r="AP1932" t="s">
        <v>2267</v>
      </c>
      <c r="AQ1932" t="s">
        <v>1714</v>
      </c>
      <c r="AR1932">
        <v>4</v>
      </c>
      <c r="AT1932" s="95">
        <v>45</v>
      </c>
      <c r="AU1932" s="97">
        <v>83</v>
      </c>
      <c r="AV1932" s="101">
        <f t="shared" si="718"/>
        <v>45083</v>
      </c>
      <c r="AX1932" s="7" t="s">
        <v>1006</v>
      </c>
    </row>
    <row r="1933" spans="1:50" ht="13" hidden="1" customHeight="1" outlineLevel="1">
      <c r="A1933" t="s">
        <v>1552</v>
      </c>
      <c r="B1933" t="s">
        <v>1714</v>
      </c>
      <c r="C1933" s="1">
        <f t="shared" si="709"/>
        <v>25620</v>
      </c>
      <c r="D1933" s="7">
        <f>IF(N1933&gt;0, RANK(N1933,(N1933:P1933,Q1933:AE1933)),0)</f>
        <v>1</v>
      </c>
      <c r="E1933" s="7">
        <f>IF(O1933&gt;0,RANK(O1933,(N1933:P1933,Q1933:AE1933)),0)</f>
        <v>2</v>
      </c>
      <c r="F1933" s="7">
        <f>IF(P1933&gt;0,RANK(P1933,(N1933:P1933,Q1933:AE1933)),0)</f>
        <v>0</v>
      </c>
      <c r="G1933" s="1">
        <f t="shared" si="719"/>
        <v>5004</v>
      </c>
      <c r="H1933" s="2">
        <f t="shared" si="720"/>
        <v>0.19531615925058549</v>
      </c>
      <c r="I1933" s="2"/>
      <c r="J1933" s="2">
        <f t="shared" si="710"/>
        <v>0.59090554254488681</v>
      </c>
      <c r="K1933" s="2">
        <f t="shared" si="711"/>
        <v>0.39558938329430132</v>
      </c>
      <c r="L1933" s="2">
        <f t="shared" si="712"/>
        <v>0</v>
      </c>
      <c r="M1933" s="2">
        <f t="shared" si="713"/>
        <v>1.350507416081187E-2</v>
      </c>
      <c r="N1933" s="118">
        <v>15139</v>
      </c>
      <c r="O1933" s="118">
        <v>10135</v>
      </c>
      <c r="P1933" s="118"/>
      <c r="Q1933" s="118">
        <v>346</v>
      </c>
      <c r="R1933" s="118"/>
      <c r="S1933" s="118"/>
      <c r="T1933" s="118"/>
      <c r="U1933" s="118"/>
      <c r="V1933" s="118"/>
      <c r="W1933" s="118"/>
      <c r="X1933" s="118"/>
      <c r="Y1933" s="121"/>
      <c r="Z1933" s="118"/>
      <c r="AA1933" s="121"/>
      <c r="AB1933" s="118"/>
      <c r="AC1933" s="118"/>
      <c r="AD1933" s="118"/>
      <c r="AE1933" s="118"/>
      <c r="AG1933" s="7">
        <f>IF(Q1933&gt;0,RANK(Q1933,(N1933:P1933,Q1933:AE1933)),0)</f>
        <v>3</v>
      </c>
      <c r="AH1933" s="7">
        <f>IF(R1933&gt;0,RANK(R1933,(N1933:P1933,Q1933:AE1933)),0)</f>
        <v>0</v>
      </c>
      <c r="AI1933" s="7">
        <f>IF(T1933&gt;0,RANK(T1933,(N1933:P1933,Q1933:AE1933)),0)</f>
        <v>0</v>
      </c>
      <c r="AJ1933" s="7">
        <f>IF(S1933&gt;0,RANK(S1933,(N1933:P1933,Q1933:AE1933)),0)</f>
        <v>0</v>
      </c>
      <c r="AK1933" s="2">
        <f t="shared" si="714"/>
        <v>1.3505074160811866E-2</v>
      </c>
      <c r="AL1933" s="2">
        <f t="shared" si="715"/>
        <v>0</v>
      </c>
      <c r="AM1933" s="2">
        <f t="shared" si="716"/>
        <v>0</v>
      </c>
      <c r="AN1933" s="2">
        <f t="shared" si="717"/>
        <v>0</v>
      </c>
      <c r="AP1933" t="s">
        <v>1552</v>
      </c>
      <c r="AQ1933" t="s">
        <v>1714</v>
      </c>
      <c r="AR1933">
        <v>0</v>
      </c>
      <c r="AT1933" s="95">
        <v>45</v>
      </c>
      <c r="AU1933" s="97">
        <v>85</v>
      </c>
      <c r="AV1933" s="101">
        <f t="shared" si="718"/>
        <v>45085</v>
      </c>
      <c r="AX1933" s="7" t="s">
        <v>1006</v>
      </c>
    </row>
    <row r="1934" spans="1:50" ht="13" hidden="1" customHeight="1" outlineLevel="1">
      <c r="A1934" t="s">
        <v>1368</v>
      </c>
      <c r="B1934" t="s">
        <v>1714</v>
      </c>
      <c r="C1934" s="1">
        <f t="shared" si="709"/>
        <v>9588</v>
      </c>
      <c r="D1934" s="7">
        <f>IF(N1934&gt;0, RANK(N1934,(N1934:P1934,Q1934:AE1934)),0)</f>
        <v>1</v>
      </c>
      <c r="E1934" s="7">
        <f>IF(O1934&gt;0,RANK(O1934,(N1934:P1934,Q1934:AE1934)),0)</f>
        <v>2</v>
      </c>
      <c r="F1934" s="7">
        <f>IF(P1934&gt;0,RANK(P1934,(N1934:P1934,Q1934:AE1934)),0)</f>
        <v>0</v>
      </c>
      <c r="G1934" s="1">
        <f t="shared" si="719"/>
        <v>831</v>
      </c>
      <c r="H1934" s="2">
        <f t="shared" si="720"/>
        <v>8.6670838548185233E-2</v>
      </c>
      <c r="I1934" s="2"/>
      <c r="J1934" s="2">
        <f t="shared" si="710"/>
        <v>0.53650396328744265</v>
      </c>
      <c r="K1934" s="2">
        <f t="shared" si="711"/>
        <v>0.44983312473925741</v>
      </c>
      <c r="L1934" s="2">
        <f t="shared" si="712"/>
        <v>0</v>
      </c>
      <c r="M1934" s="2">
        <f t="shared" si="713"/>
        <v>1.366291197329994E-2</v>
      </c>
      <c r="N1934" s="118">
        <v>5144</v>
      </c>
      <c r="O1934" s="118">
        <v>4313</v>
      </c>
      <c r="P1934" s="118"/>
      <c r="Q1934" s="118">
        <v>130</v>
      </c>
      <c r="R1934" s="118"/>
      <c r="S1934" s="118"/>
      <c r="T1934" s="118"/>
      <c r="U1934" s="118"/>
      <c r="V1934" s="118"/>
      <c r="W1934" s="118"/>
      <c r="X1934" s="118">
        <v>1</v>
      </c>
      <c r="Y1934" s="121"/>
      <c r="Z1934" s="118"/>
      <c r="AA1934" s="121"/>
      <c r="AB1934" s="118"/>
      <c r="AC1934" s="118"/>
      <c r="AD1934" s="118"/>
      <c r="AE1934" s="118"/>
      <c r="AG1934" s="7">
        <f>IF(Q1934&gt;0,RANK(Q1934,(N1934:P1934,Q1934:AE1934)),0)</f>
        <v>3</v>
      </c>
      <c r="AH1934" s="7">
        <f>IF(R1934&gt;0,RANK(R1934,(N1934:P1934,Q1934:AE1934)),0)</f>
        <v>0</v>
      </c>
      <c r="AI1934" s="7">
        <f>IF(T1934&gt;0,RANK(T1934,(N1934:P1934,Q1934:AE1934)),0)</f>
        <v>0</v>
      </c>
      <c r="AJ1934" s="7">
        <f>IF(S1934&gt;0,RANK(S1934,(N1934:P1934,Q1934:AE1934)),0)</f>
        <v>0</v>
      </c>
      <c r="AK1934" s="2">
        <f t="shared" si="714"/>
        <v>1.3558614935335837E-2</v>
      </c>
      <c r="AL1934" s="2">
        <f t="shared" si="715"/>
        <v>0</v>
      </c>
      <c r="AM1934" s="2">
        <f t="shared" si="716"/>
        <v>0</v>
      </c>
      <c r="AN1934" s="2">
        <f t="shared" si="717"/>
        <v>0</v>
      </c>
      <c r="AP1934" t="s">
        <v>1368</v>
      </c>
      <c r="AQ1934" t="s">
        <v>1714</v>
      </c>
      <c r="AR1934">
        <v>4</v>
      </c>
      <c r="AT1934" s="95">
        <v>45</v>
      </c>
      <c r="AU1934" s="97">
        <v>87</v>
      </c>
      <c r="AV1934" s="101">
        <f t="shared" si="718"/>
        <v>45087</v>
      </c>
      <c r="AX1934" s="7" t="s">
        <v>1006</v>
      </c>
    </row>
    <row r="1935" spans="1:50" ht="13" hidden="1" customHeight="1" outlineLevel="1">
      <c r="A1935" t="s">
        <v>410</v>
      </c>
      <c r="B1935" t="s">
        <v>1714</v>
      </c>
      <c r="C1935" s="1">
        <f t="shared" si="709"/>
        <v>10863</v>
      </c>
      <c r="D1935" s="7">
        <f>IF(N1935&gt;0, RANK(N1935,(N1935:P1935,Q1935:AE1935)),0)</f>
        <v>1</v>
      </c>
      <c r="E1935" s="7">
        <f>IF(O1935&gt;0,RANK(O1935,(N1935:P1935,Q1935:AE1935)),0)</f>
        <v>2</v>
      </c>
      <c r="F1935" s="7">
        <f>IF(P1935&gt;0,RANK(P1935,(N1935:P1935,Q1935:AE1935)),0)</f>
        <v>0</v>
      </c>
      <c r="G1935" s="1">
        <f t="shared" si="719"/>
        <v>5411</v>
      </c>
      <c r="H1935" s="2">
        <f t="shared" si="720"/>
        <v>0.49811286016754119</v>
      </c>
      <c r="I1935" s="2"/>
      <c r="J1935" s="2">
        <f t="shared" si="710"/>
        <v>0.74233637116818563</v>
      </c>
      <c r="K1935" s="2">
        <f t="shared" si="711"/>
        <v>0.24422351100064438</v>
      </c>
      <c r="L1935" s="2">
        <f t="shared" si="712"/>
        <v>0</v>
      </c>
      <c r="M1935" s="2">
        <f t="shared" si="713"/>
        <v>1.3440117831169995E-2</v>
      </c>
      <c r="N1935" s="118">
        <v>8064</v>
      </c>
      <c r="O1935" s="118">
        <v>2653</v>
      </c>
      <c r="P1935" s="118"/>
      <c r="Q1935" s="118">
        <v>141</v>
      </c>
      <c r="R1935" s="118"/>
      <c r="S1935" s="118"/>
      <c r="T1935" s="118"/>
      <c r="U1935" s="118"/>
      <c r="V1935" s="118"/>
      <c r="W1935" s="118"/>
      <c r="X1935" s="118">
        <v>5</v>
      </c>
      <c r="Y1935" s="121"/>
      <c r="Z1935" s="118"/>
      <c r="AA1935" s="121"/>
      <c r="AB1935" s="118"/>
      <c r="AC1935" s="118"/>
      <c r="AD1935" s="118"/>
      <c r="AE1935" s="118"/>
      <c r="AG1935" s="7">
        <f>IF(Q1935&gt;0,RANK(Q1935,(N1935:P1935,Q1935:AE1935)),0)</f>
        <v>3</v>
      </c>
      <c r="AH1935" s="7">
        <f>IF(R1935&gt;0,RANK(R1935,(N1935:P1935,Q1935:AE1935)),0)</f>
        <v>0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714"/>
        <v>1.2979839823253245E-2</v>
      </c>
      <c r="AL1935" s="2">
        <f t="shared" si="715"/>
        <v>0</v>
      </c>
      <c r="AM1935" s="2">
        <f t="shared" si="716"/>
        <v>0</v>
      </c>
      <c r="AN1935" s="2">
        <f t="shared" si="717"/>
        <v>0</v>
      </c>
      <c r="AP1935" t="s">
        <v>410</v>
      </c>
      <c r="AQ1935" t="s">
        <v>1714</v>
      </c>
      <c r="AR1935">
        <v>6</v>
      </c>
      <c r="AT1935" s="95">
        <v>45</v>
      </c>
      <c r="AU1935" s="97">
        <v>89</v>
      </c>
      <c r="AV1935" s="101">
        <f t="shared" si="718"/>
        <v>45089</v>
      </c>
      <c r="AX1935" s="7" t="s">
        <v>1006</v>
      </c>
    </row>
    <row r="1936" spans="1:50" ht="13" hidden="1" customHeight="1" outlineLevel="1">
      <c r="A1936" t="s">
        <v>2290</v>
      </c>
      <c r="B1936" t="s">
        <v>1714</v>
      </c>
      <c r="C1936" s="1">
        <f t="shared" si="709"/>
        <v>37867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0</v>
      </c>
      <c r="G1936" s="1">
        <f t="shared" si="719"/>
        <v>3016</v>
      </c>
      <c r="H1936" s="2">
        <f t="shared" si="720"/>
        <v>7.9647186204346798E-2</v>
      </c>
      <c r="I1936" s="2"/>
      <c r="J1936" s="2">
        <f t="shared" si="710"/>
        <v>0.45353474001109145</v>
      </c>
      <c r="K1936" s="2">
        <f t="shared" si="711"/>
        <v>0.53318192621543825</v>
      </c>
      <c r="L1936" s="2">
        <f t="shared" si="712"/>
        <v>0</v>
      </c>
      <c r="M1936" s="2">
        <f t="shared" si="713"/>
        <v>1.3283333773470352E-2</v>
      </c>
      <c r="N1936" s="118">
        <v>17174</v>
      </c>
      <c r="O1936" s="118">
        <v>20190</v>
      </c>
      <c r="P1936" s="118"/>
      <c r="Q1936" s="118">
        <v>497</v>
      </c>
      <c r="R1936" s="118"/>
      <c r="S1936" s="118"/>
      <c r="T1936" s="118"/>
      <c r="U1936" s="118"/>
      <c r="V1936" s="118"/>
      <c r="W1936" s="118"/>
      <c r="X1936" s="118">
        <v>6</v>
      </c>
      <c r="Y1936" s="121"/>
      <c r="Z1936" s="118"/>
      <c r="AA1936" s="121"/>
      <c r="AB1936" s="118"/>
      <c r="AC1936" s="118"/>
      <c r="AD1936" s="118"/>
      <c r="AE1936" s="118"/>
      <c r="AG1936" s="7">
        <f>IF(Q1936&gt;0,RANK(Q1936,(N1936:P1936,Q1936:AE1936)),0)</f>
        <v>3</v>
      </c>
      <c r="AH1936" s="7">
        <f>IF(R1936&gt;0,RANK(R1936,(N1936:P1936,Q1936:AE1936)),0)</f>
        <v>0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si="714"/>
        <v>1.312488446404521E-2</v>
      </c>
      <c r="AL1936" s="2">
        <f t="shared" si="715"/>
        <v>0</v>
      </c>
      <c r="AM1936" s="2">
        <f t="shared" si="716"/>
        <v>0</v>
      </c>
      <c r="AN1936" s="2">
        <f t="shared" si="717"/>
        <v>0</v>
      </c>
      <c r="AP1936" t="s">
        <v>2290</v>
      </c>
      <c r="AQ1936" t="s">
        <v>1714</v>
      </c>
      <c r="AR1936">
        <v>5</v>
      </c>
      <c r="AT1936" s="95">
        <v>45</v>
      </c>
      <c r="AU1936" s="97">
        <v>91</v>
      </c>
      <c r="AV1936" s="101">
        <f t="shared" si="718"/>
        <v>45091</v>
      </c>
      <c r="AX1936" s="7" t="s">
        <v>1006</v>
      </c>
    </row>
    <row r="1937" spans="1:57" collapsed="1">
      <c r="A1937" t="s">
        <v>1561</v>
      </c>
      <c r="B1937" t="s">
        <v>323</v>
      </c>
      <c r="C1937" s="1">
        <f t="shared" si="709"/>
        <v>1068367</v>
      </c>
      <c r="D1937" s="7">
        <f>IF(N1937&gt;0, RANK(N1937,(N1937:P1937,Q1937:AE1937)),0)</f>
        <v>1</v>
      </c>
      <c r="E1937" s="7">
        <f>IF(O1937&gt;0,RANK(O1937,(N1937:P1937,Q1937:AE1937)),0)</f>
        <v>2</v>
      </c>
      <c r="F1937" s="7">
        <f>IF(P1937&gt;0,RANK(P1937,(N1937:P1937,Q1937:AE1937)),0)</f>
        <v>0</v>
      </c>
      <c r="G1937" s="1">
        <f t="shared" si="719"/>
        <v>74659</v>
      </c>
      <c r="H1937" s="2">
        <f t="shared" si="720"/>
        <v>6.9881417153468794E-2</v>
      </c>
      <c r="I1937" s="2"/>
      <c r="J1937" s="2">
        <f t="shared" si="710"/>
        <v>0.52677684728187968</v>
      </c>
      <c r="K1937" s="2">
        <f t="shared" si="711"/>
        <v>0.45689543012841094</v>
      </c>
      <c r="L1937" s="2">
        <f t="shared" si="712"/>
        <v>0</v>
      </c>
      <c r="M1937" s="2">
        <f t="shared" si="713"/>
        <v>1.6327722589709381E-2</v>
      </c>
      <c r="N1937" s="118">
        <f>SUM(N1891:N1936)</f>
        <v>562791</v>
      </c>
      <c r="O1937" s="118">
        <f>SUM(O1891:O1936)</f>
        <v>488132</v>
      </c>
      <c r="P1937" s="118"/>
      <c r="Q1937" s="118">
        <f>SUM(Q1891:Q1936)</f>
        <v>16987</v>
      </c>
      <c r="R1937" s="118"/>
      <c r="S1937" s="118"/>
      <c r="T1937" s="118"/>
      <c r="U1937" s="118"/>
      <c r="V1937" s="118"/>
      <c r="W1937" s="118"/>
      <c r="X1937" s="118">
        <f>SUM(X1891:X1936)</f>
        <v>457</v>
      </c>
      <c r="Y1937" s="118"/>
      <c r="Z1937" s="118"/>
      <c r="AA1937" s="118"/>
      <c r="AB1937" s="118"/>
      <c r="AC1937" s="118"/>
      <c r="AD1937" s="118"/>
      <c r="AE1937" s="118"/>
      <c r="AG1937" s="7">
        <f>IF(Q1937&gt;0,RANK(Q1937,(N1937:P1937,Q1937:AE1937)),0)</f>
        <v>3</v>
      </c>
      <c r="AH1937" s="7">
        <f>IF(R1937&gt;0,RANK(R1937,(N1937:P1937,Q1937:AE1937)),0)</f>
        <v>0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714"/>
        <v>1.5899966958919546E-2</v>
      </c>
      <c r="AL1937" s="2">
        <f t="shared" si="715"/>
        <v>0</v>
      </c>
      <c r="AM1937" s="2">
        <f t="shared" si="716"/>
        <v>0</v>
      </c>
      <c r="AN1937" s="2">
        <f t="shared" si="717"/>
        <v>0</v>
      </c>
      <c r="AP1937" t="s">
        <v>1561</v>
      </c>
      <c r="AQ1937" t="s">
        <v>323</v>
      </c>
      <c r="AT1937" s="95">
        <v>45</v>
      </c>
      <c r="AU1937" s="97"/>
      <c r="AV1937" s="95">
        <v>45</v>
      </c>
      <c r="AX1937" s="7" t="s">
        <v>593</v>
      </c>
    </row>
    <row r="1938" spans="1:57">
      <c r="C1938" s="1"/>
      <c r="E1938" s="7"/>
      <c r="F1938" s="7"/>
      <c r="I1938" s="2"/>
      <c r="N1938" s="118"/>
      <c r="O1938" s="118"/>
      <c r="P1938" s="118"/>
      <c r="Q1938" s="118"/>
      <c r="R1938" s="118"/>
      <c r="S1938" s="118"/>
      <c r="T1938" s="118"/>
      <c r="U1938" s="118"/>
      <c r="V1938" s="118"/>
      <c r="W1938" s="118"/>
      <c r="X1938" s="118"/>
      <c r="Y1938" s="118"/>
      <c r="Z1938" s="118"/>
      <c r="AA1938" s="118"/>
      <c r="AB1938" s="118"/>
      <c r="AC1938" s="118"/>
      <c r="AD1938" s="118"/>
      <c r="AE1938" s="118"/>
      <c r="AG1938" s="7"/>
      <c r="AH1938" s="7"/>
      <c r="AI1938" s="7"/>
      <c r="AJ1938" s="7"/>
      <c r="AT1938" s="95"/>
      <c r="AU1938" s="97"/>
      <c r="AV1938" s="101"/>
    </row>
    <row r="1939" spans="1:57" hidden="1" outlineLevel="1">
      <c r="A1939" t="s">
        <v>1389</v>
      </c>
      <c r="B1939" t="s">
        <v>2164</v>
      </c>
      <c r="C1939" s="1">
        <f t="shared" ref="C1939:C1970" si="721">SUM(N1939:AE1939)</f>
        <v>1439</v>
      </c>
      <c r="D1939" s="7">
        <f>IF(N1939&gt;0, RANK(N1939,(N1939:P1939,Q1939:AE1939)),0)</f>
        <v>1</v>
      </c>
      <c r="E1939" s="7">
        <f>IF(O1939&gt;0,RANK(O1939,(N1939:P1939,Q1939:AE1939)),0)</f>
        <v>2</v>
      </c>
      <c r="F1939" s="7">
        <f>IF(P1939&gt;0,RANK(P1939,(N1939:P1939,Q1939:AE1939)),0)</f>
        <v>0</v>
      </c>
      <c r="G1939" s="1">
        <f t="shared" si="719"/>
        <v>346</v>
      </c>
      <c r="H1939" s="2">
        <f t="shared" si="720"/>
        <v>0.2404447533009034</v>
      </c>
      <c r="I1939" s="2"/>
      <c r="J1939" s="2">
        <f t="shared" ref="J1939:J1970" si="722">IF($C1939=0,"-",N1939/$C1939)</f>
        <v>0.61431549687282838</v>
      </c>
      <c r="K1939" s="2">
        <f t="shared" ref="K1939:K1970" si="723">IF($C1939=0,"-",O1939/$C1939)</f>
        <v>0.37387074357192496</v>
      </c>
      <c r="L1939" s="2">
        <f t="shared" ref="L1939:L1970" si="724">IF($C1939=0,"-",P1939/$C1939)</f>
        <v>0</v>
      </c>
      <c r="M1939" s="2">
        <f t="shared" ref="M1939:M1970" si="725">IF(C1939=0,"-",(1-J1939-K1939-L1939))</f>
        <v>1.1813759555246661E-2</v>
      </c>
      <c r="N1939" s="122">
        <v>884</v>
      </c>
      <c r="O1939" s="122">
        <v>538</v>
      </c>
      <c r="P1939" s="122"/>
      <c r="Q1939" s="122">
        <v>17</v>
      </c>
      <c r="R1939" s="122"/>
      <c r="S1939" s="122"/>
      <c r="T1939" s="59"/>
      <c r="U1939" s="59"/>
      <c r="V1939" s="59"/>
      <c r="W1939" s="59"/>
      <c r="X1939" s="59"/>
      <c r="Y1939" s="59"/>
      <c r="Z1939" s="59"/>
      <c r="AA1939" s="59"/>
      <c r="AB1939" s="59"/>
      <c r="AC1939" s="59"/>
      <c r="AD1939" s="59"/>
      <c r="AE1939" s="59"/>
      <c r="AG1939" s="7">
        <f>IF(Q1939&gt;0,RANK(Q1939,(N1939:P1939,Q1939:AE1939)),0)</f>
        <v>3</v>
      </c>
      <c r="AH1939" s="7">
        <f>IF(R1939&gt;0,RANK(R1939,(N1939:P1939,Q1939:AE1939)),0)</f>
        <v>0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ref="AK1939:AK1970" si="726">IF($C1939=0,"-",Q1939/$C1939)</f>
        <v>1.1813759555246699E-2</v>
      </c>
      <c r="AL1939" s="2">
        <f t="shared" ref="AL1939:AL1970" si="727">IF($C1939=0,"-",R1939/$C1939)</f>
        <v>0</v>
      </c>
      <c r="AM1939" s="2">
        <f t="shared" ref="AM1939:AM1970" si="728">IF($C1939=0,"-",T1939/$C1939)</f>
        <v>0</v>
      </c>
      <c r="AN1939" s="2">
        <f t="shared" ref="AN1939:AN1970" si="729">IF($C1939=0,"-",S1939/$C1939)</f>
        <v>0</v>
      </c>
      <c r="AP1939" t="s">
        <v>1389</v>
      </c>
      <c r="AQ1939" t="s">
        <v>2164</v>
      </c>
      <c r="AR1939">
        <v>1</v>
      </c>
      <c r="AT1939" s="95">
        <v>46</v>
      </c>
      <c r="AU1939" s="97">
        <v>3</v>
      </c>
      <c r="AV1939" s="101">
        <f t="shared" si="718"/>
        <v>46003</v>
      </c>
      <c r="AX1939" s="7" t="s">
        <v>1006</v>
      </c>
      <c r="BE1939" t="s">
        <v>1053</v>
      </c>
    </row>
    <row r="1940" spans="1:57" hidden="1" outlineLevel="1">
      <c r="A1940" t="s">
        <v>1550</v>
      </c>
      <c r="B1940" t="s">
        <v>2164</v>
      </c>
      <c r="C1940" s="1">
        <f t="shared" si="721"/>
        <v>7298</v>
      </c>
      <c r="D1940" s="7">
        <f>IF(N1940&gt;0, RANK(N1940,(N1940:P1940,Q1940:AE1940)),0)</f>
        <v>1</v>
      </c>
      <c r="E1940" s="7">
        <f>IF(O1940&gt;0,RANK(O1940,(N1940:P1940,Q1940:AE1940)),0)</f>
        <v>2</v>
      </c>
      <c r="F1940" s="7">
        <f>IF(P1940&gt;0,RANK(P1940,(N1940:P1940,Q1940:AE1940)),0)</f>
        <v>0</v>
      </c>
      <c r="G1940" s="1">
        <f t="shared" si="719"/>
        <v>3055</v>
      </c>
      <c r="H1940" s="2">
        <f t="shared" si="720"/>
        <v>0.41860783776377092</v>
      </c>
      <c r="I1940" s="2"/>
      <c r="J1940" s="2">
        <f t="shared" si="722"/>
        <v>0.702247191011236</v>
      </c>
      <c r="K1940" s="2">
        <f t="shared" si="723"/>
        <v>0.28363935324746503</v>
      </c>
      <c r="L1940" s="2">
        <f t="shared" si="724"/>
        <v>0</v>
      </c>
      <c r="M1940" s="2">
        <f t="shared" si="725"/>
        <v>1.4113455741298964E-2</v>
      </c>
      <c r="N1940" s="122">
        <v>5125</v>
      </c>
      <c r="O1940" s="122">
        <v>2070</v>
      </c>
      <c r="P1940" s="122"/>
      <c r="Q1940" s="122">
        <v>103</v>
      </c>
      <c r="R1940" s="122"/>
      <c r="S1940" s="122"/>
      <c r="T1940" s="59"/>
      <c r="U1940" s="59"/>
      <c r="V1940" s="59"/>
      <c r="W1940" s="59"/>
      <c r="X1940" s="59"/>
      <c r="Y1940" s="59"/>
      <c r="Z1940" s="59"/>
      <c r="AA1940" s="59"/>
      <c r="AB1940" s="59"/>
      <c r="AC1940" s="59"/>
      <c r="AD1940" s="59"/>
      <c r="AE1940" s="59"/>
      <c r="AG1940" s="7">
        <f>IF(Q1940&gt;0,RANK(Q1940,(N1940:P1940,Q1940:AE1940)),0)</f>
        <v>3</v>
      </c>
      <c r="AH1940" s="7">
        <f>IF(R1940&gt;0,RANK(R1940,(N1940:P1940,Q1940:AE1940)),0)</f>
        <v>0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726"/>
        <v>1.4113455741298986E-2</v>
      </c>
      <c r="AL1940" s="2">
        <f t="shared" si="727"/>
        <v>0</v>
      </c>
      <c r="AM1940" s="2">
        <f t="shared" si="728"/>
        <v>0</v>
      </c>
      <c r="AN1940" s="2">
        <f t="shared" si="729"/>
        <v>0</v>
      </c>
      <c r="AP1940" t="s">
        <v>1550</v>
      </c>
      <c r="AQ1940" t="s">
        <v>2164</v>
      </c>
      <c r="AR1940">
        <v>1</v>
      </c>
      <c r="AT1940" s="95">
        <v>46</v>
      </c>
      <c r="AU1940" s="97">
        <v>5</v>
      </c>
      <c r="AV1940" s="101">
        <f t="shared" si="718"/>
        <v>46005</v>
      </c>
      <c r="AX1940" s="7" t="s">
        <v>1006</v>
      </c>
      <c r="BE1940" t="s">
        <v>1053</v>
      </c>
    </row>
    <row r="1941" spans="1:57" hidden="1" outlineLevel="1">
      <c r="A1941" t="s">
        <v>1733</v>
      </c>
      <c r="B1941" t="s">
        <v>2164</v>
      </c>
      <c r="C1941" s="1">
        <f t="shared" si="721"/>
        <v>965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0</v>
      </c>
      <c r="G1941" s="1">
        <f t="shared" si="719"/>
        <v>347</v>
      </c>
      <c r="H1941" s="2">
        <f t="shared" si="720"/>
        <v>0.35958549222797925</v>
      </c>
      <c r="I1941" s="2"/>
      <c r="J1941" s="2">
        <f t="shared" si="722"/>
        <v>0.66528497409326426</v>
      </c>
      <c r="K1941" s="2">
        <f t="shared" si="723"/>
        <v>0.30569948186528495</v>
      </c>
      <c r="L1941" s="2">
        <f t="shared" si="724"/>
        <v>0</v>
      </c>
      <c r="M1941" s="2">
        <f t="shared" si="725"/>
        <v>2.9015544041450791E-2</v>
      </c>
      <c r="N1941" s="122">
        <v>642</v>
      </c>
      <c r="O1941" s="122">
        <v>295</v>
      </c>
      <c r="P1941" s="122"/>
      <c r="Q1941" s="122">
        <v>28</v>
      </c>
      <c r="R1941" s="122"/>
      <c r="S1941" s="122"/>
      <c r="T1941" s="59"/>
      <c r="U1941" s="59"/>
      <c r="V1941" s="59"/>
      <c r="W1941" s="59"/>
      <c r="X1941" s="59"/>
      <c r="Y1941" s="59"/>
      <c r="Z1941" s="59"/>
      <c r="AA1941" s="59"/>
      <c r="AB1941" s="59"/>
      <c r="AC1941" s="59"/>
      <c r="AD1941" s="59"/>
      <c r="AE1941" s="59"/>
      <c r="AG1941" s="7">
        <f>IF(Q1941&gt;0,RANK(Q1941,(N1941:P1941,Q1941:AE1941)),0)</f>
        <v>3</v>
      </c>
      <c r="AH1941" s="7">
        <f>IF(R1941&gt;0,RANK(R1941,(N1941:P1941,Q1941:AE1941)),0)</f>
        <v>0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726"/>
        <v>2.9015544041450778E-2</v>
      </c>
      <c r="AL1941" s="2">
        <f t="shared" si="727"/>
        <v>0</v>
      </c>
      <c r="AM1941" s="2">
        <f t="shared" si="728"/>
        <v>0</v>
      </c>
      <c r="AN1941" s="2">
        <f t="shared" si="729"/>
        <v>0</v>
      </c>
      <c r="AP1941" t="s">
        <v>1733</v>
      </c>
      <c r="AQ1941" t="s">
        <v>2164</v>
      </c>
      <c r="AR1941">
        <v>1</v>
      </c>
      <c r="AT1941" s="95">
        <v>46</v>
      </c>
      <c r="AU1941" s="97">
        <v>7</v>
      </c>
      <c r="AV1941" s="101">
        <f t="shared" si="718"/>
        <v>46007</v>
      </c>
      <c r="AX1941" s="7" t="s">
        <v>1006</v>
      </c>
      <c r="BE1941" t="s">
        <v>753</v>
      </c>
    </row>
    <row r="1942" spans="1:57" hidden="1" outlineLevel="1">
      <c r="A1942" t="s">
        <v>1734</v>
      </c>
      <c r="B1942" t="s">
        <v>2164</v>
      </c>
      <c r="C1942" s="1">
        <f t="shared" si="721"/>
        <v>3110</v>
      </c>
      <c r="D1942" s="7">
        <f>IF(N1942&gt;0, RANK(N1942,(N1942:P1942,Q1942:AE1942)),0)</f>
        <v>1</v>
      </c>
      <c r="E1942" s="7">
        <f>IF(O1942&gt;0,RANK(O1942,(N1942:P1942,Q1942:AE1942)),0)</f>
        <v>2</v>
      </c>
      <c r="F1942" s="7">
        <f>IF(P1942&gt;0,RANK(P1942,(N1942:P1942,Q1942:AE1942)),0)</f>
        <v>0</v>
      </c>
      <c r="G1942" s="1">
        <f t="shared" si="719"/>
        <v>1335</v>
      </c>
      <c r="H1942" s="2">
        <f t="shared" si="720"/>
        <v>0.42926045016077169</v>
      </c>
      <c r="I1942" s="2"/>
      <c r="J1942" s="2">
        <f t="shared" si="722"/>
        <v>0.70868167202572352</v>
      </c>
      <c r="K1942" s="2">
        <f t="shared" si="723"/>
        <v>0.27942122186495177</v>
      </c>
      <c r="L1942" s="2">
        <f t="shared" si="724"/>
        <v>0</v>
      </c>
      <c r="M1942" s="2">
        <f t="shared" si="725"/>
        <v>1.1897106109324707E-2</v>
      </c>
      <c r="N1942" s="122">
        <v>2204</v>
      </c>
      <c r="O1942" s="122">
        <v>869</v>
      </c>
      <c r="P1942" s="122"/>
      <c r="Q1942" s="122">
        <v>37</v>
      </c>
      <c r="R1942" s="122"/>
      <c r="S1942" s="122"/>
      <c r="T1942" s="59"/>
      <c r="U1942" s="59"/>
      <c r="V1942" s="59"/>
      <c r="W1942" s="59"/>
      <c r="X1942" s="59"/>
      <c r="Y1942" s="59"/>
      <c r="Z1942" s="59"/>
      <c r="AA1942" s="59"/>
      <c r="AB1942" s="59"/>
      <c r="AC1942" s="59"/>
      <c r="AD1942" s="59"/>
      <c r="AE1942" s="59"/>
      <c r="AG1942" s="7">
        <f>IF(Q1942&gt;0,RANK(Q1942,(N1942:P1942,Q1942:AE1942)),0)</f>
        <v>3</v>
      </c>
      <c r="AH1942" s="7">
        <f>IF(R1942&gt;0,RANK(R1942,(N1942:P1942,Q1942:AE1942)),0)</f>
        <v>0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726"/>
        <v>1.1897106109324759E-2</v>
      </c>
      <c r="AL1942" s="2">
        <f t="shared" si="727"/>
        <v>0</v>
      </c>
      <c r="AM1942" s="2">
        <f t="shared" si="728"/>
        <v>0</v>
      </c>
      <c r="AN1942" s="2">
        <f t="shared" si="729"/>
        <v>0</v>
      </c>
      <c r="AP1942" t="s">
        <v>1734</v>
      </c>
      <c r="AQ1942" t="s">
        <v>2164</v>
      </c>
      <c r="AR1942">
        <v>1</v>
      </c>
      <c r="AT1942" s="95">
        <v>46</v>
      </c>
      <c r="AU1942" s="97">
        <v>9</v>
      </c>
      <c r="AV1942" s="101">
        <f t="shared" si="718"/>
        <v>46009</v>
      </c>
      <c r="AX1942" s="7" t="s">
        <v>1006</v>
      </c>
      <c r="BE1942" t="s">
        <v>753</v>
      </c>
    </row>
    <row r="1943" spans="1:57" hidden="1" outlineLevel="1">
      <c r="A1943" t="s">
        <v>988</v>
      </c>
      <c r="B1943" t="s">
        <v>2164</v>
      </c>
      <c r="C1943" s="1">
        <f t="shared" si="721"/>
        <v>9020</v>
      </c>
      <c r="D1943" s="7">
        <f>IF(N1943&gt;0, RANK(N1943,(N1943:P1943,Q1943:AE1943)),0)</f>
        <v>1</v>
      </c>
      <c r="E1943" s="7">
        <f>IF(O1943&gt;0,RANK(O1943,(N1943:P1943,Q1943:AE1943)),0)</f>
        <v>2</v>
      </c>
      <c r="F1943" s="7">
        <f>IF(P1943&gt;0,RANK(P1943,(N1943:P1943,Q1943:AE1943)),0)</f>
        <v>0</v>
      </c>
      <c r="G1943" s="1">
        <f t="shared" si="719"/>
        <v>3215</v>
      </c>
      <c r="H1943" s="2">
        <f t="shared" si="720"/>
        <v>0.35643015521064303</v>
      </c>
      <c r="I1943" s="2"/>
      <c r="J1943" s="2">
        <f t="shared" si="722"/>
        <v>0.67294900221729492</v>
      </c>
      <c r="K1943" s="2">
        <f t="shared" si="723"/>
        <v>0.31651884700665189</v>
      </c>
      <c r="L1943" s="2">
        <f t="shared" si="724"/>
        <v>0</v>
      </c>
      <c r="M1943" s="2">
        <f t="shared" si="725"/>
        <v>1.0532150776053184E-2</v>
      </c>
      <c r="N1943" s="122">
        <v>6070</v>
      </c>
      <c r="O1943" s="122">
        <v>2855</v>
      </c>
      <c r="P1943" s="122"/>
      <c r="Q1943" s="122">
        <v>95</v>
      </c>
      <c r="R1943" s="122"/>
      <c r="S1943" s="122"/>
      <c r="T1943" s="59"/>
      <c r="U1943" s="59"/>
      <c r="V1943" s="59"/>
      <c r="W1943" s="59"/>
      <c r="X1943" s="59"/>
      <c r="Y1943" s="59"/>
      <c r="Z1943" s="59"/>
      <c r="AA1943" s="59"/>
      <c r="AB1943" s="59"/>
      <c r="AC1943" s="59"/>
      <c r="AD1943" s="59"/>
      <c r="AE1943" s="59"/>
      <c r="AG1943" s="7">
        <f>IF(Q1943&gt;0,RANK(Q1943,(N1943:P1943,Q1943:AE1943)),0)</f>
        <v>3</v>
      </c>
      <c r="AH1943" s="7">
        <f>IF(R1943&gt;0,RANK(R1943,(N1943:P1943,Q1943:AE1943)),0)</f>
        <v>0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726"/>
        <v>1.0532150776053215E-2</v>
      </c>
      <c r="AL1943" s="2">
        <f t="shared" si="727"/>
        <v>0</v>
      </c>
      <c r="AM1943" s="2">
        <f t="shared" si="728"/>
        <v>0</v>
      </c>
      <c r="AN1943" s="2">
        <f t="shared" si="729"/>
        <v>0</v>
      </c>
      <c r="AP1943" t="s">
        <v>988</v>
      </c>
      <c r="AQ1943" t="s">
        <v>2164</v>
      </c>
      <c r="AR1943">
        <v>1</v>
      </c>
      <c r="AT1943" s="95">
        <v>46</v>
      </c>
      <c r="AU1943" s="97">
        <v>11</v>
      </c>
      <c r="AV1943" s="101">
        <f t="shared" si="718"/>
        <v>46011</v>
      </c>
      <c r="AX1943" s="7" t="s">
        <v>1006</v>
      </c>
      <c r="BE1943" t="s">
        <v>1053</v>
      </c>
    </row>
    <row r="1944" spans="1:57" hidden="1" outlineLevel="1">
      <c r="A1944" t="s">
        <v>1489</v>
      </c>
      <c r="B1944" t="s">
        <v>2164</v>
      </c>
      <c r="C1944" s="1">
        <f t="shared" si="721"/>
        <v>13624</v>
      </c>
      <c r="D1944" s="7">
        <f>IF(N1944&gt;0, RANK(N1944,(N1944:P1944,Q1944:AE1944)),0)</f>
        <v>1</v>
      </c>
      <c r="E1944" s="7">
        <f>IF(O1944&gt;0,RANK(O1944,(N1944:P1944,Q1944:AE1944)),0)</f>
        <v>2</v>
      </c>
      <c r="F1944" s="7">
        <f>IF(P1944&gt;0,RANK(P1944,(N1944:P1944,Q1944:AE1944)),0)</f>
        <v>0</v>
      </c>
      <c r="G1944" s="1">
        <f t="shared" si="719"/>
        <v>5088</v>
      </c>
      <c r="H1944" s="2">
        <f t="shared" si="720"/>
        <v>0.37345860246623608</v>
      </c>
      <c r="I1944" s="2"/>
      <c r="J1944" s="2">
        <f t="shared" si="722"/>
        <v>0.68188490898414567</v>
      </c>
      <c r="K1944" s="2">
        <f t="shared" si="723"/>
        <v>0.30842630651790959</v>
      </c>
      <c r="L1944" s="2">
        <f t="shared" si="724"/>
        <v>0</v>
      </c>
      <c r="M1944" s="2">
        <f t="shared" si="725"/>
        <v>9.6887844979447468E-3</v>
      </c>
      <c r="N1944" s="122">
        <v>9290</v>
      </c>
      <c r="O1944" s="122">
        <v>4202</v>
      </c>
      <c r="P1944" s="122"/>
      <c r="Q1944" s="122">
        <v>132</v>
      </c>
      <c r="R1944" s="122"/>
      <c r="S1944" s="122"/>
      <c r="T1944" s="59"/>
      <c r="U1944" s="59"/>
      <c r="V1944" s="59"/>
      <c r="W1944" s="59"/>
      <c r="X1944" s="59"/>
      <c r="Y1944" s="59"/>
      <c r="Z1944" s="59"/>
      <c r="AA1944" s="59"/>
      <c r="AB1944" s="59"/>
      <c r="AC1944" s="59"/>
      <c r="AD1944" s="59"/>
      <c r="AE1944" s="59"/>
      <c r="AG1944" s="7">
        <f>IF(Q1944&gt;0,RANK(Q1944,(N1944:P1944,Q1944:AE1944)),0)</f>
        <v>3</v>
      </c>
      <c r="AH1944" s="7">
        <f>IF(R1944&gt;0,RANK(R1944,(N1944:P1944,Q1944:AE1944)),0)</f>
        <v>0</v>
      </c>
      <c r="AI1944" s="7">
        <f>IF(T1944&gt;0,RANK(T1944,(N1944:P1944,Q1944:AE1944)),0)</f>
        <v>0</v>
      </c>
      <c r="AJ1944" s="7">
        <f>IF(S1944&gt;0,RANK(S1944,(N1944:P1944,Q1944:AE1944)),0)</f>
        <v>0</v>
      </c>
      <c r="AK1944" s="2">
        <f t="shared" si="726"/>
        <v>9.6887844979448041E-3</v>
      </c>
      <c r="AL1944" s="2">
        <f t="shared" si="727"/>
        <v>0</v>
      </c>
      <c r="AM1944" s="2">
        <f t="shared" si="728"/>
        <v>0</v>
      </c>
      <c r="AN1944" s="2">
        <f t="shared" si="729"/>
        <v>0</v>
      </c>
      <c r="AP1944" t="s">
        <v>1489</v>
      </c>
      <c r="AQ1944" t="s">
        <v>2164</v>
      </c>
      <c r="AR1944">
        <v>1</v>
      </c>
      <c r="AT1944" s="95">
        <v>46</v>
      </c>
      <c r="AU1944" s="97">
        <v>13</v>
      </c>
      <c r="AV1944" s="101">
        <f t="shared" si="718"/>
        <v>46013</v>
      </c>
      <c r="AX1944" s="7" t="s">
        <v>1006</v>
      </c>
      <c r="BE1944" t="s">
        <v>681</v>
      </c>
    </row>
    <row r="1945" spans="1:57" hidden="1" outlineLevel="1">
      <c r="A1945" t="s">
        <v>1543</v>
      </c>
      <c r="B1945" t="s">
        <v>2164</v>
      </c>
      <c r="C1945" s="1">
        <f t="shared" si="721"/>
        <v>2083</v>
      </c>
      <c r="D1945" s="7">
        <f>IF(N1945&gt;0, RANK(N1945,(N1945:P1945,Q1945:AE1945)),0)</f>
        <v>1</v>
      </c>
      <c r="E1945" s="7">
        <f>IF(O1945&gt;0,RANK(O1945,(N1945:P1945,Q1945:AE1945)),0)</f>
        <v>2</v>
      </c>
      <c r="F1945" s="7">
        <f>IF(P1945&gt;0,RANK(P1945,(N1945:P1945,Q1945:AE1945)),0)</f>
        <v>0</v>
      </c>
      <c r="G1945" s="1">
        <f t="shared" si="719"/>
        <v>529</v>
      </c>
      <c r="H1945" s="2">
        <f t="shared" si="720"/>
        <v>0.25396063370139221</v>
      </c>
      <c r="I1945" s="2"/>
      <c r="J1945" s="2">
        <f t="shared" si="722"/>
        <v>0.61881901104176673</v>
      </c>
      <c r="K1945" s="2">
        <f t="shared" si="723"/>
        <v>0.36485837734037446</v>
      </c>
      <c r="L1945" s="2">
        <f t="shared" si="724"/>
        <v>0</v>
      </c>
      <c r="M1945" s="2">
        <f t="shared" si="725"/>
        <v>1.6322611617858807E-2</v>
      </c>
      <c r="N1945" s="122">
        <v>1289</v>
      </c>
      <c r="O1945" s="122">
        <v>760</v>
      </c>
      <c r="P1945" s="122"/>
      <c r="Q1945" s="122">
        <v>34</v>
      </c>
      <c r="R1945" s="122"/>
      <c r="S1945" s="122"/>
      <c r="T1945" s="59"/>
      <c r="U1945" s="59"/>
      <c r="V1945" s="59"/>
      <c r="W1945" s="59"/>
      <c r="X1945" s="59"/>
      <c r="Y1945" s="59"/>
      <c r="Z1945" s="59"/>
      <c r="AA1945" s="59"/>
      <c r="AB1945" s="59"/>
      <c r="AC1945" s="59"/>
      <c r="AD1945" s="59"/>
      <c r="AE1945" s="59"/>
      <c r="AG1945" s="7">
        <f>IF(Q1945&gt;0,RANK(Q1945,(N1945:P1945,Q1945:AE1945)),0)</f>
        <v>3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726"/>
        <v>1.6322611617858859E-2</v>
      </c>
      <c r="AL1945" s="2">
        <f t="shared" si="727"/>
        <v>0</v>
      </c>
      <c r="AM1945" s="2">
        <f t="shared" si="728"/>
        <v>0</v>
      </c>
      <c r="AN1945" s="2">
        <f t="shared" si="729"/>
        <v>0</v>
      </c>
      <c r="AP1945" t="s">
        <v>1543</v>
      </c>
      <c r="AQ1945" t="s">
        <v>2164</v>
      </c>
      <c r="AR1945">
        <v>1</v>
      </c>
      <c r="AT1945" s="95">
        <v>46</v>
      </c>
      <c r="AU1945" s="97">
        <v>15</v>
      </c>
      <c r="AV1945" s="101">
        <f t="shared" si="718"/>
        <v>46015</v>
      </c>
      <c r="AX1945" s="7" t="s">
        <v>1006</v>
      </c>
      <c r="BE1945" t="s">
        <v>1053</v>
      </c>
    </row>
    <row r="1946" spans="1:57" hidden="1" outlineLevel="1">
      <c r="A1946" t="s">
        <v>1700</v>
      </c>
      <c r="B1946" t="s">
        <v>2164</v>
      </c>
      <c r="C1946" s="1">
        <f t="shared" si="721"/>
        <v>588</v>
      </c>
      <c r="D1946" s="7">
        <f>IF(N1946&gt;0, RANK(N1946,(N1946:P1946,Q1946:AE1946)),0)</f>
        <v>1</v>
      </c>
      <c r="E1946" s="7">
        <f>IF(O1946&gt;0,RANK(O1946,(N1946:P1946,Q1946:AE1946)),0)</f>
        <v>2</v>
      </c>
      <c r="F1946" s="7">
        <f>IF(P1946&gt;0,RANK(P1946,(N1946:P1946,Q1946:AE1946)),0)</f>
        <v>0</v>
      </c>
      <c r="G1946" s="1">
        <f t="shared" si="719"/>
        <v>335</v>
      </c>
      <c r="H1946" s="2">
        <f t="shared" si="720"/>
        <v>0.56972789115646261</v>
      </c>
      <c r="I1946" s="2"/>
      <c r="J1946" s="2">
        <f t="shared" si="722"/>
        <v>0.77380952380952384</v>
      </c>
      <c r="K1946" s="2">
        <f t="shared" si="723"/>
        <v>0.20408163265306123</v>
      </c>
      <c r="L1946" s="2">
        <f t="shared" si="724"/>
        <v>0</v>
      </c>
      <c r="M1946" s="2">
        <f t="shared" si="725"/>
        <v>2.2108843537414935E-2</v>
      </c>
      <c r="N1946" s="122">
        <v>455</v>
      </c>
      <c r="O1946" s="122">
        <v>120</v>
      </c>
      <c r="P1946" s="122"/>
      <c r="Q1946" s="122">
        <v>13</v>
      </c>
      <c r="R1946" s="122"/>
      <c r="S1946" s="122"/>
      <c r="T1946" s="59"/>
      <c r="U1946" s="59"/>
      <c r="V1946" s="59"/>
      <c r="W1946" s="59"/>
      <c r="X1946" s="59"/>
      <c r="Y1946" s="59"/>
      <c r="Z1946" s="59"/>
      <c r="AA1946" s="59"/>
      <c r="AB1946" s="59"/>
      <c r="AC1946" s="59"/>
      <c r="AD1946" s="59"/>
      <c r="AE1946" s="59"/>
      <c r="AG1946" s="7">
        <f>IF(Q1946&gt;0,RANK(Q1946,(N1946:P1946,Q1946:AE1946)),0)</f>
        <v>3</v>
      </c>
      <c r="AH1946" s="7">
        <f>IF(R1946&gt;0,RANK(R1946,(N1946:P1946,Q1946:AE1946)),0)</f>
        <v>0</v>
      </c>
      <c r="AI1946" s="7">
        <f>IF(T1946&gt;0,RANK(T1946,(N1946:P1946,Q1946:AE1946)),0)</f>
        <v>0</v>
      </c>
      <c r="AJ1946" s="7">
        <f>IF(S1946&gt;0,RANK(S1946,(N1946:P1946,Q1946:AE1946)),0)</f>
        <v>0</v>
      </c>
      <c r="AK1946" s="2">
        <f t="shared" si="726"/>
        <v>2.2108843537414966E-2</v>
      </c>
      <c r="AL1946" s="2">
        <f t="shared" si="727"/>
        <v>0</v>
      </c>
      <c r="AM1946" s="2">
        <f t="shared" si="728"/>
        <v>0</v>
      </c>
      <c r="AN1946" s="2">
        <f t="shared" si="729"/>
        <v>0</v>
      </c>
      <c r="AP1946" t="s">
        <v>1700</v>
      </c>
      <c r="AQ1946" t="s">
        <v>2164</v>
      </c>
      <c r="AR1946">
        <v>1</v>
      </c>
      <c r="AT1946" s="95">
        <v>46</v>
      </c>
      <c r="AU1946" s="97">
        <v>17</v>
      </c>
      <c r="AV1946" s="101">
        <f t="shared" si="718"/>
        <v>46017</v>
      </c>
      <c r="AX1946" s="7" t="s">
        <v>1006</v>
      </c>
      <c r="BE1946" t="s">
        <v>1449</v>
      </c>
    </row>
    <row r="1947" spans="1:57" hidden="1" outlineLevel="1">
      <c r="A1947" t="s">
        <v>513</v>
      </c>
      <c r="B1947" t="s">
        <v>2164</v>
      </c>
      <c r="C1947" s="1">
        <f t="shared" si="721"/>
        <v>2962</v>
      </c>
      <c r="D1947" s="7">
        <f>IF(N1947&gt;0, RANK(N1947,(N1947:P1947,Q1947:AE1947)),0)</f>
        <v>1</v>
      </c>
      <c r="E1947" s="7">
        <f>IF(O1947&gt;0,RANK(O1947,(N1947:P1947,Q1947:AE1947)),0)</f>
        <v>2</v>
      </c>
      <c r="F1947" s="7">
        <f>IF(P1947&gt;0,RANK(P1947,(N1947:P1947,Q1947:AE1947)),0)</f>
        <v>0</v>
      </c>
      <c r="G1947" s="1">
        <f t="shared" si="719"/>
        <v>186</v>
      </c>
      <c r="H1947" s="2">
        <f t="shared" si="720"/>
        <v>6.2795408507765021E-2</v>
      </c>
      <c r="I1947" s="2"/>
      <c r="J1947" s="2">
        <f t="shared" si="722"/>
        <v>0.51485482781904124</v>
      </c>
      <c r="K1947" s="2">
        <f t="shared" si="723"/>
        <v>0.45205941931127619</v>
      </c>
      <c r="L1947" s="2">
        <f t="shared" si="724"/>
        <v>0</v>
      </c>
      <c r="M1947" s="2">
        <f t="shared" si="725"/>
        <v>3.3085752869682572E-2</v>
      </c>
      <c r="N1947" s="122">
        <v>1525</v>
      </c>
      <c r="O1947" s="122">
        <v>1339</v>
      </c>
      <c r="P1947" s="122"/>
      <c r="Q1947" s="122">
        <v>98</v>
      </c>
      <c r="R1947" s="122"/>
      <c r="S1947" s="122"/>
      <c r="T1947" s="59"/>
      <c r="U1947" s="59"/>
      <c r="V1947" s="59"/>
      <c r="W1947" s="59"/>
      <c r="X1947" s="59"/>
      <c r="Y1947" s="59"/>
      <c r="Z1947" s="59"/>
      <c r="AA1947" s="59"/>
      <c r="AB1947" s="59"/>
      <c r="AC1947" s="59"/>
      <c r="AD1947" s="59"/>
      <c r="AE1947" s="59"/>
      <c r="AG1947" s="7">
        <f>IF(Q1947&gt;0,RANK(Q1947,(N1947:P1947,Q1947:AE1947)),0)</f>
        <v>3</v>
      </c>
      <c r="AH1947" s="7">
        <f>IF(R1947&gt;0,RANK(R1947,(N1947:P1947,Q1947:AE1947)),0)</f>
        <v>0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726"/>
        <v>3.3085752869682648E-2</v>
      </c>
      <c r="AL1947" s="2">
        <f t="shared" si="727"/>
        <v>0</v>
      </c>
      <c r="AM1947" s="2">
        <f t="shared" si="728"/>
        <v>0</v>
      </c>
      <c r="AN1947" s="2">
        <f t="shared" si="729"/>
        <v>0</v>
      </c>
      <c r="AP1947" t="s">
        <v>513</v>
      </c>
      <c r="AQ1947" t="s">
        <v>2164</v>
      </c>
      <c r="AR1947">
        <v>1</v>
      </c>
      <c r="AT1947" s="95">
        <v>46</v>
      </c>
      <c r="AU1947" s="97">
        <v>19</v>
      </c>
      <c r="AV1947" s="101">
        <f t="shared" si="718"/>
        <v>46019</v>
      </c>
      <c r="AX1947" s="7" t="s">
        <v>1006</v>
      </c>
      <c r="BE1947" t="s">
        <v>1053</v>
      </c>
    </row>
    <row r="1948" spans="1:57" hidden="1" outlineLevel="1">
      <c r="A1948" t="s">
        <v>645</v>
      </c>
      <c r="B1948" t="s">
        <v>2164</v>
      </c>
      <c r="C1948" s="1">
        <f t="shared" si="721"/>
        <v>986</v>
      </c>
      <c r="D1948" s="7">
        <f>IF(N1948&gt;0, RANK(N1948,(N1948:P1948,Q1948:AE1948)),0)</f>
        <v>1</v>
      </c>
      <c r="E1948" s="7">
        <f>IF(O1948&gt;0,RANK(O1948,(N1948:P1948,Q1948:AE1948)),0)</f>
        <v>2</v>
      </c>
      <c r="F1948" s="7">
        <f>IF(P1948&gt;0,RANK(P1948,(N1948:P1948,Q1948:AE1948)),0)</f>
        <v>0</v>
      </c>
      <c r="G1948" s="1">
        <f t="shared" si="719"/>
        <v>86</v>
      </c>
      <c r="H1948" s="2">
        <f t="shared" si="720"/>
        <v>8.7221095334685597E-2</v>
      </c>
      <c r="I1948" s="2"/>
      <c r="J1948" s="2">
        <f t="shared" si="722"/>
        <v>0.53245436105476673</v>
      </c>
      <c r="K1948" s="2">
        <f t="shared" si="723"/>
        <v>0.44523326572008115</v>
      </c>
      <c r="L1948" s="2">
        <f t="shared" si="724"/>
        <v>0</v>
      </c>
      <c r="M1948" s="2">
        <f t="shared" si="725"/>
        <v>2.2312373225152116E-2</v>
      </c>
      <c r="N1948" s="122">
        <v>525</v>
      </c>
      <c r="O1948" s="122">
        <v>439</v>
      </c>
      <c r="P1948" s="122"/>
      <c r="Q1948" s="122">
        <v>22</v>
      </c>
      <c r="R1948" s="122"/>
      <c r="S1948" s="122"/>
      <c r="T1948" s="59"/>
      <c r="U1948" s="59"/>
      <c r="V1948" s="59"/>
      <c r="W1948" s="59"/>
      <c r="X1948" s="59"/>
      <c r="Y1948" s="59"/>
      <c r="Z1948" s="59"/>
      <c r="AA1948" s="59"/>
      <c r="AB1948" s="59"/>
      <c r="AC1948" s="59"/>
      <c r="AD1948" s="59"/>
      <c r="AE1948" s="59"/>
      <c r="AG1948" s="7">
        <f>IF(Q1948&gt;0,RANK(Q1948,(N1948:P1948,Q1948:AE1948)),0)</f>
        <v>3</v>
      </c>
      <c r="AH1948" s="7">
        <f>IF(R1948&gt;0,RANK(R1948,(N1948:P1948,Q1948:AE1948)),0)</f>
        <v>0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726"/>
        <v>2.231237322515213E-2</v>
      </c>
      <c r="AL1948" s="2">
        <f t="shared" si="727"/>
        <v>0</v>
      </c>
      <c r="AM1948" s="2">
        <f t="shared" si="728"/>
        <v>0</v>
      </c>
      <c r="AN1948" s="2">
        <f t="shared" si="729"/>
        <v>0</v>
      </c>
      <c r="AP1948" t="s">
        <v>645</v>
      </c>
      <c r="AQ1948" t="s">
        <v>2164</v>
      </c>
      <c r="AR1948">
        <v>1</v>
      </c>
      <c r="AT1948" s="95">
        <v>46</v>
      </c>
      <c r="AU1948" s="97">
        <v>21</v>
      </c>
      <c r="AV1948" s="101">
        <f t="shared" si="718"/>
        <v>46021</v>
      </c>
      <c r="AX1948" s="7" t="s">
        <v>1006</v>
      </c>
      <c r="BE1948" t="s">
        <v>1449</v>
      </c>
    </row>
    <row r="1949" spans="1:57" hidden="1" outlineLevel="1">
      <c r="A1949" t="s">
        <v>1254</v>
      </c>
      <c r="B1949" t="s">
        <v>2164</v>
      </c>
      <c r="C1949" s="1">
        <f t="shared" si="721"/>
        <v>3619</v>
      </c>
      <c r="D1949" s="7">
        <f>IF(N1949&gt;0, RANK(N1949,(N1949:P1949,Q1949:AE1949)),0)</f>
        <v>1</v>
      </c>
      <c r="E1949" s="7">
        <f>IF(O1949&gt;0,RANK(O1949,(N1949:P1949,Q1949:AE1949)),0)</f>
        <v>2</v>
      </c>
      <c r="F1949" s="7">
        <f>IF(P1949&gt;0,RANK(P1949,(N1949:P1949,Q1949:AE1949)),0)</f>
        <v>0</v>
      </c>
      <c r="G1949" s="1">
        <f t="shared" si="719"/>
        <v>1026</v>
      </c>
      <c r="H1949" s="2">
        <f t="shared" si="720"/>
        <v>0.28350373031224096</v>
      </c>
      <c r="I1949" s="2"/>
      <c r="J1949" s="2">
        <f t="shared" si="722"/>
        <v>0.63470571981210278</v>
      </c>
      <c r="K1949" s="2">
        <f t="shared" si="723"/>
        <v>0.35120198949986187</v>
      </c>
      <c r="L1949" s="2">
        <f t="shared" si="724"/>
        <v>0</v>
      </c>
      <c r="M1949" s="2">
        <f t="shared" si="725"/>
        <v>1.4092290688035358E-2</v>
      </c>
      <c r="N1949" s="122">
        <v>2297</v>
      </c>
      <c r="O1949" s="122">
        <v>1271</v>
      </c>
      <c r="P1949" s="122"/>
      <c r="Q1949" s="122">
        <v>51</v>
      </c>
      <c r="R1949" s="122"/>
      <c r="S1949" s="122"/>
      <c r="T1949" s="59"/>
      <c r="U1949" s="59"/>
      <c r="V1949" s="59"/>
      <c r="W1949" s="59"/>
      <c r="X1949" s="59"/>
      <c r="Y1949" s="59"/>
      <c r="Z1949" s="59"/>
      <c r="AA1949" s="59"/>
      <c r="AB1949" s="59"/>
      <c r="AC1949" s="59"/>
      <c r="AD1949" s="59"/>
      <c r="AE1949" s="59"/>
      <c r="AG1949" s="7">
        <f>IF(Q1949&gt;0,RANK(Q1949,(N1949:P1949,Q1949:AE1949)),0)</f>
        <v>3</v>
      </c>
      <c r="AH1949" s="7">
        <f>IF(R1949&gt;0,RANK(R1949,(N1949:P1949,Q1949:AE1949)),0)</f>
        <v>0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726"/>
        <v>1.4092290688035369E-2</v>
      </c>
      <c r="AL1949" s="2">
        <f t="shared" si="727"/>
        <v>0</v>
      </c>
      <c r="AM1949" s="2">
        <f t="shared" si="728"/>
        <v>0</v>
      </c>
      <c r="AN1949" s="2">
        <f t="shared" si="729"/>
        <v>0</v>
      </c>
      <c r="AP1949" t="s">
        <v>1254</v>
      </c>
      <c r="AQ1949" t="s">
        <v>2164</v>
      </c>
      <c r="AR1949">
        <v>1</v>
      </c>
      <c r="AT1949" s="95">
        <v>46</v>
      </c>
      <c r="AU1949" s="97">
        <v>23</v>
      </c>
      <c r="AV1949" s="101">
        <f t="shared" si="718"/>
        <v>46023</v>
      </c>
      <c r="AX1949" s="7" t="s">
        <v>1006</v>
      </c>
      <c r="BE1949" t="s">
        <v>1053</v>
      </c>
    </row>
    <row r="1950" spans="1:57" hidden="1" outlineLevel="1">
      <c r="A1950" t="s">
        <v>1842</v>
      </c>
      <c r="B1950" t="s">
        <v>2164</v>
      </c>
      <c r="C1950" s="1">
        <f t="shared" si="721"/>
        <v>1911</v>
      </c>
      <c r="D1950" s="7">
        <f>IF(N1950&gt;0, RANK(N1950,(N1950:P1950,Q1950:AE1950)),0)</f>
        <v>1</v>
      </c>
      <c r="E1950" s="7">
        <f>IF(O1950&gt;0,RANK(O1950,(N1950:P1950,Q1950:AE1950)),0)</f>
        <v>2</v>
      </c>
      <c r="F1950" s="7">
        <f>IF(P1950&gt;0,RANK(P1950,(N1950:P1950,Q1950:AE1950)),0)</f>
        <v>0</v>
      </c>
      <c r="G1950" s="1">
        <f t="shared" si="719"/>
        <v>827</v>
      </c>
      <c r="H1950" s="2">
        <f t="shared" si="720"/>
        <v>0.43275771847200417</v>
      </c>
      <c r="I1950" s="2"/>
      <c r="J1950" s="2">
        <f t="shared" si="722"/>
        <v>0.71166928309785449</v>
      </c>
      <c r="K1950" s="2">
        <f t="shared" si="723"/>
        <v>0.27891156462585032</v>
      </c>
      <c r="L1950" s="2">
        <f t="shared" si="724"/>
        <v>0</v>
      </c>
      <c r="M1950" s="2">
        <f t="shared" si="725"/>
        <v>9.4191522762951951E-3</v>
      </c>
      <c r="N1950" s="122">
        <v>1360</v>
      </c>
      <c r="O1950" s="122">
        <v>533</v>
      </c>
      <c r="P1950" s="122"/>
      <c r="Q1950" s="122">
        <v>18</v>
      </c>
      <c r="R1950" s="122"/>
      <c r="S1950" s="122"/>
      <c r="T1950" s="59"/>
      <c r="U1950" s="59"/>
      <c r="V1950" s="59"/>
      <c r="W1950" s="59"/>
      <c r="X1950" s="59"/>
      <c r="Y1950" s="59"/>
      <c r="Z1950" s="59"/>
      <c r="AA1950" s="59"/>
      <c r="AB1950" s="59"/>
      <c r="AC1950" s="59"/>
      <c r="AD1950" s="59"/>
      <c r="AE1950" s="59"/>
      <c r="AG1950" s="7">
        <f>IF(Q1950&gt;0,RANK(Q1950,(N1950:P1950,Q1950:AE1950)),0)</f>
        <v>3</v>
      </c>
      <c r="AH1950" s="7">
        <f>IF(R1950&gt;0,RANK(R1950,(N1950:P1950,Q1950:AE1950)),0)</f>
        <v>0</v>
      </c>
      <c r="AI1950" s="7">
        <f>IF(T1950&gt;0,RANK(T1950,(N1950:P1950,Q1950:AE1950)),0)</f>
        <v>0</v>
      </c>
      <c r="AJ1950" s="7">
        <f>IF(S1950&gt;0,RANK(S1950,(N1950:P1950,Q1950:AE1950)),0)</f>
        <v>0</v>
      </c>
      <c r="AK1950" s="2">
        <f t="shared" si="726"/>
        <v>9.4191522762951327E-3</v>
      </c>
      <c r="AL1950" s="2">
        <f t="shared" si="727"/>
        <v>0</v>
      </c>
      <c r="AM1950" s="2">
        <f t="shared" si="728"/>
        <v>0</v>
      </c>
      <c r="AN1950" s="2">
        <f t="shared" si="729"/>
        <v>0</v>
      </c>
      <c r="AP1950" t="s">
        <v>1842</v>
      </c>
      <c r="AQ1950" t="s">
        <v>2164</v>
      </c>
      <c r="AR1950">
        <v>1</v>
      </c>
      <c r="AT1950" s="95">
        <v>46</v>
      </c>
      <c r="AU1950" s="97">
        <v>25</v>
      </c>
      <c r="AV1950" s="101">
        <f t="shared" si="718"/>
        <v>46025</v>
      </c>
      <c r="AX1950" s="7" t="s">
        <v>1006</v>
      </c>
      <c r="BE1950" t="s">
        <v>1449</v>
      </c>
    </row>
    <row r="1951" spans="1:57" hidden="1" outlineLevel="1">
      <c r="A1951" t="s">
        <v>1911</v>
      </c>
      <c r="B1951" t="s">
        <v>2164</v>
      </c>
      <c r="C1951" s="1">
        <f t="shared" si="721"/>
        <v>3847</v>
      </c>
      <c r="D1951" s="7">
        <f>IF(N1951&gt;0, RANK(N1951,(N1951:P1951,Q1951:AE1951)),0)</f>
        <v>1</v>
      </c>
      <c r="E1951" s="7">
        <f>IF(O1951&gt;0,RANK(O1951,(N1951:P1951,Q1951:AE1951)),0)</f>
        <v>2</v>
      </c>
      <c r="F1951" s="7">
        <f>IF(P1951&gt;0,RANK(P1951,(N1951:P1951,Q1951:AE1951)),0)</f>
        <v>0</v>
      </c>
      <c r="G1951" s="1">
        <f t="shared" si="719"/>
        <v>1721</v>
      </c>
      <c r="H1951" s="2">
        <f t="shared" si="720"/>
        <v>0.44736158045230051</v>
      </c>
      <c r="I1951" s="2"/>
      <c r="J1951" s="2">
        <f t="shared" si="722"/>
        <v>0.71692227709903822</v>
      </c>
      <c r="K1951" s="2">
        <f t="shared" si="723"/>
        <v>0.26956069664673771</v>
      </c>
      <c r="L1951" s="2">
        <f t="shared" si="724"/>
        <v>0</v>
      </c>
      <c r="M1951" s="2">
        <f t="shared" si="725"/>
        <v>1.3517026254224074E-2</v>
      </c>
      <c r="N1951" s="122">
        <v>2758</v>
      </c>
      <c r="O1951" s="122">
        <v>1037</v>
      </c>
      <c r="P1951" s="122"/>
      <c r="Q1951" s="122">
        <v>52</v>
      </c>
      <c r="R1951" s="122"/>
      <c r="S1951" s="122"/>
      <c r="T1951" s="59"/>
      <c r="U1951" s="59"/>
      <c r="V1951" s="59"/>
      <c r="W1951" s="59"/>
      <c r="X1951" s="59"/>
      <c r="Y1951" s="59"/>
      <c r="Z1951" s="59"/>
      <c r="AA1951" s="59"/>
      <c r="AB1951" s="59"/>
      <c r="AC1951" s="59"/>
      <c r="AD1951" s="59"/>
      <c r="AE1951" s="59"/>
      <c r="AG1951" s="7">
        <f>IF(Q1951&gt;0,RANK(Q1951,(N1951:P1951,Q1951:AE1951)),0)</f>
        <v>3</v>
      </c>
      <c r="AH1951" s="7">
        <f>IF(R1951&gt;0,RANK(R1951,(N1951:P1951,Q1951:AE1951)),0)</f>
        <v>0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726"/>
        <v>1.351702625422407E-2</v>
      </c>
      <c r="AL1951" s="2">
        <f t="shared" si="727"/>
        <v>0</v>
      </c>
      <c r="AM1951" s="2">
        <f t="shared" si="728"/>
        <v>0</v>
      </c>
      <c r="AN1951" s="2">
        <f t="shared" si="729"/>
        <v>0</v>
      </c>
      <c r="AP1951" t="s">
        <v>1911</v>
      </c>
      <c r="AQ1951" t="s">
        <v>2164</v>
      </c>
      <c r="AR1951">
        <v>1</v>
      </c>
      <c r="AT1951" s="95">
        <v>46</v>
      </c>
      <c r="AU1951" s="97">
        <v>27</v>
      </c>
      <c r="AV1951" s="101">
        <f t="shared" si="718"/>
        <v>46027</v>
      </c>
      <c r="AX1951" s="7" t="s">
        <v>1006</v>
      </c>
      <c r="BE1951" t="s">
        <v>1053</v>
      </c>
    </row>
    <row r="1952" spans="1:57" hidden="1" outlineLevel="1">
      <c r="A1952" t="s">
        <v>530</v>
      </c>
      <c r="B1952" t="s">
        <v>2164</v>
      </c>
      <c r="C1952" s="1">
        <f t="shared" si="721"/>
        <v>8956</v>
      </c>
      <c r="D1952" s="7">
        <f>IF(N1952&gt;0, RANK(N1952,(N1952:P1952,Q1952:AE1952)),0)</f>
        <v>1</v>
      </c>
      <c r="E1952" s="7">
        <f>IF(O1952&gt;0,RANK(O1952,(N1952:P1952,Q1952:AE1952)),0)</f>
        <v>2</v>
      </c>
      <c r="F1952" s="7">
        <f>IF(P1952&gt;0,RANK(P1952,(N1952:P1952,Q1952:AE1952)),0)</f>
        <v>0</v>
      </c>
      <c r="G1952" s="1">
        <f t="shared" si="719"/>
        <v>3140</v>
      </c>
      <c r="H1952" s="2">
        <f t="shared" si="720"/>
        <v>0.35060294774452883</v>
      </c>
      <c r="I1952" s="2"/>
      <c r="J1952" s="2">
        <f t="shared" si="722"/>
        <v>0.66983028137561407</v>
      </c>
      <c r="K1952" s="2">
        <f t="shared" si="723"/>
        <v>0.3192273336310853</v>
      </c>
      <c r="L1952" s="2">
        <f t="shared" si="724"/>
        <v>0</v>
      </c>
      <c r="M1952" s="2">
        <f t="shared" si="725"/>
        <v>1.0942384993300636E-2</v>
      </c>
      <c r="N1952" s="122">
        <v>5999</v>
      </c>
      <c r="O1952" s="122">
        <v>2859</v>
      </c>
      <c r="P1952" s="122"/>
      <c r="Q1952" s="122">
        <v>98</v>
      </c>
      <c r="R1952" s="122"/>
      <c r="S1952" s="122"/>
      <c r="T1952" s="59"/>
      <c r="U1952" s="59"/>
      <c r="V1952" s="59"/>
      <c r="W1952" s="59"/>
      <c r="X1952" s="59"/>
      <c r="Y1952" s="59"/>
      <c r="Z1952" s="59"/>
      <c r="AA1952" s="59"/>
      <c r="AB1952" s="59"/>
      <c r="AC1952" s="59"/>
      <c r="AD1952" s="59"/>
      <c r="AE1952" s="59"/>
      <c r="AG1952" s="7">
        <f>IF(Q1952&gt;0,RANK(Q1952,(N1952:P1952,Q1952:AE1952)),0)</f>
        <v>3</v>
      </c>
      <c r="AH1952" s="7">
        <f>IF(R1952&gt;0,RANK(R1952,(N1952:P1952,Q1952:AE1952)),0)</f>
        <v>0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726"/>
        <v>1.094238499330058E-2</v>
      </c>
      <c r="AL1952" s="2">
        <f t="shared" si="727"/>
        <v>0</v>
      </c>
      <c r="AM1952" s="2">
        <f t="shared" si="728"/>
        <v>0</v>
      </c>
      <c r="AN1952" s="2">
        <f t="shared" si="729"/>
        <v>0</v>
      </c>
      <c r="AP1952" t="s">
        <v>530</v>
      </c>
      <c r="AQ1952" t="s">
        <v>2164</v>
      </c>
      <c r="AR1952">
        <v>1</v>
      </c>
      <c r="AT1952" s="95">
        <v>46</v>
      </c>
      <c r="AU1952" s="97">
        <v>29</v>
      </c>
      <c r="AV1952" s="101">
        <f t="shared" si="718"/>
        <v>46029</v>
      </c>
      <c r="AX1952" s="7" t="s">
        <v>1006</v>
      </c>
      <c r="BE1952" t="s">
        <v>1053</v>
      </c>
    </row>
    <row r="1953" spans="1:57" hidden="1" outlineLevel="1">
      <c r="A1953" t="s">
        <v>859</v>
      </c>
      <c r="B1953" t="s">
        <v>2164</v>
      </c>
      <c r="C1953" s="1">
        <f t="shared" si="721"/>
        <v>977</v>
      </c>
      <c r="D1953" s="7">
        <f>IF(N1953&gt;0, RANK(N1953,(N1953:P1953,Q1953:AE1953)),0)</f>
        <v>1</v>
      </c>
      <c r="E1953" s="7">
        <f>IF(O1953&gt;0,RANK(O1953,(N1953:P1953,Q1953:AE1953)),0)</f>
        <v>2</v>
      </c>
      <c r="F1953" s="7">
        <f>IF(P1953&gt;0,RANK(P1953,(N1953:P1953,Q1953:AE1953)),0)</f>
        <v>0</v>
      </c>
      <c r="G1953" s="1">
        <f t="shared" si="719"/>
        <v>62</v>
      </c>
      <c r="H1953" s="2">
        <f t="shared" si="720"/>
        <v>6.3459570112589556E-2</v>
      </c>
      <c r="I1953" s="2"/>
      <c r="J1953" s="2">
        <f t="shared" si="722"/>
        <v>0.50870010235414531</v>
      </c>
      <c r="K1953" s="2">
        <f t="shared" si="723"/>
        <v>0.4452405322415558</v>
      </c>
      <c r="L1953" s="2">
        <f t="shared" si="724"/>
        <v>0</v>
      </c>
      <c r="M1953" s="2">
        <f t="shared" si="725"/>
        <v>4.6059365404298891E-2</v>
      </c>
      <c r="N1953" s="122">
        <v>497</v>
      </c>
      <c r="O1953" s="122">
        <v>435</v>
      </c>
      <c r="P1953" s="122"/>
      <c r="Q1953" s="122">
        <v>45</v>
      </c>
      <c r="R1953" s="122"/>
      <c r="S1953" s="122"/>
      <c r="T1953" s="59"/>
      <c r="U1953" s="59"/>
      <c r="V1953" s="59"/>
      <c r="W1953" s="59"/>
      <c r="X1953" s="59"/>
      <c r="Y1953" s="59"/>
      <c r="Z1953" s="59"/>
      <c r="AA1953" s="59"/>
      <c r="AB1953" s="59"/>
      <c r="AC1953" s="59"/>
      <c r="AD1953" s="59"/>
      <c r="AE1953" s="59"/>
      <c r="AG1953" s="7">
        <f>IF(Q1953&gt;0,RANK(Q1953,(N1953:P1953,Q1953:AE1953)),0)</f>
        <v>3</v>
      </c>
      <c r="AH1953" s="7">
        <f>IF(R1953&gt;0,RANK(R1953,(N1953:P1953,Q1953:AE1953)),0)</f>
        <v>0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726"/>
        <v>4.6059365404298877E-2</v>
      </c>
      <c r="AL1953" s="2">
        <f t="shared" si="727"/>
        <v>0</v>
      </c>
      <c r="AM1953" s="2">
        <f t="shared" si="728"/>
        <v>0</v>
      </c>
      <c r="AN1953" s="2">
        <f t="shared" si="729"/>
        <v>0</v>
      </c>
      <c r="AP1953" t="s">
        <v>859</v>
      </c>
      <c r="AQ1953" t="s">
        <v>2164</v>
      </c>
      <c r="AR1953">
        <v>1</v>
      </c>
      <c r="AT1953" s="95">
        <v>46</v>
      </c>
      <c r="AU1953" s="97">
        <v>31</v>
      </c>
      <c r="AV1953" s="101">
        <f t="shared" ref="AV1953:AV2004" si="730">1000*AT1953+AU1953</f>
        <v>46031</v>
      </c>
      <c r="AX1953" s="7" t="s">
        <v>1006</v>
      </c>
      <c r="BE1953" t="s">
        <v>1449</v>
      </c>
    </row>
    <row r="1954" spans="1:57" hidden="1" outlineLevel="1">
      <c r="A1954" t="s">
        <v>2147</v>
      </c>
      <c r="B1954" t="s">
        <v>2164</v>
      </c>
      <c r="C1954" s="1">
        <f t="shared" si="721"/>
        <v>2972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1">
        <f t="shared" si="719"/>
        <v>71</v>
      </c>
      <c r="H1954" s="2">
        <f t="shared" si="720"/>
        <v>2.3889636608344551E-2</v>
      </c>
      <c r="I1954" s="2"/>
      <c r="J1954" s="2">
        <f t="shared" si="722"/>
        <v>0.47409152086137279</v>
      </c>
      <c r="K1954" s="2">
        <f t="shared" si="723"/>
        <v>0.49798115746971738</v>
      </c>
      <c r="L1954" s="2">
        <f t="shared" si="724"/>
        <v>0</v>
      </c>
      <c r="M1954" s="2">
        <f t="shared" si="725"/>
        <v>2.7927321668909877E-2</v>
      </c>
      <c r="N1954" s="122">
        <v>1409</v>
      </c>
      <c r="O1954" s="122">
        <v>1480</v>
      </c>
      <c r="P1954" s="122"/>
      <c r="Q1954" s="122">
        <v>83</v>
      </c>
      <c r="R1954" s="122"/>
      <c r="S1954" s="122"/>
      <c r="T1954" s="59"/>
      <c r="U1954" s="59"/>
      <c r="V1954" s="59"/>
      <c r="W1954" s="59"/>
      <c r="X1954" s="59"/>
      <c r="Y1954" s="59"/>
      <c r="Z1954" s="59"/>
      <c r="AA1954" s="59"/>
      <c r="AB1954" s="59"/>
      <c r="AC1954" s="59"/>
      <c r="AD1954" s="59"/>
      <c r="AE1954" s="59"/>
      <c r="AG1954" s="7">
        <f>IF(Q1954&gt;0,RANK(Q1954,(N1954:P1954,Q1954:AE1954)),0)</f>
        <v>3</v>
      </c>
      <c r="AH1954" s="7">
        <f>IF(R1954&gt;0,RANK(R1954,(N1954:P1954,Q1954:AE1954)),0)</f>
        <v>0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726"/>
        <v>2.7927321668909825E-2</v>
      </c>
      <c r="AL1954" s="2">
        <f t="shared" si="727"/>
        <v>0</v>
      </c>
      <c r="AM1954" s="2">
        <f t="shared" si="728"/>
        <v>0</v>
      </c>
      <c r="AN1954" s="2">
        <f t="shared" si="729"/>
        <v>0</v>
      </c>
      <c r="AP1954" t="s">
        <v>2147</v>
      </c>
      <c r="AQ1954" t="s">
        <v>2164</v>
      </c>
      <c r="AR1954">
        <v>1</v>
      </c>
      <c r="AT1954" s="95">
        <v>46</v>
      </c>
      <c r="AU1954" s="97">
        <v>33</v>
      </c>
      <c r="AV1954" s="101">
        <f t="shared" si="730"/>
        <v>46033</v>
      </c>
      <c r="AX1954" s="7" t="s">
        <v>1006</v>
      </c>
      <c r="BE1954" t="s">
        <v>753</v>
      </c>
    </row>
    <row r="1955" spans="1:57" hidden="1" outlineLevel="1">
      <c r="A1955" t="s">
        <v>1904</v>
      </c>
      <c r="B1955" t="s">
        <v>2164</v>
      </c>
      <c r="C1955" s="1">
        <f t="shared" si="721"/>
        <v>6638</v>
      </c>
      <c r="D1955" s="7">
        <f>IF(N1955&gt;0, RANK(N1955,(N1955:P1955,Q1955:AE1955)),0)</f>
        <v>1</v>
      </c>
      <c r="E1955" s="7">
        <f>IF(O1955&gt;0,RANK(O1955,(N1955:P1955,Q1955:AE1955)),0)</f>
        <v>2</v>
      </c>
      <c r="F1955" s="7">
        <f>IF(P1955&gt;0,RANK(P1955,(N1955:P1955,Q1955:AE1955)),0)</f>
        <v>0</v>
      </c>
      <c r="G1955" s="1">
        <f t="shared" si="719"/>
        <v>1895</v>
      </c>
      <c r="H1955" s="2">
        <f t="shared" si="720"/>
        <v>0.28547755347996384</v>
      </c>
      <c r="I1955" s="2"/>
      <c r="J1955" s="2">
        <f t="shared" si="722"/>
        <v>0.63829466706839411</v>
      </c>
      <c r="K1955" s="2">
        <f t="shared" si="723"/>
        <v>0.35281711358843026</v>
      </c>
      <c r="L1955" s="2">
        <f t="shared" si="724"/>
        <v>0</v>
      </c>
      <c r="M1955" s="2">
        <f t="shared" si="725"/>
        <v>8.8882193431756296E-3</v>
      </c>
      <c r="N1955" s="122">
        <v>4237</v>
      </c>
      <c r="O1955" s="122">
        <v>2342</v>
      </c>
      <c r="P1955" s="122"/>
      <c r="Q1955" s="122">
        <v>59</v>
      </c>
      <c r="R1955" s="122"/>
      <c r="S1955" s="122"/>
      <c r="T1955" s="59"/>
      <c r="U1955" s="59"/>
      <c r="V1955" s="59"/>
      <c r="W1955" s="59"/>
      <c r="X1955" s="59"/>
      <c r="Y1955" s="59"/>
      <c r="Z1955" s="59"/>
      <c r="AA1955" s="59"/>
      <c r="AB1955" s="59"/>
      <c r="AC1955" s="59"/>
      <c r="AD1955" s="59"/>
      <c r="AE1955" s="59"/>
      <c r="AG1955" s="7">
        <f>IF(Q1955&gt;0,RANK(Q1955,(N1955:P1955,Q1955:AE1955)),0)</f>
        <v>3</v>
      </c>
      <c r="AH1955" s="7">
        <f>IF(R1955&gt;0,RANK(R1955,(N1955:P1955,Q1955:AE1955)),0)</f>
        <v>0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726"/>
        <v>8.8882193431756556E-3</v>
      </c>
      <c r="AL1955" s="2">
        <f t="shared" si="727"/>
        <v>0</v>
      </c>
      <c r="AM1955" s="2">
        <f t="shared" si="728"/>
        <v>0</v>
      </c>
      <c r="AN1955" s="2">
        <f t="shared" si="729"/>
        <v>0</v>
      </c>
      <c r="AP1955" t="s">
        <v>1904</v>
      </c>
      <c r="AQ1955" t="s">
        <v>2164</v>
      </c>
      <c r="AR1955">
        <v>1</v>
      </c>
      <c r="AT1955" s="95">
        <v>46</v>
      </c>
      <c r="AU1955" s="97">
        <v>35</v>
      </c>
      <c r="AV1955" s="101">
        <f t="shared" si="730"/>
        <v>46035</v>
      </c>
      <c r="AX1955" s="7" t="s">
        <v>1006</v>
      </c>
      <c r="BE1955" t="s">
        <v>1053</v>
      </c>
    </row>
    <row r="1956" spans="1:57" hidden="1" outlineLevel="1">
      <c r="A1956" t="s">
        <v>1307</v>
      </c>
      <c r="B1956" t="s">
        <v>2164</v>
      </c>
      <c r="C1956" s="1">
        <f t="shared" si="721"/>
        <v>2825</v>
      </c>
      <c r="D1956" s="7">
        <f>IF(N1956&gt;0, RANK(N1956,(N1956:P1956,Q1956:AE1956)),0)</f>
        <v>1</v>
      </c>
      <c r="E1956" s="7">
        <f>IF(O1956&gt;0,RANK(O1956,(N1956:P1956,Q1956:AE1956)),0)</f>
        <v>2</v>
      </c>
      <c r="F1956" s="7">
        <f>IF(P1956&gt;0,RANK(P1956,(N1956:P1956,Q1956:AE1956)),0)</f>
        <v>0</v>
      </c>
      <c r="G1956" s="1">
        <f t="shared" si="719"/>
        <v>1279</v>
      </c>
      <c r="H1956" s="2">
        <f t="shared" si="720"/>
        <v>0.4527433628318584</v>
      </c>
      <c r="I1956" s="2"/>
      <c r="J1956" s="2">
        <f t="shared" si="722"/>
        <v>0.72283185840707964</v>
      </c>
      <c r="K1956" s="2">
        <f t="shared" si="723"/>
        <v>0.27008849557522124</v>
      </c>
      <c r="L1956" s="2">
        <f t="shared" si="724"/>
        <v>0</v>
      </c>
      <c r="M1956" s="2">
        <f t="shared" si="725"/>
        <v>7.0796460176991149E-3</v>
      </c>
      <c r="N1956" s="122">
        <v>2042</v>
      </c>
      <c r="O1956" s="122">
        <v>763</v>
      </c>
      <c r="P1956" s="122"/>
      <c r="Q1956" s="122">
        <v>20</v>
      </c>
      <c r="R1956" s="122"/>
      <c r="S1956" s="122"/>
      <c r="T1956" s="59"/>
      <c r="U1956" s="59"/>
      <c r="V1956" s="59"/>
      <c r="W1956" s="59"/>
      <c r="X1956" s="59"/>
      <c r="Y1956" s="59"/>
      <c r="Z1956" s="59"/>
      <c r="AA1956" s="59"/>
      <c r="AB1956" s="59"/>
      <c r="AC1956" s="59"/>
      <c r="AD1956" s="59"/>
      <c r="AE1956" s="59"/>
      <c r="AG1956" s="7">
        <f>IF(Q1956&gt;0,RANK(Q1956,(N1956:P1956,Q1956:AE1956)),0)</f>
        <v>3</v>
      </c>
      <c r="AH1956" s="7">
        <f>IF(R1956&gt;0,RANK(R1956,(N1956:P1956,Q1956:AE1956)),0)</f>
        <v>0</v>
      </c>
      <c r="AI1956" s="7">
        <f>IF(T1956&gt;0,RANK(T1956,(N1956:P1956,Q1956:AE1956)),0)</f>
        <v>0</v>
      </c>
      <c r="AJ1956" s="7">
        <f>IF(S1956&gt;0,RANK(S1956,(N1956:P1956,Q1956:AE1956)),0)</f>
        <v>0</v>
      </c>
      <c r="AK1956" s="2">
        <f t="shared" si="726"/>
        <v>7.0796460176991149E-3</v>
      </c>
      <c r="AL1956" s="2">
        <f t="shared" si="727"/>
        <v>0</v>
      </c>
      <c r="AM1956" s="2">
        <f t="shared" si="728"/>
        <v>0</v>
      </c>
      <c r="AN1956" s="2">
        <f t="shared" si="729"/>
        <v>0</v>
      </c>
      <c r="AP1956" t="s">
        <v>1307</v>
      </c>
      <c r="AQ1956" t="s">
        <v>2164</v>
      </c>
      <c r="AR1956">
        <v>1</v>
      </c>
      <c r="AT1956" s="95">
        <v>46</v>
      </c>
      <c r="AU1956" s="97">
        <v>37</v>
      </c>
      <c r="AV1956" s="101">
        <f t="shared" si="730"/>
        <v>46037</v>
      </c>
      <c r="AX1956" s="7" t="s">
        <v>1006</v>
      </c>
      <c r="BE1956" t="s">
        <v>1449</v>
      </c>
    </row>
    <row r="1957" spans="1:57" hidden="1" outlineLevel="1">
      <c r="A1957" t="s">
        <v>761</v>
      </c>
      <c r="B1957" t="s">
        <v>2164</v>
      </c>
      <c r="C1957" s="1">
        <f t="shared" si="721"/>
        <v>1823</v>
      </c>
      <c r="D1957" s="7">
        <f>IF(N1957&gt;0, RANK(N1957,(N1957:P1957,Q1957:AE1957)),0)</f>
        <v>1</v>
      </c>
      <c r="E1957" s="7">
        <f>IF(O1957&gt;0,RANK(O1957,(N1957:P1957,Q1957:AE1957)),0)</f>
        <v>2</v>
      </c>
      <c r="F1957" s="7">
        <f>IF(P1957&gt;0,RANK(P1957,(N1957:P1957,Q1957:AE1957)),0)</f>
        <v>0</v>
      </c>
      <c r="G1957" s="1">
        <f t="shared" si="719"/>
        <v>694</v>
      </c>
      <c r="H1957" s="2">
        <f t="shared" si="720"/>
        <v>0.38069116840373013</v>
      </c>
      <c r="I1957" s="2"/>
      <c r="J1957" s="2">
        <f t="shared" si="722"/>
        <v>0.6823916620954471</v>
      </c>
      <c r="K1957" s="2">
        <f t="shared" si="723"/>
        <v>0.30170049369171698</v>
      </c>
      <c r="L1957" s="2">
        <f t="shared" si="724"/>
        <v>0</v>
      </c>
      <c r="M1957" s="2">
        <f t="shared" si="725"/>
        <v>1.590784421283592E-2</v>
      </c>
      <c r="N1957" s="122">
        <v>1244</v>
      </c>
      <c r="O1957" s="122">
        <v>550</v>
      </c>
      <c r="P1957" s="122"/>
      <c r="Q1957" s="122">
        <v>29</v>
      </c>
      <c r="R1957" s="122"/>
      <c r="S1957" s="122"/>
      <c r="T1957" s="59"/>
      <c r="U1957" s="59"/>
      <c r="V1957" s="59"/>
      <c r="W1957" s="59"/>
      <c r="X1957" s="59"/>
      <c r="Y1957" s="59"/>
      <c r="Z1957" s="59"/>
      <c r="AA1957" s="59"/>
      <c r="AB1957" s="59"/>
      <c r="AC1957" s="59"/>
      <c r="AD1957" s="59"/>
      <c r="AE1957" s="59"/>
      <c r="AG1957" s="7">
        <f>IF(Q1957&gt;0,RANK(Q1957,(N1957:P1957,Q1957:AE1957)),0)</f>
        <v>3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26"/>
        <v>1.5907844212835986E-2</v>
      </c>
      <c r="AL1957" s="2">
        <f t="shared" si="727"/>
        <v>0</v>
      </c>
      <c r="AM1957" s="2">
        <f t="shared" si="728"/>
        <v>0</v>
      </c>
      <c r="AN1957" s="2">
        <f t="shared" si="729"/>
        <v>0</v>
      </c>
      <c r="AP1957" t="s">
        <v>761</v>
      </c>
      <c r="AQ1957" t="s">
        <v>2164</v>
      </c>
      <c r="AR1957">
        <v>1</v>
      </c>
      <c r="AT1957" s="95">
        <v>46</v>
      </c>
      <c r="AU1957" s="97">
        <v>39</v>
      </c>
      <c r="AV1957" s="101">
        <f t="shared" si="730"/>
        <v>46039</v>
      </c>
      <c r="AX1957" s="7" t="s">
        <v>1006</v>
      </c>
      <c r="BE1957" t="s">
        <v>1053</v>
      </c>
    </row>
    <row r="1958" spans="1:57" hidden="1" outlineLevel="1">
      <c r="A1958" t="s">
        <v>983</v>
      </c>
      <c r="B1958" t="s">
        <v>2164</v>
      </c>
      <c r="C1958" s="1">
        <f t="shared" si="721"/>
        <v>1565</v>
      </c>
      <c r="D1958" s="7">
        <f>IF(N1958&gt;0, RANK(N1958,(N1958:P1958,Q1958:AE1958)),0)</f>
        <v>1</v>
      </c>
      <c r="E1958" s="7">
        <f>IF(O1958&gt;0,RANK(O1958,(N1958:P1958,Q1958:AE1958)),0)</f>
        <v>2</v>
      </c>
      <c r="F1958" s="7">
        <f>IF(P1958&gt;0,RANK(P1958,(N1958:P1958,Q1958:AE1958)),0)</f>
        <v>0</v>
      </c>
      <c r="G1958" s="1">
        <f t="shared" si="719"/>
        <v>531</v>
      </c>
      <c r="H1958" s="2">
        <f t="shared" si="720"/>
        <v>0.33929712460063899</v>
      </c>
      <c r="I1958" s="2"/>
      <c r="J1958" s="2">
        <f t="shared" si="722"/>
        <v>0.64920127795527161</v>
      </c>
      <c r="K1958" s="2">
        <f t="shared" si="723"/>
        <v>0.30990415335463256</v>
      </c>
      <c r="L1958" s="2">
        <f t="shared" si="724"/>
        <v>0</v>
      </c>
      <c r="M1958" s="2">
        <f t="shared" si="725"/>
        <v>4.0894568690095834E-2</v>
      </c>
      <c r="N1958" s="122">
        <v>1016</v>
      </c>
      <c r="O1958" s="122">
        <v>485</v>
      </c>
      <c r="P1958" s="122"/>
      <c r="Q1958" s="122">
        <v>64</v>
      </c>
      <c r="R1958" s="122"/>
      <c r="S1958" s="122"/>
      <c r="T1958" s="59"/>
      <c r="U1958" s="59"/>
      <c r="V1958" s="59"/>
      <c r="W1958" s="59"/>
      <c r="X1958" s="59"/>
      <c r="Y1958" s="59"/>
      <c r="Z1958" s="59"/>
      <c r="AA1958" s="59"/>
      <c r="AB1958" s="59"/>
      <c r="AC1958" s="59"/>
      <c r="AD1958" s="59"/>
      <c r="AE1958" s="59"/>
      <c r="AG1958" s="7">
        <f>IF(Q1958&gt;0,RANK(Q1958,(N1958:P1958,Q1958:AE1958)),0)</f>
        <v>3</v>
      </c>
      <c r="AH1958" s="7">
        <f>IF(R1958&gt;0,RANK(R1958,(N1958:P1958,Q1958:AE1958)),0)</f>
        <v>0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726"/>
        <v>4.0894568690095848E-2</v>
      </c>
      <c r="AL1958" s="2">
        <f t="shared" si="727"/>
        <v>0</v>
      </c>
      <c r="AM1958" s="2">
        <f t="shared" si="728"/>
        <v>0</v>
      </c>
      <c r="AN1958" s="2">
        <f t="shared" si="729"/>
        <v>0</v>
      </c>
      <c r="AP1958" t="s">
        <v>983</v>
      </c>
      <c r="AQ1958" t="s">
        <v>2164</v>
      </c>
      <c r="AR1958">
        <v>1</v>
      </c>
      <c r="AT1958" s="95">
        <v>46</v>
      </c>
      <c r="AU1958" s="97">
        <v>41</v>
      </c>
      <c r="AV1958" s="101">
        <f t="shared" si="730"/>
        <v>46041</v>
      </c>
      <c r="AX1958" s="7" t="s">
        <v>1006</v>
      </c>
      <c r="BE1958" t="s">
        <v>1449</v>
      </c>
    </row>
    <row r="1959" spans="1:57" hidden="1" outlineLevel="1">
      <c r="A1959" t="s">
        <v>740</v>
      </c>
      <c r="B1959" t="s">
        <v>2164</v>
      </c>
      <c r="C1959" s="1">
        <f t="shared" si="721"/>
        <v>1674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0</v>
      </c>
      <c r="G1959" s="1">
        <f t="shared" si="719"/>
        <v>47</v>
      </c>
      <c r="H1959" s="2">
        <f t="shared" si="720"/>
        <v>2.8076463560334528E-2</v>
      </c>
      <c r="I1959" s="2"/>
      <c r="J1959" s="2">
        <f t="shared" si="722"/>
        <v>0.48028673835125446</v>
      </c>
      <c r="K1959" s="2">
        <f t="shared" si="723"/>
        <v>0.50836320191158901</v>
      </c>
      <c r="L1959" s="2">
        <f t="shared" si="724"/>
        <v>0</v>
      </c>
      <c r="M1959" s="2">
        <f t="shared" si="725"/>
        <v>1.1350059737156526E-2</v>
      </c>
      <c r="N1959" s="122">
        <v>804</v>
      </c>
      <c r="O1959" s="122">
        <v>851</v>
      </c>
      <c r="P1959" s="122"/>
      <c r="Q1959" s="122">
        <v>19</v>
      </c>
      <c r="R1959" s="122"/>
      <c r="S1959" s="122"/>
      <c r="T1959" s="59"/>
      <c r="U1959" s="59"/>
      <c r="V1959" s="59"/>
      <c r="W1959" s="59"/>
      <c r="X1959" s="59"/>
      <c r="Y1959" s="59"/>
      <c r="Z1959" s="59"/>
      <c r="AA1959" s="59"/>
      <c r="AB1959" s="59"/>
      <c r="AC1959" s="59"/>
      <c r="AD1959" s="59"/>
      <c r="AE1959" s="59"/>
      <c r="AG1959" s="7">
        <f>IF(Q1959&gt;0,RANK(Q1959,(N1959:P1959,Q1959:AE1959)),0)</f>
        <v>3</v>
      </c>
      <c r="AH1959" s="7">
        <f>IF(R1959&gt;0,RANK(R1959,(N1959:P1959,Q1959:AE1959)),0)</f>
        <v>0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726"/>
        <v>1.1350059737156512E-2</v>
      </c>
      <c r="AL1959" s="2">
        <f t="shared" si="727"/>
        <v>0</v>
      </c>
      <c r="AM1959" s="2">
        <f t="shared" si="728"/>
        <v>0</v>
      </c>
      <c r="AN1959" s="2">
        <f t="shared" si="729"/>
        <v>0</v>
      </c>
      <c r="AP1959" t="s">
        <v>740</v>
      </c>
      <c r="AQ1959" t="s">
        <v>2164</v>
      </c>
      <c r="AR1959">
        <v>1</v>
      </c>
      <c r="AT1959" s="95">
        <v>46</v>
      </c>
      <c r="AU1959" s="97">
        <v>43</v>
      </c>
      <c r="AV1959" s="101">
        <f t="shared" si="730"/>
        <v>46043</v>
      </c>
      <c r="AX1959" s="7" t="s">
        <v>1006</v>
      </c>
      <c r="BE1959" t="s">
        <v>1053</v>
      </c>
    </row>
    <row r="1960" spans="1:57" hidden="1" outlineLevel="1">
      <c r="A1960" t="s">
        <v>1678</v>
      </c>
      <c r="B1960" t="s">
        <v>2164</v>
      </c>
      <c r="C1960" s="1">
        <f t="shared" si="721"/>
        <v>2175</v>
      </c>
      <c r="D1960" s="7">
        <f>IF(N1960&gt;0, RANK(N1960,(N1960:P1960,Q1960:AE1960)),0)</f>
        <v>1</v>
      </c>
      <c r="E1960" s="7">
        <f>IF(O1960&gt;0,RANK(O1960,(N1960:P1960,Q1960:AE1960)),0)</f>
        <v>2</v>
      </c>
      <c r="F1960" s="7">
        <f>IF(P1960&gt;0,RANK(P1960,(N1960:P1960,Q1960:AE1960)),0)</f>
        <v>0</v>
      </c>
      <c r="G1960" s="1">
        <f t="shared" si="719"/>
        <v>529</v>
      </c>
      <c r="H1960" s="2">
        <f t="shared" si="720"/>
        <v>0.2432183908045977</v>
      </c>
      <c r="I1960" s="2"/>
      <c r="J1960" s="2">
        <f t="shared" si="722"/>
        <v>0.61655172413793102</v>
      </c>
      <c r="K1960" s="2">
        <f t="shared" si="723"/>
        <v>0.37333333333333335</v>
      </c>
      <c r="L1960" s="2">
        <f t="shared" si="724"/>
        <v>0</v>
      </c>
      <c r="M1960" s="2">
        <f t="shared" si="725"/>
        <v>1.0114942528735626E-2</v>
      </c>
      <c r="N1960" s="122">
        <v>1341</v>
      </c>
      <c r="O1960" s="122">
        <v>812</v>
      </c>
      <c r="P1960" s="122"/>
      <c r="Q1960" s="122">
        <v>22</v>
      </c>
      <c r="R1960" s="122"/>
      <c r="S1960" s="122"/>
      <c r="T1960" s="59"/>
      <c r="U1960" s="59"/>
      <c r="V1960" s="59"/>
      <c r="W1960" s="59"/>
      <c r="X1960" s="59"/>
      <c r="Y1960" s="59"/>
      <c r="Z1960" s="59"/>
      <c r="AA1960" s="59"/>
      <c r="AB1960" s="59"/>
      <c r="AC1960" s="59"/>
      <c r="AD1960" s="59"/>
      <c r="AE1960" s="59"/>
      <c r="AG1960" s="7">
        <f>IF(Q1960&gt;0,RANK(Q1960,(N1960:P1960,Q1960:AE1960)),0)</f>
        <v>3</v>
      </c>
      <c r="AH1960" s="7">
        <f>IF(R1960&gt;0,RANK(R1960,(N1960:P1960,Q1960:AE1960)),0)</f>
        <v>0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726"/>
        <v>1.0114942528735632E-2</v>
      </c>
      <c r="AL1960" s="2">
        <f t="shared" si="727"/>
        <v>0</v>
      </c>
      <c r="AM1960" s="2">
        <f t="shared" si="728"/>
        <v>0</v>
      </c>
      <c r="AN1960" s="2">
        <f t="shared" si="729"/>
        <v>0</v>
      </c>
      <c r="AP1960" t="s">
        <v>1678</v>
      </c>
      <c r="AQ1960" t="s">
        <v>2164</v>
      </c>
      <c r="AR1960">
        <v>1</v>
      </c>
      <c r="AT1960" s="95">
        <v>46</v>
      </c>
      <c r="AU1960" s="97">
        <v>45</v>
      </c>
      <c r="AV1960" s="101">
        <f t="shared" si="730"/>
        <v>46045</v>
      </c>
      <c r="AX1960" s="7" t="s">
        <v>1006</v>
      </c>
      <c r="BE1960" t="s">
        <v>753</v>
      </c>
    </row>
    <row r="1961" spans="1:57" hidden="1" outlineLevel="1">
      <c r="A1961" t="s">
        <v>634</v>
      </c>
      <c r="B1961" t="s">
        <v>2164</v>
      </c>
      <c r="C1961" s="1">
        <f t="shared" si="721"/>
        <v>2899</v>
      </c>
      <c r="D1961" s="7">
        <f>IF(N1961&gt;0, RANK(N1961,(N1961:P1961,Q1961:AE1961)),0)</f>
        <v>1</v>
      </c>
      <c r="E1961" s="7">
        <f>IF(O1961&gt;0,RANK(O1961,(N1961:P1961,Q1961:AE1961)),0)</f>
        <v>2</v>
      </c>
      <c r="F1961" s="7">
        <f>IF(P1961&gt;0,RANK(P1961,(N1961:P1961,Q1961:AE1961)),0)</f>
        <v>0</v>
      </c>
      <c r="G1961" s="1">
        <f t="shared" si="719"/>
        <v>395</v>
      </c>
      <c r="H1961" s="2">
        <f t="shared" si="720"/>
        <v>0.13625388064849947</v>
      </c>
      <c r="I1961" s="2"/>
      <c r="J1961" s="2">
        <f t="shared" si="722"/>
        <v>0.55363918592618144</v>
      </c>
      <c r="K1961" s="2">
        <f t="shared" si="723"/>
        <v>0.41738530527768197</v>
      </c>
      <c r="L1961" s="2">
        <f t="shared" si="724"/>
        <v>0</v>
      </c>
      <c r="M1961" s="2">
        <f t="shared" si="725"/>
        <v>2.8975508796136584E-2</v>
      </c>
      <c r="N1961" s="122">
        <v>1605</v>
      </c>
      <c r="O1961" s="122">
        <v>1210</v>
      </c>
      <c r="P1961" s="122"/>
      <c r="Q1961" s="122">
        <v>84</v>
      </c>
      <c r="R1961" s="122"/>
      <c r="S1961" s="122"/>
      <c r="T1961" s="59"/>
      <c r="U1961" s="59"/>
      <c r="V1961" s="59"/>
      <c r="W1961" s="59"/>
      <c r="X1961" s="59"/>
      <c r="Y1961" s="59"/>
      <c r="Z1961" s="59"/>
      <c r="AA1961" s="59"/>
      <c r="AB1961" s="59"/>
      <c r="AC1961" s="59"/>
      <c r="AD1961" s="59"/>
      <c r="AE1961" s="59"/>
      <c r="AG1961" s="7">
        <f>IF(Q1961&gt;0,RANK(Q1961,(N1961:P1961,Q1961:AE1961)),0)</f>
        <v>3</v>
      </c>
      <c r="AH1961" s="7">
        <f>IF(R1961&gt;0,RANK(R1961,(N1961:P1961,Q1961:AE1961)),0)</f>
        <v>0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726"/>
        <v>2.8975508796136598E-2</v>
      </c>
      <c r="AL1961" s="2">
        <f t="shared" si="727"/>
        <v>0</v>
      </c>
      <c r="AM1961" s="2">
        <f t="shared" si="728"/>
        <v>0</v>
      </c>
      <c r="AN1961" s="2">
        <f t="shared" si="729"/>
        <v>0</v>
      </c>
      <c r="AP1961" t="s">
        <v>634</v>
      </c>
      <c r="AQ1961" t="s">
        <v>2164</v>
      </c>
      <c r="AR1961">
        <v>1</v>
      </c>
      <c r="AT1961" s="95">
        <v>46</v>
      </c>
      <c r="AU1961" s="97">
        <v>47</v>
      </c>
      <c r="AV1961" s="101">
        <f t="shared" si="730"/>
        <v>46047</v>
      </c>
      <c r="AX1961" s="7" t="s">
        <v>1006</v>
      </c>
      <c r="BE1961" t="s">
        <v>753</v>
      </c>
    </row>
    <row r="1962" spans="1:57" hidden="1" outlineLevel="1">
      <c r="A1962" t="s">
        <v>1445</v>
      </c>
      <c r="B1962" t="s">
        <v>2164</v>
      </c>
      <c r="C1962" s="1">
        <f t="shared" si="721"/>
        <v>1246</v>
      </c>
      <c r="D1962" s="7">
        <f>IF(N1962&gt;0, RANK(N1962,(N1962:P1962,Q1962:AE1962)),0)</f>
        <v>1</v>
      </c>
      <c r="E1962" s="7">
        <f>IF(O1962&gt;0,RANK(O1962,(N1962:P1962,Q1962:AE1962)),0)</f>
        <v>2</v>
      </c>
      <c r="F1962" s="7">
        <f>IF(P1962&gt;0,RANK(P1962,(N1962:P1962,Q1962:AE1962)),0)</f>
        <v>0</v>
      </c>
      <c r="G1962" s="1">
        <f t="shared" si="719"/>
        <v>254</v>
      </c>
      <c r="H1962" s="2">
        <f t="shared" si="720"/>
        <v>0.20385232744783308</v>
      </c>
      <c r="I1962" s="2"/>
      <c r="J1962" s="2">
        <f t="shared" si="722"/>
        <v>0.5947030497592295</v>
      </c>
      <c r="K1962" s="2">
        <f t="shared" si="723"/>
        <v>0.39085072231139645</v>
      </c>
      <c r="L1962" s="2">
        <f t="shared" si="724"/>
        <v>0</v>
      </c>
      <c r="M1962" s="2">
        <f t="shared" si="725"/>
        <v>1.4446227929374056E-2</v>
      </c>
      <c r="N1962" s="122">
        <v>741</v>
      </c>
      <c r="O1962" s="122">
        <v>487</v>
      </c>
      <c r="P1962" s="122"/>
      <c r="Q1962" s="122">
        <v>18</v>
      </c>
      <c r="R1962" s="122"/>
      <c r="S1962" s="122"/>
      <c r="T1962" s="59"/>
      <c r="U1962" s="59"/>
      <c r="V1962" s="59"/>
      <c r="W1962" s="59"/>
      <c r="X1962" s="59"/>
      <c r="Y1962" s="59"/>
      <c r="Z1962" s="59"/>
      <c r="AA1962" s="59"/>
      <c r="AB1962" s="59"/>
      <c r="AC1962" s="59"/>
      <c r="AD1962" s="59"/>
      <c r="AE1962" s="59"/>
      <c r="AG1962" s="7">
        <f>IF(Q1962&gt;0,RANK(Q1962,(N1962:P1962,Q1962:AE1962)),0)</f>
        <v>3</v>
      </c>
      <c r="AH1962" s="7">
        <f>IF(R1962&gt;0,RANK(R1962,(N1962:P1962,Q1962:AE1962)),0)</f>
        <v>0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726"/>
        <v>1.4446227929373997E-2</v>
      </c>
      <c r="AL1962" s="2">
        <f t="shared" si="727"/>
        <v>0</v>
      </c>
      <c r="AM1962" s="2">
        <f t="shared" si="728"/>
        <v>0</v>
      </c>
      <c r="AN1962" s="2">
        <f t="shared" si="729"/>
        <v>0</v>
      </c>
      <c r="AP1962" t="s">
        <v>1445</v>
      </c>
      <c r="AQ1962" t="s">
        <v>2164</v>
      </c>
      <c r="AR1962">
        <v>1</v>
      </c>
      <c r="AT1962" s="95">
        <v>46</v>
      </c>
      <c r="AU1962" s="97">
        <v>49</v>
      </c>
      <c r="AV1962" s="101">
        <f t="shared" si="730"/>
        <v>46049</v>
      </c>
      <c r="AX1962" s="7" t="s">
        <v>1006</v>
      </c>
      <c r="BE1962" t="s">
        <v>1449</v>
      </c>
    </row>
    <row r="1963" spans="1:57" hidden="1" outlineLevel="1">
      <c r="A1963" t="s">
        <v>1602</v>
      </c>
      <c r="B1963" t="s">
        <v>2164</v>
      </c>
      <c r="C1963" s="1">
        <f t="shared" si="721"/>
        <v>3282</v>
      </c>
      <c r="D1963" s="7">
        <f>IF(N1963&gt;0, RANK(N1963,(N1963:P1963,Q1963:AE1963)),0)</f>
        <v>1</v>
      </c>
      <c r="E1963" s="7">
        <f>IF(O1963&gt;0,RANK(O1963,(N1963:P1963,Q1963:AE1963)),0)</f>
        <v>2</v>
      </c>
      <c r="F1963" s="7">
        <f>IF(P1963&gt;0,RANK(P1963,(N1963:P1963,Q1963:AE1963)),0)</f>
        <v>0</v>
      </c>
      <c r="G1963" s="1">
        <f t="shared" si="719"/>
        <v>1033</v>
      </c>
      <c r="H1963" s="2">
        <f t="shared" si="720"/>
        <v>0.31474710542352224</v>
      </c>
      <c r="I1963" s="2"/>
      <c r="J1963" s="2">
        <f t="shared" si="722"/>
        <v>0.65234613040828759</v>
      </c>
      <c r="K1963" s="2">
        <f t="shared" si="723"/>
        <v>0.33759902498476541</v>
      </c>
      <c r="L1963" s="2">
        <f t="shared" si="724"/>
        <v>0</v>
      </c>
      <c r="M1963" s="2">
        <f t="shared" si="725"/>
        <v>1.0054844606947E-2</v>
      </c>
      <c r="N1963" s="122">
        <v>2141</v>
      </c>
      <c r="O1963" s="122">
        <v>1108</v>
      </c>
      <c r="P1963" s="122"/>
      <c r="Q1963" s="122">
        <v>33</v>
      </c>
      <c r="R1963" s="122"/>
      <c r="S1963" s="122"/>
      <c r="T1963" s="59"/>
      <c r="U1963" s="59"/>
      <c r="V1963" s="59"/>
      <c r="W1963" s="59"/>
      <c r="X1963" s="59"/>
      <c r="Y1963" s="59"/>
      <c r="Z1963" s="59"/>
      <c r="AA1963" s="59"/>
      <c r="AB1963" s="59"/>
      <c r="AC1963" s="59"/>
      <c r="AD1963" s="59"/>
      <c r="AE1963" s="59"/>
      <c r="AG1963" s="7">
        <f>IF(Q1963&gt;0,RANK(Q1963,(N1963:P1963,Q1963:AE1963)),0)</f>
        <v>3</v>
      </c>
      <c r="AH1963" s="7">
        <f>IF(R1963&gt;0,RANK(R1963,(N1963:P1963,Q1963:AE1963)),0)</f>
        <v>0</v>
      </c>
      <c r="AI1963" s="7">
        <f>IF(T1963&gt;0,RANK(T1963,(N1963:P1963,Q1963:AE1963)),0)</f>
        <v>0</v>
      </c>
      <c r="AJ1963" s="7">
        <f>IF(S1963&gt;0,RANK(S1963,(N1963:P1963,Q1963:AE1963)),0)</f>
        <v>0</v>
      </c>
      <c r="AK1963" s="2">
        <f t="shared" si="726"/>
        <v>1.0054844606946984E-2</v>
      </c>
      <c r="AL1963" s="2">
        <f t="shared" si="727"/>
        <v>0</v>
      </c>
      <c r="AM1963" s="2">
        <f t="shared" si="728"/>
        <v>0</v>
      </c>
      <c r="AN1963" s="2">
        <f t="shared" si="729"/>
        <v>0</v>
      </c>
      <c r="AP1963" t="s">
        <v>1602</v>
      </c>
      <c r="AQ1963" t="s">
        <v>2164</v>
      </c>
      <c r="AR1963">
        <v>1</v>
      </c>
      <c r="AT1963" s="95">
        <v>46</v>
      </c>
      <c r="AU1963" s="97">
        <v>51</v>
      </c>
      <c r="AV1963" s="101">
        <f t="shared" si="730"/>
        <v>46051</v>
      </c>
      <c r="AX1963" s="7" t="s">
        <v>1006</v>
      </c>
      <c r="BE1963" t="s">
        <v>1053</v>
      </c>
    </row>
    <row r="1964" spans="1:57" hidden="1" outlineLevel="1">
      <c r="A1964" t="s">
        <v>1616</v>
      </c>
      <c r="B1964" t="s">
        <v>2164</v>
      </c>
      <c r="C1964" s="1">
        <f t="shared" si="721"/>
        <v>2268</v>
      </c>
      <c r="D1964" s="7">
        <f>IF(N1964&gt;0, RANK(N1964,(N1964:P1964,Q1964:AE1964)),0)</f>
        <v>1</v>
      </c>
      <c r="E1964" s="7">
        <f>IF(O1964&gt;0,RANK(O1964,(N1964:P1964,Q1964:AE1964)),0)</f>
        <v>2</v>
      </c>
      <c r="F1964" s="7">
        <f>IF(P1964&gt;0,RANK(P1964,(N1964:P1964,Q1964:AE1964)),0)</f>
        <v>0</v>
      </c>
      <c r="G1964" s="1">
        <f t="shared" si="719"/>
        <v>570</v>
      </c>
      <c r="H1964" s="2">
        <f t="shared" si="720"/>
        <v>0.25132275132275134</v>
      </c>
      <c r="I1964" s="2"/>
      <c r="J1964" s="2">
        <f t="shared" si="722"/>
        <v>0.61375661375661372</v>
      </c>
      <c r="K1964" s="2">
        <f t="shared" si="723"/>
        <v>0.36243386243386244</v>
      </c>
      <c r="L1964" s="2">
        <f t="shared" si="724"/>
        <v>0</v>
      </c>
      <c r="M1964" s="2">
        <f t="shared" si="725"/>
        <v>2.3809523809523836E-2</v>
      </c>
      <c r="N1964" s="122">
        <v>1392</v>
      </c>
      <c r="O1964" s="122">
        <v>822</v>
      </c>
      <c r="P1964" s="122"/>
      <c r="Q1964" s="122">
        <v>54</v>
      </c>
      <c r="R1964" s="122"/>
      <c r="S1964" s="122"/>
      <c r="T1964" s="59"/>
      <c r="U1964" s="59"/>
      <c r="V1964" s="59"/>
      <c r="W1964" s="59"/>
      <c r="X1964" s="59"/>
      <c r="Y1964" s="59"/>
      <c r="Z1964" s="59"/>
      <c r="AA1964" s="59"/>
      <c r="AB1964" s="59"/>
      <c r="AC1964" s="59"/>
      <c r="AD1964" s="59"/>
      <c r="AE1964" s="59"/>
      <c r="AG1964" s="7">
        <f>IF(Q1964&gt;0,RANK(Q1964,(N1964:P1964,Q1964:AE1964)),0)</f>
        <v>3</v>
      </c>
      <c r="AH1964" s="7">
        <f>IF(R1964&gt;0,RANK(R1964,(N1964:P1964,Q1964:AE1964)),0)</f>
        <v>0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726"/>
        <v>2.3809523809523808E-2</v>
      </c>
      <c r="AL1964" s="2">
        <f t="shared" si="727"/>
        <v>0</v>
      </c>
      <c r="AM1964" s="2">
        <f t="shared" si="728"/>
        <v>0</v>
      </c>
      <c r="AN1964" s="2">
        <f t="shared" si="729"/>
        <v>0</v>
      </c>
      <c r="AP1964" t="s">
        <v>1616</v>
      </c>
      <c r="AQ1964" t="s">
        <v>2164</v>
      </c>
      <c r="AR1964">
        <v>1</v>
      </c>
      <c r="AT1964" s="95">
        <v>46</v>
      </c>
      <c r="AU1964" s="97">
        <v>53</v>
      </c>
      <c r="AV1964" s="101">
        <f t="shared" si="730"/>
        <v>46053</v>
      </c>
      <c r="AX1964" s="7" t="s">
        <v>1006</v>
      </c>
      <c r="BE1964" t="s">
        <v>1053</v>
      </c>
    </row>
    <row r="1965" spans="1:57" hidden="1" outlineLevel="1">
      <c r="A1965" t="s">
        <v>1617</v>
      </c>
      <c r="B1965" t="s">
        <v>2164</v>
      </c>
      <c r="C1965" s="1">
        <f t="shared" si="721"/>
        <v>1028</v>
      </c>
      <c r="D1965" s="7">
        <f>IF(N1965&gt;0, RANK(N1965,(N1965:P1965,Q1965:AE1965)),0)</f>
        <v>2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1">
        <f t="shared" si="719"/>
        <v>74</v>
      </c>
      <c r="H1965" s="2">
        <f t="shared" si="720"/>
        <v>7.1984435797665364E-2</v>
      </c>
      <c r="I1965" s="2"/>
      <c r="J1965" s="2">
        <f t="shared" si="722"/>
        <v>0.45525291828793774</v>
      </c>
      <c r="K1965" s="2">
        <f t="shared" si="723"/>
        <v>0.52723735408560313</v>
      </c>
      <c r="L1965" s="2">
        <f t="shared" si="724"/>
        <v>0</v>
      </c>
      <c r="M1965" s="2">
        <f t="shared" si="725"/>
        <v>1.7509727626459193E-2</v>
      </c>
      <c r="N1965" s="122">
        <v>468</v>
      </c>
      <c r="O1965" s="122">
        <v>542</v>
      </c>
      <c r="P1965" s="122"/>
      <c r="Q1965" s="122">
        <v>18</v>
      </c>
      <c r="R1965" s="122"/>
      <c r="S1965" s="122"/>
      <c r="T1965" s="59"/>
      <c r="U1965" s="59"/>
      <c r="V1965" s="59"/>
      <c r="W1965" s="59"/>
      <c r="X1965" s="59"/>
      <c r="Y1965" s="59"/>
      <c r="Z1965" s="59"/>
      <c r="AA1965" s="59"/>
      <c r="AB1965" s="59"/>
      <c r="AC1965" s="59"/>
      <c r="AD1965" s="59"/>
      <c r="AE1965" s="59"/>
      <c r="AG1965" s="7">
        <f>IF(Q1965&gt;0,RANK(Q1965,(N1965:P1965,Q1965:AE1965)),0)</f>
        <v>3</v>
      </c>
      <c r="AH1965" s="7">
        <f>IF(R1965&gt;0,RANK(R1965,(N1965:P1965,Q1965:AE1965)),0)</f>
        <v>0</v>
      </c>
      <c r="AI1965" s="7">
        <f>IF(T1965&gt;0,RANK(T1965,(N1965:P1965,Q1965:AE1965)),0)</f>
        <v>0</v>
      </c>
      <c r="AJ1965" s="7">
        <f>IF(S1965&gt;0,RANK(S1965,(N1965:P1965,Q1965:AE1965)),0)</f>
        <v>0</v>
      </c>
      <c r="AK1965" s="2">
        <f t="shared" si="726"/>
        <v>1.7509727626459144E-2</v>
      </c>
      <c r="AL1965" s="2">
        <f t="shared" si="727"/>
        <v>0</v>
      </c>
      <c r="AM1965" s="2">
        <f t="shared" si="728"/>
        <v>0</v>
      </c>
      <c r="AN1965" s="2">
        <f t="shared" si="729"/>
        <v>0</v>
      </c>
      <c r="AP1965" t="s">
        <v>1617</v>
      </c>
      <c r="AQ1965" t="s">
        <v>2164</v>
      </c>
      <c r="AR1965">
        <v>1</v>
      </c>
      <c r="AT1965" s="95">
        <v>46</v>
      </c>
      <c r="AU1965" s="97">
        <v>55</v>
      </c>
      <c r="AV1965" s="101">
        <f t="shared" si="730"/>
        <v>46055</v>
      </c>
      <c r="AX1965" s="7" t="s">
        <v>1006</v>
      </c>
      <c r="BE1965" t="s">
        <v>1449</v>
      </c>
    </row>
    <row r="1966" spans="1:57" hidden="1" outlineLevel="1">
      <c r="A1966" t="s">
        <v>731</v>
      </c>
      <c r="B1966" t="s">
        <v>2164</v>
      </c>
      <c r="C1966" s="1">
        <f t="shared" si="721"/>
        <v>2364</v>
      </c>
      <c r="D1966" s="7">
        <f>IF(N1966&gt;0, RANK(N1966,(N1966:P1966,Q1966:AE1966)),0)</f>
        <v>1</v>
      </c>
      <c r="E1966" s="7">
        <f>IF(O1966&gt;0,RANK(O1966,(N1966:P1966,Q1966:AE1966)),0)</f>
        <v>2</v>
      </c>
      <c r="F1966" s="7">
        <f>IF(P1966&gt;0,RANK(P1966,(N1966:P1966,Q1966:AE1966)),0)</f>
        <v>0</v>
      </c>
      <c r="G1966" s="1">
        <f t="shared" si="719"/>
        <v>787</v>
      </c>
      <c r="H1966" s="2">
        <f t="shared" si="720"/>
        <v>0.33291032148900168</v>
      </c>
      <c r="I1966" s="2"/>
      <c r="J1966" s="2">
        <f t="shared" si="722"/>
        <v>0.65820642978003385</v>
      </c>
      <c r="K1966" s="2">
        <f t="shared" si="723"/>
        <v>0.32529610829103217</v>
      </c>
      <c r="L1966" s="2">
        <f t="shared" si="724"/>
        <v>0</v>
      </c>
      <c r="M1966" s="2">
        <f t="shared" si="725"/>
        <v>1.6497461928933976E-2</v>
      </c>
      <c r="N1966" s="122">
        <v>1556</v>
      </c>
      <c r="O1966" s="122">
        <v>769</v>
      </c>
      <c r="P1966" s="122"/>
      <c r="Q1966" s="122">
        <v>39</v>
      </c>
      <c r="R1966" s="122"/>
      <c r="S1966" s="122"/>
      <c r="T1966" s="59"/>
      <c r="U1966" s="59"/>
      <c r="V1966" s="59"/>
      <c r="W1966" s="59"/>
      <c r="X1966" s="59"/>
      <c r="Y1966" s="59"/>
      <c r="Z1966" s="59"/>
      <c r="AA1966" s="59"/>
      <c r="AB1966" s="59"/>
      <c r="AC1966" s="59"/>
      <c r="AD1966" s="59"/>
      <c r="AE1966" s="59"/>
      <c r="AG1966" s="7">
        <f>IF(Q1966&gt;0,RANK(Q1966,(N1966:P1966,Q1966:AE1966)),0)</f>
        <v>3</v>
      </c>
      <c r="AH1966" s="7">
        <f>IF(R1966&gt;0,RANK(R1966,(N1966:P1966,Q1966:AE1966)),0)</f>
        <v>0</v>
      </c>
      <c r="AI1966" s="7">
        <f>IF(T1966&gt;0,RANK(T1966,(N1966:P1966,Q1966:AE1966)),0)</f>
        <v>0</v>
      </c>
      <c r="AJ1966" s="7">
        <f>IF(S1966&gt;0,RANK(S1966,(N1966:P1966,Q1966:AE1966)),0)</f>
        <v>0</v>
      </c>
      <c r="AK1966" s="2">
        <f t="shared" si="726"/>
        <v>1.6497461928934011E-2</v>
      </c>
      <c r="AL1966" s="2">
        <f t="shared" si="727"/>
        <v>0</v>
      </c>
      <c r="AM1966" s="2">
        <f t="shared" si="728"/>
        <v>0</v>
      </c>
      <c r="AN1966" s="2">
        <f t="shared" si="729"/>
        <v>0</v>
      </c>
      <c r="AP1966" t="s">
        <v>731</v>
      </c>
      <c r="AQ1966" t="s">
        <v>2164</v>
      </c>
      <c r="AR1966">
        <v>1</v>
      </c>
      <c r="AT1966" s="95">
        <v>46</v>
      </c>
      <c r="AU1966" s="97">
        <v>57</v>
      </c>
      <c r="AV1966" s="101">
        <f t="shared" si="730"/>
        <v>46057</v>
      </c>
      <c r="AX1966" s="7" t="s">
        <v>1006</v>
      </c>
      <c r="BE1966" t="s">
        <v>1324</v>
      </c>
    </row>
    <row r="1967" spans="1:57" hidden="1" outlineLevel="1">
      <c r="A1967" t="s">
        <v>435</v>
      </c>
      <c r="B1967" t="s">
        <v>2164</v>
      </c>
      <c r="C1967" s="1">
        <f t="shared" si="721"/>
        <v>2095</v>
      </c>
      <c r="D1967" s="7">
        <f>IF(N1967&gt;0, RANK(N1967,(N1967:P1967,Q1967:AE1967)),0)</f>
        <v>1</v>
      </c>
      <c r="E1967" s="7">
        <f>IF(O1967&gt;0,RANK(O1967,(N1967:P1967,Q1967:AE1967)),0)</f>
        <v>2</v>
      </c>
      <c r="F1967" s="7">
        <f>IF(P1967&gt;0,RANK(P1967,(N1967:P1967,Q1967:AE1967)),0)</f>
        <v>0</v>
      </c>
      <c r="G1967" s="1">
        <f t="shared" si="719"/>
        <v>640</v>
      </c>
      <c r="H1967" s="2">
        <f t="shared" si="720"/>
        <v>0.3054892601431981</v>
      </c>
      <c r="I1967" s="2"/>
      <c r="J1967" s="2">
        <f t="shared" si="722"/>
        <v>0.64582338902147973</v>
      </c>
      <c r="K1967" s="2">
        <f t="shared" si="723"/>
        <v>0.34033412887828163</v>
      </c>
      <c r="L1967" s="2">
        <f t="shared" si="724"/>
        <v>0</v>
      </c>
      <c r="M1967" s="2">
        <f t="shared" si="725"/>
        <v>1.384248210023864E-2</v>
      </c>
      <c r="N1967" s="122">
        <v>1353</v>
      </c>
      <c r="O1967" s="122">
        <v>713</v>
      </c>
      <c r="P1967" s="122"/>
      <c r="Q1967" s="122">
        <v>29</v>
      </c>
      <c r="R1967" s="122"/>
      <c r="S1967" s="122"/>
      <c r="T1967" s="59"/>
      <c r="U1967" s="59"/>
      <c r="V1967" s="59"/>
      <c r="W1967" s="59"/>
      <c r="X1967" s="59"/>
      <c r="Y1967" s="59"/>
      <c r="Z1967" s="59"/>
      <c r="AA1967" s="59"/>
      <c r="AB1967" s="59"/>
      <c r="AC1967" s="59"/>
      <c r="AD1967" s="59"/>
      <c r="AE1967" s="59"/>
      <c r="AG1967" s="7">
        <f>IF(Q1967&gt;0,RANK(Q1967,(N1967:P1967,Q1967:AE1967)),0)</f>
        <v>3</v>
      </c>
      <c r="AH1967" s="7">
        <f>IF(R1967&gt;0,RANK(R1967,(N1967:P1967,Q1967:AE1967)),0)</f>
        <v>0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 t="shared" si="726"/>
        <v>1.3842482100238664E-2</v>
      </c>
      <c r="AL1967" s="2">
        <f t="shared" si="727"/>
        <v>0</v>
      </c>
      <c r="AM1967" s="2">
        <f t="shared" si="728"/>
        <v>0</v>
      </c>
      <c r="AN1967" s="2">
        <f t="shared" si="729"/>
        <v>0</v>
      </c>
      <c r="AP1967" t="s">
        <v>435</v>
      </c>
      <c r="AQ1967" t="s">
        <v>2164</v>
      </c>
      <c r="AR1967">
        <v>1</v>
      </c>
      <c r="AT1967" s="95">
        <v>46</v>
      </c>
      <c r="AU1967" s="97">
        <v>59</v>
      </c>
      <c r="AV1967" s="101">
        <f t="shared" si="730"/>
        <v>46059</v>
      </c>
      <c r="AX1967" s="7" t="s">
        <v>1006</v>
      </c>
      <c r="BE1967" t="s">
        <v>753</v>
      </c>
    </row>
    <row r="1968" spans="1:57" hidden="1" outlineLevel="1">
      <c r="A1968" t="s">
        <v>1836</v>
      </c>
      <c r="B1968" t="s">
        <v>2164</v>
      </c>
      <c r="C1968" s="1">
        <f t="shared" si="721"/>
        <v>1323</v>
      </c>
      <c r="D1968" s="7">
        <f>IF(N1968&gt;0, RANK(N1968,(N1968:P1968,Q1968:AE1968)),0)</f>
        <v>1</v>
      </c>
      <c r="E1968" s="7">
        <f>IF(O1968&gt;0,RANK(O1968,(N1968:P1968,Q1968:AE1968)),0)</f>
        <v>2</v>
      </c>
      <c r="F1968" s="7">
        <f>IF(P1968&gt;0,RANK(P1968,(N1968:P1968,Q1968:AE1968)),0)</f>
        <v>0</v>
      </c>
      <c r="G1968" s="1">
        <f t="shared" si="719"/>
        <v>245</v>
      </c>
      <c r="H1968" s="2">
        <f t="shared" si="720"/>
        <v>0.18518518518518517</v>
      </c>
      <c r="I1968" s="2"/>
      <c r="J1968" s="2">
        <f t="shared" si="722"/>
        <v>0.58881330309901736</v>
      </c>
      <c r="K1968" s="2">
        <f t="shared" si="723"/>
        <v>0.40362811791383219</v>
      </c>
      <c r="L1968" s="2">
        <f t="shared" si="724"/>
        <v>0</v>
      </c>
      <c r="M1968" s="2">
        <f t="shared" si="725"/>
        <v>7.558578987150455E-3</v>
      </c>
      <c r="N1968" s="122">
        <v>779</v>
      </c>
      <c r="O1968" s="122">
        <v>534</v>
      </c>
      <c r="P1968" s="122"/>
      <c r="Q1968" s="122">
        <v>10</v>
      </c>
      <c r="R1968" s="122"/>
      <c r="S1968" s="122"/>
      <c r="T1968" s="59"/>
      <c r="U1968" s="59"/>
      <c r="V1968" s="59"/>
      <c r="W1968" s="59"/>
      <c r="X1968" s="59"/>
      <c r="Y1968" s="59"/>
      <c r="Z1968" s="59"/>
      <c r="AA1968" s="59"/>
      <c r="AB1968" s="59"/>
      <c r="AC1968" s="59"/>
      <c r="AD1968" s="59"/>
      <c r="AE1968" s="59"/>
      <c r="AG1968" s="7">
        <f>IF(Q1968&gt;0,RANK(Q1968,(N1968:P1968,Q1968:AE1968)),0)</f>
        <v>3</v>
      </c>
      <c r="AH1968" s="7">
        <f>IF(R1968&gt;0,RANK(R1968,(N1968:P1968,Q1968:AE1968)),0)</f>
        <v>0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726"/>
        <v>7.5585789871504159E-3</v>
      </c>
      <c r="AL1968" s="2">
        <f t="shared" si="727"/>
        <v>0</v>
      </c>
      <c r="AM1968" s="2">
        <f t="shared" si="728"/>
        <v>0</v>
      </c>
      <c r="AN1968" s="2">
        <f t="shared" si="729"/>
        <v>0</v>
      </c>
      <c r="AP1968" t="s">
        <v>1836</v>
      </c>
      <c r="AQ1968" t="s">
        <v>2164</v>
      </c>
      <c r="AR1968">
        <v>1</v>
      </c>
      <c r="AT1968" s="95">
        <v>46</v>
      </c>
      <c r="AU1968" s="97">
        <v>61</v>
      </c>
      <c r="AV1968" s="101">
        <f t="shared" si="730"/>
        <v>46061</v>
      </c>
      <c r="AX1968" s="7" t="s">
        <v>1006</v>
      </c>
      <c r="BE1968" t="s">
        <v>1053</v>
      </c>
    </row>
    <row r="1969" spans="1:57" hidden="1" outlineLevel="1">
      <c r="A1969" t="s">
        <v>1555</v>
      </c>
      <c r="B1969" t="s">
        <v>2164</v>
      </c>
      <c r="C1969" s="1">
        <f t="shared" si="721"/>
        <v>699</v>
      </c>
      <c r="D1969" s="7">
        <f>IF(N1969&gt;0, RANK(N1969,(N1969:P1969,Q1969:AE1969)),0)</f>
        <v>2</v>
      </c>
      <c r="E1969" s="7">
        <f>IF(O1969&gt;0,RANK(O1969,(N1969:P1969,Q1969:AE1969)),0)</f>
        <v>1</v>
      </c>
      <c r="F1969" s="7">
        <f>IF(P1969&gt;0,RANK(P1969,(N1969:P1969,Q1969:AE1969)),0)</f>
        <v>0</v>
      </c>
      <c r="G1969" s="1">
        <f t="shared" si="719"/>
        <v>17</v>
      </c>
      <c r="H1969" s="2">
        <f t="shared" si="720"/>
        <v>2.4320457796852647E-2</v>
      </c>
      <c r="I1969" s="2"/>
      <c r="J1969" s="2">
        <f t="shared" si="722"/>
        <v>0.47496423462088699</v>
      </c>
      <c r="K1969" s="2">
        <f t="shared" si="723"/>
        <v>0.49928469241773965</v>
      </c>
      <c r="L1969" s="2">
        <f t="shared" si="724"/>
        <v>0</v>
      </c>
      <c r="M1969" s="2">
        <f t="shared" si="725"/>
        <v>2.5751072961373356E-2</v>
      </c>
      <c r="N1969" s="122">
        <v>332</v>
      </c>
      <c r="O1969" s="122">
        <v>349</v>
      </c>
      <c r="P1969" s="122"/>
      <c r="Q1969" s="122">
        <v>18</v>
      </c>
      <c r="R1969" s="122"/>
      <c r="S1969" s="122"/>
      <c r="T1969" s="59"/>
      <c r="U1969" s="59"/>
      <c r="V1969" s="59"/>
      <c r="W1969" s="59"/>
      <c r="X1969" s="59"/>
      <c r="Y1969" s="59"/>
      <c r="Z1969" s="59"/>
      <c r="AA1969" s="59"/>
      <c r="AB1969" s="59"/>
      <c r="AC1969" s="59"/>
      <c r="AD1969" s="59"/>
      <c r="AE1969" s="59"/>
      <c r="AG1969" s="7">
        <f>IF(Q1969&gt;0,RANK(Q1969,(N1969:P1969,Q1969:AE1969)),0)</f>
        <v>3</v>
      </c>
      <c r="AH1969" s="7">
        <f>IF(R1969&gt;0,RANK(R1969,(N1969:P1969,Q1969:AE1969)),0)</f>
        <v>0</v>
      </c>
      <c r="AI1969" s="7">
        <f>IF(T1969&gt;0,RANK(T1969,(N1969:P1969,Q1969:AE1969)),0)</f>
        <v>0</v>
      </c>
      <c r="AJ1969" s="7">
        <f>IF(S1969&gt;0,RANK(S1969,(N1969:P1969,Q1969:AE1969)),0)</f>
        <v>0</v>
      </c>
      <c r="AK1969" s="2">
        <f t="shared" si="726"/>
        <v>2.575107296137339E-2</v>
      </c>
      <c r="AL1969" s="2">
        <f t="shared" si="727"/>
        <v>0</v>
      </c>
      <c r="AM1969" s="2">
        <f t="shared" si="728"/>
        <v>0</v>
      </c>
      <c r="AN1969" s="2">
        <f t="shared" si="729"/>
        <v>0</v>
      </c>
      <c r="AP1969" t="s">
        <v>1555</v>
      </c>
      <c r="AQ1969" t="s">
        <v>2164</v>
      </c>
      <c r="AR1969">
        <v>1</v>
      </c>
      <c r="AT1969" s="95">
        <v>46</v>
      </c>
      <c r="AU1969" s="97">
        <v>63</v>
      </c>
      <c r="AV1969" s="101">
        <f t="shared" si="730"/>
        <v>46063</v>
      </c>
      <c r="AX1969" s="7" t="s">
        <v>1006</v>
      </c>
      <c r="BE1969" t="s">
        <v>1449</v>
      </c>
    </row>
    <row r="1970" spans="1:57" hidden="1" outlineLevel="1">
      <c r="A1970" t="s">
        <v>1230</v>
      </c>
      <c r="B1970" t="s">
        <v>2164</v>
      </c>
      <c r="C1970" s="1">
        <f t="shared" si="721"/>
        <v>7142</v>
      </c>
      <c r="D1970" s="7">
        <f>IF(N1970&gt;0, RANK(N1970,(N1970:P1970,Q1970:AE1970)),0)</f>
        <v>1</v>
      </c>
      <c r="E1970" s="7">
        <f>IF(O1970&gt;0,RANK(O1970,(N1970:P1970,Q1970:AE1970)),0)</f>
        <v>2</v>
      </c>
      <c r="F1970" s="7">
        <f>IF(P1970&gt;0,RANK(P1970,(N1970:P1970,Q1970:AE1970)),0)</f>
        <v>0</v>
      </c>
      <c r="G1970" s="1">
        <f t="shared" si="719"/>
        <v>1369</v>
      </c>
      <c r="H1970" s="2">
        <f t="shared" si="720"/>
        <v>0.19168300196023522</v>
      </c>
      <c r="I1970" s="2"/>
      <c r="J1970" s="2">
        <f t="shared" si="722"/>
        <v>0.59087090450854107</v>
      </c>
      <c r="K1970" s="2">
        <f t="shared" si="723"/>
        <v>0.39918790254830577</v>
      </c>
      <c r="L1970" s="2">
        <f t="shared" si="724"/>
        <v>0</v>
      </c>
      <c r="M1970" s="2">
        <f t="shared" si="725"/>
        <v>9.9411929431531543E-3</v>
      </c>
      <c r="N1970" s="122">
        <v>4220</v>
      </c>
      <c r="O1970" s="122">
        <v>2851</v>
      </c>
      <c r="P1970" s="122"/>
      <c r="Q1970" s="122">
        <v>71</v>
      </c>
      <c r="R1970" s="122"/>
      <c r="S1970" s="122"/>
      <c r="T1970" s="59"/>
      <c r="U1970" s="59"/>
      <c r="V1970" s="59"/>
      <c r="W1970" s="59"/>
      <c r="X1970" s="59"/>
      <c r="Y1970" s="59"/>
      <c r="Z1970" s="59"/>
      <c r="AA1970" s="59"/>
      <c r="AB1970" s="59"/>
      <c r="AC1970" s="59"/>
      <c r="AD1970" s="59"/>
      <c r="AE1970" s="59"/>
      <c r="AG1970" s="7">
        <f>IF(Q1970&gt;0,RANK(Q1970,(N1970:P1970,Q1970:AE1970)),0)</f>
        <v>3</v>
      </c>
      <c r="AH1970" s="7">
        <f>IF(R1970&gt;0,RANK(R1970,(N1970:P1970,Q1970:AE1970)),0)</f>
        <v>0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726"/>
        <v>9.9411929431531786E-3</v>
      </c>
      <c r="AL1970" s="2">
        <f t="shared" si="727"/>
        <v>0</v>
      </c>
      <c r="AM1970" s="2">
        <f t="shared" si="728"/>
        <v>0</v>
      </c>
      <c r="AN1970" s="2">
        <f t="shared" si="729"/>
        <v>0</v>
      </c>
      <c r="AP1970" t="s">
        <v>1230</v>
      </c>
      <c r="AQ1970" t="s">
        <v>2164</v>
      </c>
      <c r="AR1970">
        <v>1</v>
      </c>
      <c r="AT1970" s="95">
        <v>46</v>
      </c>
      <c r="AU1970" s="97">
        <v>65</v>
      </c>
      <c r="AV1970" s="101">
        <f t="shared" si="730"/>
        <v>46065</v>
      </c>
      <c r="AX1970" s="7" t="s">
        <v>1006</v>
      </c>
      <c r="BE1970" t="s">
        <v>1053</v>
      </c>
    </row>
    <row r="1971" spans="1:57" hidden="1" outlineLevel="1">
      <c r="A1971" t="s">
        <v>1837</v>
      </c>
      <c r="B1971" t="s">
        <v>2164</v>
      </c>
      <c r="C1971" s="1">
        <f t="shared" ref="C1971:C2005" si="731">SUM(N1971:AE1971)</f>
        <v>3353</v>
      </c>
      <c r="D1971" s="7">
        <f>IF(N1971&gt;0, RANK(N1971,(N1971:P1971,Q1971:AE1971)),0)</f>
        <v>1</v>
      </c>
      <c r="E1971" s="7">
        <f>IF(O1971&gt;0,RANK(O1971,(N1971:P1971,Q1971:AE1971)),0)</f>
        <v>2</v>
      </c>
      <c r="F1971" s="7">
        <f>IF(P1971&gt;0,RANK(P1971,(N1971:P1971,Q1971:AE1971)),0)</f>
        <v>0</v>
      </c>
      <c r="G1971" s="1">
        <f t="shared" si="719"/>
        <v>719</v>
      </c>
      <c r="H1971" s="2">
        <f t="shared" si="720"/>
        <v>0.21443483447658812</v>
      </c>
      <c r="I1971" s="2"/>
      <c r="J1971" s="2">
        <f t="shared" ref="J1971:J2005" si="732">IF($C1971=0,"-",N1971/$C1971)</f>
        <v>0.60363853265732181</v>
      </c>
      <c r="K1971" s="2">
        <f t="shared" ref="K1971:K2005" si="733">IF($C1971=0,"-",O1971/$C1971)</f>
        <v>0.38920369818073369</v>
      </c>
      <c r="L1971" s="2">
        <f t="shared" ref="L1971:L2005" si="734">IF($C1971=0,"-",P1971/$C1971)</f>
        <v>0</v>
      </c>
      <c r="M1971" s="2">
        <f t="shared" ref="M1971:M2002" si="735">IF(C1971=0,"-",(1-J1971-K1971-L1971))</f>
        <v>7.1577691619444939E-3</v>
      </c>
      <c r="N1971" s="122">
        <v>2024</v>
      </c>
      <c r="O1971" s="122">
        <v>1305</v>
      </c>
      <c r="P1971" s="122"/>
      <c r="Q1971" s="122">
        <v>24</v>
      </c>
      <c r="R1971" s="122"/>
      <c r="S1971" s="122"/>
      <c r="T1971" s="59"/>
      <c r="U1971" s="59"/>
      <c r="V1971" s="59"/>
      <c r="W1971" s="59"/>
      <c r="X1971" s="59"/>
      <c r="Y1971" s="59"/>
      <c r="Z1971" s="59"/>
      <c r="AA1971" s="59"/>
      <c r="AB1971" s="59"/>
      <c r="AC1971" s="59"/>
      <c r="AD1971" s="59"/>
      <c r="AE1971" s="59"/>
      <c r="AG1971" s="7">
        <f>IF(Q1971&gt;0,RANK(Q1971,(N1971:P1971,Q1971:AE1971)),0)</f>
        <v>3</v>
      </c>
      <c r="AH1971" s="7">
        <f>IF(R1971&gt;0,RANK(R1971,(N1971:P1971,Q1971:AE1971)),0)</f>
        <v>0</v>
      </c>
      <c r="AI1971" s="7">
        <f>IF(T1971&gt;0,RANK(T1971,(N1971:P1971,Q1971:AE1971)),0)</f>
        <v>0</v>
      </c>
      <c r="AJ1971" s="7">
        <f>IF(S1971&gt;0,RANK(S1971,(N1971:P1971,Q1971:AE1971)),0)</f>
        <v>0</v>
      </c>
      <c r="AK1971" s="2">
        <f t="shared" ref="AK1971:AK2005" si="736">IF($C1971=0,"-",Q1971/$C1971)</f>
        <v>7.1577691619445277E-3</v>
      </c>
      <c r="AL1971" s="2">
        <f t="shared" ref="AL1971:AL2005" si="737">IF($C1971=0,"-",R1971/$C1971)</f>
        <v>0</v>
      </c>
      <c r="AM1971" s="2">
        <f t="shared" ref="AM1971:AM2005" si="738">IF($C1971=0,"-",T1971/$C1971)</f>
        <v>0</v>
      </c>
      <c r="AN1971" s="2">
        <f t="shared" ref="AN1971:AN2005" si="739">IF($C1971=0,"-",S1971/$C1971)</f>
        <v>0</v>
      </c>
      <c r="AP1971" t="s">
        <v>1837</v>
      </c>
      <c r="AQ1971" t="s">
        <v>2164</v>
      </c>
      <c r="AR1971">
        <v>1</v>
      </c>
      <c r="AT1971" s="95">
        <v>46</v>
      </c>
      <c r="AU1971" s="97">
        <v>67</v>
      </c>
      <c r="AV1971" s="101">
        <f t="shared" si="730"/>
        <v>46067</v>
      </c>
      <c r="AX1971" s="7" t="s">
        <v>1006</v>
      </c>
      <c r="BE1971" t="s">
        <v>753</v>
      </c>
    </row>
    <row r="1972" spans="1:57" hidden="1" outlineLevel="1">
      <c r="A1972" t="s">
        <v>2104</v>
      </c>
      <c r="B1972" t="s">
        <v>2164</v>
      </c>
      <c r="C1972" s="1">
        <f t="shared" si="731"/>
        <v>912</v>
      </c>
      <c r="D1972" s="7">
        <f>IF(N1972&gt;0, RANK(N1972,(N1972:P1972,Q1972:AE1972)),0)</f>
        <v>1</v>
      </c>
      <c r="E1972" s="7">
        <f>IF(O1972&gt;0,RANK(O1972,(N1972:P1972,Q1972:AE1972)),0)</f>
        <v>2</v>
      </c>
      <c r="F1972" s="7">
        <f>IF(P1972&gt;0,RANK(P1972,(N1972:P1972,Q1972:AE1972)),0)</f>
        <v>0</v>
      </c>
      <c r="G1972" s="1">
        <f t="shared" si="719"/>
        <v>211</v>
      </c>
      <c r="H1972" s="2">
        <f t="shared" si="720"/>
        <v>0.23135964912280702</v>
      </c>
      <c r="I1972" s="2"/>
      <c r="J1972" s="2">
        <f t="shared" si="732"/>
        <v>0.60964912280701755</v>
      </c>
      <c r="K1972" s="2">
        <f t="shared" si="733"/>
        <v>0.37828947368421051</v>
      </c>
      <c r="L1972" s="2">
        <f t="shared" si="734"/>
        <v>0</v>
      </c>
      <c r="M1972" s="2">
        <f t="shared" si="735"/>
        <v>1.206140350877194E-2</v>
      </c>
      <c r="N1972" s="122">
        <v>556</v>
      </c>
      <c r="O1972" s="122">
        <v>345</v>
      </c>
      <c r="P1972" s="122"/>
      <c r="Q1972" s="122">
        <v>11</v>
      </c>
      <c r="R1972" s="122"/>
      <c r="S1972" s="122"/>
      <c r="T1972" s="59"/>
      <c r="U1972" s="59"/>
      <c r="V1972" s="59"/>
      <c r="W1972" s="59"/>
      <c r="X1972" s="59"/>
      <c r="Y1972" s="59"/>
      <c r="Z1972" s="59"/>
      <c r="AA1972" s="59"/>
      <c r="AB1972" s="59"/>
      <c r="AC1972" s="59"/>
      <c r="AD1972" s="59"/>
      <c r="AE1972" s="59"/>
      <c r="AG1972" s="7">
        <f>IF(Q1972&gt;0,RANK(Q1972,(N1972:P1972,Q1972:AE1972)),0)</f>
        <v>3</v>
      </c>
      <c r="AH1972" s="7">
        <f>IF(R1972&gt;0,RANK(R1972,(N1972:P1972,Q1972:AE1972)),0)</f>
        <v>0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si="736"/>
        <v>1.2061403508771929E-2</v>
      </c>
      <c r="AL1972" s="2">
        <f t="shared" si="737"/>
        <v>0</v>
      </c>
      <c r="AM1972" s="2">
        <f t="shared" si="738"/>
        <v>0</v>
      </c>
      <c r="AN1972" s="2">
        <f t="shared" si="739"/>
        <v>0</v>
      </c>
      <c r="AP1972" t="s">
        <v>2104</v>
      </c>
      <c r="AQ1972" t="s">
        <v>2164</v>
      </c>
      <c r="AR1972">
        <v>1</v>
      </c>
      <c r="AT1972" s="95">
        <v>46</v>
      </c>
      <c r="AU1972" s="97">
        <v>69</v>
      </c>
      <c r="AV1972" s="101">
        <f t="shared" si="730"/>
        <v>46069</v>
      </c>
      <c r="AX1972" s="7" t="s">
        <v>1006</v>
      </c>
      <c r="BE1972" t="s">
        <v>1449</v>
      </c>
    </row>
    <row r="1973" spans="1:57" hidden="1" outlineLevel="1">
      <c r="A1973" t="s">
        <v>799</v>
      </c>
      <c r="B1973" t="s">
        <v>2164</v>
      </c>
      <c r="C1973" s="1">
        <f t="shared" si="731"/>
        <v>949</v>
      </c>
      <c r="D1973" s="7">
        <f>IF(N1973&gt;0, RANK(N1973,(N1973:P1973,Q1973:AE1973)),0)</f>
        <v>1</v>
      </c>
      <c r="E1973" s="7">
        <f>IF(O1973&gt;0,RANK(O1973,(N1973:P1973,Q1973:AE1973)),0)</f>
        <v>2</v>
      </c>
      <c r="F1973" s="7">
        <f>IF(P1973&gt;0,RANK(P1973,(N1973:P1973,Q1973:AE1973)),0)</f>
        <v>0</v>
      </c>
      <c r="G1973" s="1">
        <f t="shared" si="719"/>
        <v>55</v>
      </c>
      <c r="H1973" s="2">
        <f t="shared" si="720"/>
        <v>5.7955742887249737E-2</v>
      </c>
      <c r="I1973" s="2"/>
      <c r="J1973" s="2">
        <f t="shared" si="732"/>
        <v>0.51844046364594309</v>
      </c>
      <c r="K1973" s="2">
        <f t="shared" si="733"/>
        <v>0.46048472075869334</v>
      </c>
      <c r="L1973" s="2">
        <f t="shared" si="734"/>
        <v>0</v>
      </c>
      <c r="M1973" s="2">
        <f t="shared" si="735"/>
        <v>2.1074815595363561E-2</v>
      </c>
      <c r="N1973" s="122">
        <v>492</v>
      </c>
      <c r="O1973" s="122">
        <v>437</v>
      </c>
      <c r="P1973" s="122"/>
      <c r="Q1973" s="122">
        <v>20</v>
      </c>
      <c r="R1973" s="122"/>
      <c r="S1973" s="122"/>
      <c r="T1973" s="59"/>
      <c r="U1973" s="59"/>
      <c r="V1973" s="59"/>
      <c r="W1973" s="59"/>
      <c r="X1973" s="59"/>
      <c r="Y1973" s="59"/>
      <c r="Z1973" s="59"/>
      <c r="AA1973" s="59"/>
      <c r="AB1973" s="59"/>
      <c r="AC1973" s="59"/>
      <c r="AD1973" s="59"/>
      <c r="AE1973" s="59"/>
      <c r="AG1973" s="7">
        <f>IF(Q1973&gt;0,RANK(Q1973,(N1973:P1973,Q1973:AE1973)),0)</f>
        <v>3</v>
      </c>
      <c r="AH1973" s="7">
        <f>IF(R1973&gt;0,RANK(R1973,(N1973:P1973,Q1973:AE1973)),0)</f>
        <v>0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736"/>
        <v>2.107481559536354E-2</v>
      </c>
      <c r="AL1973" s="2">
        <f t="shared" si="737"/>
        <v>0</v>
      </c>
      <c r="AM1973" s="2">
        <f t="shared" si="738"/>
        <v>0</v>
      </c>
      <c r="AN1973" s="2">
        <f t="shared" si="739"/>
        <v>0</v>
      </c>
      <c r="AP1973" t="s">
        <v>799</v>
      </c>
      <c r="AQ1973" t="s">
        <v>2164</v>
      </c>
      <c r="AR1973">
        <v>1</v>
      </c>
      <c r="AT1973" s="95">
        <v>46</v>
      </c>
      <c r="AU1973" s="97">
        <v>71</v>
      </c>
      <c r="AV1973" s="101">
        <f t="shared" si="730"/>
        <v>46071</v>
      </c>
      <c r="AX1973" s="7" t="s">
        <v>1006</v>
      </c>
      <c r="BE1973" t="s">
        <v>753</v>
      </c>
    </row>
    <row r="1974" spans="1:57" hidden="1" outlineLevel="1">
      <c r="A1974" t="s">
        <v>1817</v>
      </c>
      <c r="B1974" t="s">
        <v>2164</v>
      </c>
      <c r="C1974" s="1">
        <f t="shared" si="731"/>
        <v>1251</v>
      </c>
      <c r="D1974" s="7">
        <f>IF(N1974&gt;0, RANK(N1974,(N1974:P1974,Q1974:AE1974)),0)</f>
        <v>1</v>
      </c>
      <c r="E1974" s="7">
        <f>IF(O1974&gt;0,RANK(O1974,(N1974:P1974,Q1974:AE1974)),0)</f>
        <v>2</v>
      </c>
      <c r="F1974" s="7">
        <f>IF(P1974&gt;0,RANK(P1974,(N1974:P1974,Q1974:AE1974)),0)</f>
        <v>0</v>
      </c>
      <c r="G1974" s="1">
        <f t="shared" si="719"/>
        <v>446</v>
      </c>
      <c r="H1974" s="2">
        <f t="shared" si="720"/>
        <v>0.35651478816946441</v>
      </c>
      <c r="I1974" s="2"/>
      <c r="J1974" s="2">
        <f t="shared" si="732"/>
        <v>0.66826538768984811</v>
      </c>
      <c r="K1974" s="2">
        <f t="shared" si="733"/>
        <v>0.3117505995203837</v>
      </c>
      <c r="L1974" s="2">
        <f t="shared" si="734"/>
        <v>0</v>
      </c>
      <c r="M1974" s="2">
        <f t="shared" si="735"/>
        <v>1.9984012789768191E-2</v>
      </c>
      <c r="N1974" s="122">
        <v>836</v>
      </c>
      <c r="O1974" s="122">
        <v>390</v>
      </c>
      <c r="P1974" s="122"/>
      <c r="Q1974" s="122">
        <v>25</v>
      </c>
      <c r="R1974" s="122"/>
      <c r="S1974" s="122"/>
      <c r="T1974" s="59"/>
      <c r="U1974" s="59"/>
      <c r="V1974" s="59"/>
      <c r="W1974" s="59"/>
      <c r="X1974" s="59"/>
      <c r="Y1974" s="59"/>
      <c r="Z1974" s="59"/>
      <c r="AA1974" s="59"/>
      <c r="AB1974" s="59"/>
      <c r="AC1974" s="59"/>
      <c r="AD1974" s="59"/>
      <c r="AE1974" s="59"/>
      <c r="AG1974" s="7">
        <f>IF(Q1974&gt;0,RANK(Q1974,(N1974:P1974,Q1974:AE1974)),0)</f>
        <v>3</v>
      </c>
      <c r="AH1974" s="7">
        <f>IF(R1974&gt;0,RANK(R1974,(N1974:P1974,Q1974:AE1974)),0)</f>
        <v>0</v>
      </c>
      <c r="AI1974" s="7">
        <f>IF(T1974&gt;0,RANK(T1974,(N1974:P1974,Q1974:AE1974)),0)</f>
        <v>0</v>
      </c>
      <c r="AJ1974" s="7">
        <f>IF(S1974&gt;0,RANK(S1974,(N1974:P1974,Q1974:AE1974)),0)</f>
        <v>0</v>
      </c>
      <c r="AK1974" s="2">
        <f t="shared" si="736"/>
        <v>1.9984012789768184E-2</v>
      </c>
      <c r="AL1974" s="2">
        <f t="shared" si="737"/>
        <v>0</v>
      </c>
      <c r="AM1974" s="2">
        <f t="shared" si="738"/>
        <v>0</v>
      </c>
      <c r="AN1974" s="2">
        <f t="shared" si="739"/>
        <v>0</v>
      </c>
      <c r="AP1974" t="s">
        <v>1817</v>
      </c>
      <c r="AQ1974" t="s">
        <v>2164</v>
      </c>
      <c r="AR1974">
        <v>1</v>
      </c>
      <c r="AT1974" s="95">
        <v>46</v>
      </c>
      <c r="AU1974" s="97">
        <v>73</v>
      </c>
      <c r="AV1974" s="101">
        <f t="shared" si="730"/>
        <v>46073</v>
      </c>
      <c r="AX1974" s="7" t="s">
        <v>1006</v>
      </c>
      <c r="BE1974" t="s">
        <v>753</v>
      </c>
    </row>
    <row r="1975" spans="1:57" hidden="1" outlineLevel="1">
      <c r="A1975" t="s">
        <v>1024</v>
      </c>
      <c r="B1975" t="s">
        <v>2164</v>
      </c>
      <c r="C1975" s="1">
        <f t="shared" si="731"/>
        <v>643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1">
        <f t="shared" si="719"/>
        <v>19</v>
      </c>
      <c r="H1975" s="2">
        <f t="shared" si="720"/>
        <v>2.9548989113530325E-2</v>
      </c>
      <c r="I1975" s="2"/>
      <c r="J1975" s="2">
        <f t="shared" si="732"/>
        <v>0.47433903576982894</v>
      </c>
      <c r="K1975" s="2">
        <f t="shared" si="733"/>
        <v>0.50388802488335926</v>
      </c>
      <c r="L1975" s="2">
        <f t="shared" si="734"/>
        <v>0</v>
      </c>
      <c r="M1975" s="2">
        <f t="shared" si="735"/>
        <v>2.1772939346811793E-2</v>
      </c>
      <c r="N1975" s="122">
        <v>305</v>
      </c>
      <c r="O1975" s="122">
        <v>324</v>
      </c>
      <c r="P1975" s="122"/>
      <c r="Q1975" s="122">
        <v>14</v>
      </c>
      <c r="R1975" s="122"/>
      <c r="S1975" s="122"/>
      <c r="T1975" s="59"/>
      <c r="U1975" s="59"/>
      <c r="V1975" s="59"/>
      <c r="W1975" s="59"/>
      <c r="X1975" s="59"/>
      <c r="Y1975" s="59"/>
      <c r="Z1975" s="59"/>
      <c r="AA1975" s="59"/>
      <c r="AB1975" s="59"/>
      <c r="AC1975" s="59"/>
      <c r="AD1975" s="59"/>
      <c r="AE1975" s="59"/>
      <c r="AG1975" s="7">
        <f>IF(Q1975&gt;0,RANK(Q1975,(N1975:P1975,Q1975:AE1975)),0)</f>
        <v>3</v>
      </c>
      <c r="AH1975" s="7">
        <f>IF(R1975&gt;0,RANK(R1975,(N1975:P1975,Q1975:AE1975)),0)</f>
        <v>0</v>
      </c>
      <c r="AI1975" s="7">
        <f>IF(T1975&gt;0,RANK(T1975,(N1975:P1975,Q1975:AE1975)),0)</f>
        <v>0</v>
      </c>
      <c r="AJ1975" s="7">
        <f>IF(S1975&gt;0,RANK(S1975,(N1975:P1975,Q1975:AE1975)),0)</f>
        <v>0</v>
      </c>
      <c r="AK1975" s="2">
        <f t="shared" si="736"/>
        <v>2.177293934681182E-2</v>
      </c>
      <c r="AL1975" s="2">
        <f t="shared" si="737"/>
        <v>0</v>
      </c>
      <c r="AM1975" s="2">
        <f t="shared" si="738"/>
        <v>0</v>
      </c>
      <c r="AN1975" s="2">
        <f t="shared" si="739"/>
        <v>0</v>
      </c>
      <c r="AP1975" t="s">
        <v>1024</v>
      </c>
      <c r="AQ1975" t="s">
        <v>2164</v>
      </c>
      <c r="AR1975">
        <v>1</v>
      </c>
      <c r="AT1975" s="95">
        <v>46</v>
      </c>
      <c r="AU1975" s="97">
        <v>75</v>
      </c>
      <c r="AV1975" s="101">
        <f t="shared" si="730"/>
        <v>46075</v>
      </c>
      <c r="AX1975" s="7" t="s">
        <v>1006</v>
      </c>
      <c r="BE1975" t="s">
        <v>1449</v>
      </c>
    </row>
    <row r="1976" spans="1:57" hidden="1" outlineLevel="1">
      <c r="A1976" t="s">
        <v>1096</v>
      </c>
      <c r="B1976" t="s">
        <v>2164</v>
      </c>
      <c r="C1976" s="1">
        <f t="shared" si="731"/>
        <v>2500</v>
      </c>
      <c r="D1976" s="7">
        <f>IF(N1976&gt;0, RANK(N1976,(N1976:P1976,Q1976:AE1976)),0)</f>
        <v>1</v>
      </c>
      <c r="E1976" s="7">
        <f>IF(O1976&gt;0,RANK(O1976,(N1976:P1976,Q1976:AE1976)),0)</f>
        <v>2</v>
      </c>
      <c r="F1976" s="7">
        <f>IF(P1976&gt;0,RANK(P1976,(N1976:P1976,Q1976:AE1976)),0)</f>
        <v>0</v>
      </c>
      <c r="G1976" s="1">
        <f t="shared" si="719"/>
        <v>1020</v>
      </c>
      <c r="H1976" s="2">
        <f t="shared" si="720"/>
        <v>0.40799999999999997</v>
      </c>
      <c r="I1976" s="2"/>
      <c r="J1976" s="2">
        <f t="shared" si="732"/>
        <v>0.69799999999999995</v>
      </c>
      <c r="K1976" s="2">
        <f t="shared" si="733"/>
        <v>0.28999999999999998</v>
      </c>
      <c r="L1976" s="2">
        <f t="shared" si="734"/>
        <v>0</v>
      </c>
      <c r="M1976" s="2">
        <f t="shared" si="735"/>
        <v>1.2000000000000066E-2</v>
      </c>
      <c r="N1976" s="122">
        <v>1745</v>
      </c>
      <c r="O1976" s="122">
        <v>725</v>
      </c>
      <c r="P1976" s="122"/>
      <c r="Q1976" s="122">
        <v>30</v>
      </c>
      <c r="R1976" s="122"/>
      <c r="S1976" s="122"/>
      <c r="T1976" s="59"/>
      <c r="U1976" s="59"/>
      <c r="V1976" s="59"/>
      <c r="W1976" s="59"/>
      <c r="X1976" s="59"/>
      <c r="Y1976" s="59"/>
      <c r="Z1976" s="59"/>
      <c r="AA1976" s="59"/>
      <c r="AB1976" s="59"/>
      <c r="AC1976" s="59"/>
      <c r="AD1976" s="59"/>
      <c r="AE1976" s="59"/>
      <c r="AG1976" s="7">
        <f>IF(Q1976&gt;0,RANK(Q1976,(N1976:P1976,Q1976:AE1976)),0)</f>
        <v>3</v>
      </c>
      <c r="AH1976" s="7">
        <f>IF(R1976&gt;0,RANK(R1976,(N1976:P1976,Q1976:AE1976)),0)</f>
        <v>0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736"/>
        <v>1.2E-2</v>
      </c>
      <c r="AL1976" s="2">
        <f t="shared" si="737"/>
        <v>0</v>
      </c>
      <c r="AM1976" s="2">
        <f t="shared" si="738"/>
        <v>0</v>
      </c>
      <c r="AN1976" s="2">
        <f t="shared" si="739"/>
        <v>0</v>
      </c>
      <c r="AP1976" t="s">
        <v>1096</v>
      </c>
      <c r="AQ1976" t="s">
        <v>2164</v>
      </c>
      <c r="AR1976">
        <v>1</v>
      </c>
      <c r="AT1976" s="95">
        <v>46</v>
      </c>
      <c r="AU1976" s="97">
        <v>77</v>
      </c>
      <c r="AV1976" s="101">
        <f t="shared" si="730"/>
        <v>46077</v>
      </c>
      <c r="AX1976" s="7" t="s">
        <v>1006</v>
      </c>
      <c r="BE1976" t="s">
        <v>753</v>
      </c>
    </row>
    <row r="1977" spans="1:57" hidden="1" outlineLevel="1">
      <c r="A1977" t="s">
        <v>1574</v>
      </c>
      <c r="B1977" t="s">
        <v>2164</v>
      </c>
      <c r="C1977" s="1">
        <f t="shared" si="731"/>
        <v>4429</v>
      </c>
      <c r="D1977" s="7">
        <f>IF(N1977&gt;0, RANK(N1977,(N1977:P1977,Q1977:AE1977)),0)</f>
        <v>1</v>
      </c>
      <c r="E1977" s="7">
        <f>IF(O1977&gt;0,RANK(O1977,(N1977:P1977,Q1977:AE1977)),0)</f>
        <v>2</v>
      </c>
      <c r="F1977" s="7">
        <f>IF(P1977&gt;0,RANK(P1977,(N1977:P1977,Q1977:AE1977)),0)</f>
        <v>0</v>
      </c>
      <c r="G1977" s="1">
        <f t="shared" si="719"/>
        <v>1960</v>
      </c>
      <c r="H1977" s="2">
        <f t="shared" si="720"/>
        <v>0.44253781892074961</v>
      </c>
      <c r="I1977" s="2"/>
      <c r="J1977" s="2">
        <f t="shared" si="732"/>
        <v>0.71709189433280651</v>
      </c>
      <c r="K1977" s="2">
        <f t="shared" si="733"/>
        <v>0.2745540754120569</v>
      </c>
      <c r="L1977" s="2">
        <f t="shared" si="734"/>
        <v>0</v>
      </c>
      <c r="M1977" s="2">
        <f t="shared" si="735"/>
        <v>8.3540302551365908E-3</v>
      </c>
      <c r="N1977" s="122">
        <v>3176</v>
      </c>
      <c r="O1977" s="122">
        <v>1216</v>
      </c>
      <c r="P1977" s="122"/>
      <c r="Q1977" s="122">
        <v>37</v>
      </c>
      <c r="R1977" s="122"/>
      <c r="S1977" s="122"/>
      <c r="T1977" s="59"/>
      <c r="U1977" s="59"/>
      <c r="V1977" s="59"/>
      <c r="W1977" s="59"/>
      <c r="X1977" s="59"/>
      <c r="Y1977" s="59"/>
      <c r="Z1977" s="59"/>
      <c r="AA1977" s="59"/>
      <c r="AB1977" s="59"/>
      <c r="AC1977" s="59"/>
      <c r="AD1977" s="59"/>
      <c r="AE1977" s="59"/>
      <c r="AG1977" s="7">
        <f>IF(Q1977&gt;0,RANK(Q1977,(N1977:P1977,Q1977:AE1977)),0)</f>
        <v>3</v>
      </c>
      <c r="AH1977" s="7">
        <f>IF(R1977&gt;0,RANK(R1977,(N1977:P1977,Q1977:AE1977)),0)</f>
        <v>0</v>
      </c>
      <c r="AI1977" s="7">
        <f>IF(T1977&gt;0,RANK(T1977,(N1977:P1977,Q1977:AE1977)),0)</f>
        <v>0</v>
      </c>
      <c r="AJ1977" s="7">
        <f>IF(S1977&gt;0,RANK(S1977,(N1977:P1977,Q1977:AE1977)),0)</f>
        <v>0</v>
      </c>
      <c r="AK1977" s="2">
        <f t="shared" si="736"/>
        <v>8.3540302551365995E-3</v>
      </c>
      <c r="AL1977" s="2">
        <f t="shared" si="737"/>
        <v>0</v>
      </c>
      <c r="AM1977" s="2">
        <f t="shared" si="738"/>
        <v>0</v>
      </c>
      <c r="AN1977" s="2">
        <f t="shared" si="739"/>
        <v>0</v>
      </c>
      <c r="AP1977" t="s">
        <v>1574</v>
      </c>
      <c r="AQ1977" t="s">
        <v>2164</v>
      </c>
      <c r="AR1977">
        <v>1</v>
      </c>
      <c r="AT1977" s="95">
        <v>46</v>
      </c>
      <c r="AU1977" s="97">
        <v>79</v>
      </c>
      <c r="AV1977" s="101">
        <f t="shared" si="730"/>
        <v>46079</v>
      </c>
      <c r="AX1977" s="7" t="s">
        <v>1006</v>
      </c>
      <c r="BE1977" t="s">
        <v>1053</v>
      </c>
    </row>
    <row r="1978" spans="1:57" hidden="1" outlineLevel="1">
      <c r="A1978" t="s">
        <v>1988</v>
      </c>
      <c r="B1978" t="s">
        <v>2164</v>
      </c>
      <c r="C1978" s="1">
        <f t="shared" si="731"/>
        <v>7134</v>
      </c>
      <c r="D1978" s="7">
        <f>IF(N1978&gt;0, RANK(N1978,(N1978:P1978,Q1978:AE1978)),0)</f>
        <v>1</v>
      </c>
      <c r="E1978" s="7">
        <f>IF(O1978&gt;0,RANK(O1978,(N1978:P1978,Q1978:AE1978)),0)</f>
        <v>2</v>
      </c>
      <c r="F1978" s="7">
        <f>IF(P1978&gt;0,RANK(P1978,(N1978:P1978,Q1978:AE1978)),0)</f>
        <v>0</v>
      </c>
      <c r="G1978" s="1">
        <f t="shared" si="719"/>
        <v>679</v>
      </c>
      <c r="H1978" s="2">
        <f t="shared" si="720"/>
        <v>9.5178020745724692E-2</v>
      </c>
      <c r="I1978" s="2"/>
      <c r="J1978" s="2">
        <f t="shared" si="732"/>
        <v>0.53742640874684611</v>
      </c>
      <c r="K1978" s="2">
        <f t="shared" si="733"/>
        <v>0.44224838800112137</v>
      </c>
      <c r="L1978" s="2">
        <f t="shared" si="734"/>
        <v>0</v>
      </c>
      <c r="M1978" s="2">
        <f t="shared" si="735"/>
        <v>2.032520325203252E-2</v>
      </c>
      <c r="N1978" s="122">
        <v>3834</v>
      </c>
      <c r="O1978" s="122">
        <v>3155</v>
      </c>
      <c r="P1978" s="122"/>
      <c r="Q1978" s="122">
        <v>145</v>
      </c>
      <c r="R1978" s="122"/>
      <c r="S1978" s="122"/>
      <c r="T1978" s="59"/>
      <c r="U1978" s="59"/>
      <c r="V1978" s="59"/>
      <c r="W1978" s="59"/>
      <c r="X1978" s="59"/>
      <c r="Y1978" s="59"/>
      <c r="Z1978" s="59"/>
      <c r="AA1978" s="59"/>
      <c r="AB1978" s="59"/>
      <c r="AC1978" s="59"/>
      <c r="AD1978" s="59"/>
      <c r="AE1978" s="59"/>
      <c r="AG1978" s="7">
        <f>IF(Q1978&gt;0,RANK(Q1978,(N1978:P1978,Q1978:AE1978)),0)</f>
        <v>3</v>
      </c>
      <c r="AH1978" s="7">
        <f>IF(R1978&gt;0,RANK(R1978,(N1978:P1978,Q1978:AE1978)),0)</f>
        <v>0</v>
      </c>
      <c r="AI1978" s="7">
        <f>IF(T1978&gt;0,RANK(T1978,(N1978:P1978,Q1978:AE1978)),0)</f>
        <v>0</v>
      </c>
      <c r="AJ1978" s="7">
        <f>IF(S1978&gt;0,RANK(S1978,(N1978:P1978,Q1978:AE1978)),0)</f>
        <v>0</v>
      </c>
      <c r="AK1978" s="2">
        <f t="shared" si="736"/>
        <v>2.032520325203252E-2</v>
      </c>
      <c r="AL1978" s="2">
        <f t="shared" si="737"/>
        <v>0</v>
      </c>
      <c r="AM1978" s="2">
        <f t="shared" si="738"/>
        <v>0</v>
      </c>
      <c r="AN1978" s="2">
        <f t="shared" si="739"/>
        <v>0</v>
      </c>
      <c r="AP1978" t="s">
        <v>1988</v>
      </c>
      <c r="AQ1978" t="s">
        <v>2164</v>
      </c>
      <c r="AR1978">
        <v>1</v>
      </c>
      <c r="AT1978" s="95">
        <v>46</v>
      </c>
      <c r="AU1978" s="97">
        <v>81</v>
      </c>
      <c r="AV1978" s="101">
        <f t="shared" si="730"/>
        <v>46081</v>
      </c>
      <c r="AX1978" s="7" t="s">
        <v>1006</v>
      </c>
      <c r="BE1978" t="s">
        <v>1053</v>
      </c>
    </row>
    <row r="1979" spans="1:57" hidden="1" outlineLevel="1">
      <c r="A1979" t="s">
        <v>1853</v>
      </c>
      <c r="B1979" t="s">
        <v>2164</v>
      </c>
      <c r="C1979" s="1">
        <f t="shared" si="731"/>
        <v>7105</v>
      </c>
      <c r="D1979" s="7">
        <f>IF(N1979&gt;0, RANK(N1979,(N1979:P1979,Q1979:AE1979)),0)</f>
        <v>1</v>
      </c>
      <c r="E1979" s="7">
        <f>IF(O1979&gt;0,RANK(O1979,(N1979:P1979,Q1979:AE1979)),0)</f>
        <v>2</v>
      </c>
      <c r="F1979" s="7">
        <f>IF(P1979&gt;0,RANK(P1979,(N1979:P1979,Q1979:AE1979)),0)</f>
        <v>0</v>
      </c>
      <c r="G1979" s="1">
        <f t="shared" si="719"/>
        <v>1567</v>
      </c>
      <c r="H1979" s="2">
        <f t="shared" si="720"/>
        <v>0.22054890921885995</v>
      </c>
      <c r="I1979" s="2"/>
      <c r="J1979" s="2">
        <f t="shared" si="732"/>
        <v>0.60647431386347639</v>
      </c>
      <c r="K1979" s="2">
        <f t="shared" si="733"/>
        <v>0.38592540464461644</v>
      </c>
      <c r="L1979" s="2">
        <f t="shared" si="734"/>
        <v>0</v>
      </c>
      <c r="M1979" s="2">
        <f t="shared" si="735"/>
        <v>7.6002814919071682E-3</v>
      </c>
      <c r="N1979" s="122">
        <v>4309</v>
      </c>
      <c r="O1979" s="122">
        <v>2742</v>
      </c>
      <c r="P1979" s="122"/>
      <c r="Q1979" s="122">
        <v>54</v>
      </c>
      <c r="R1979" s="122"/>
      <c r="S1979" s="122"/>
      <c r="T1979" s="59"/>
      <c r="U1979" s="59"/>
      <c r="V1979" s="59"/>
      <c r="W1979" s="59"/>
      <c r="X1979" s="59"/>
      <c r="Y1979" s="59"/>
      <c r="Z1979" s="59"/>
      <c r="AA1979" s="59"/>
      <c r="AB1979" s="59"/>
      <c r="AC1979" s="59"/>
      <c r="AD1979" s="59"/>
      <c r="AE1979" s="59"/>
      <c r="AG1979" s="7">
        <f>IF(Q1979&gt;0,RANK(Q1979,(N1979:P1979,Q1979:AE1979)),0)</f>
        <v>3</v>
      </c>
      <c r="AH1979" s="7">
        <f>IF(R1979&gt;0,RANK(R1979,(N1979:P1979,Q1979:AE1979)),0)</f>
        <v>0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736"/>
        <v>7.6002814919071075E-3</v>
      </c>
      <c r="AL1979" s="2">
        <f t="shared" si="737"/>
        <v>0</v>
      </c>
      <c r="AM1979" s="2">
        <f t="shared" si="738"/>
        <v>0</v>
      </c>
      <c r="AN1979" s="2">
        <f t="shared" si="739"/>
        <v>0</v>
      </c>
      <c r="AP1979" t="s">
        <v>1853</v>
      </c>
      <c r="AQ1979" t="s">
        <v>2164</v>
      </c>
      <c r="AR1979">
        <v>1</v>
      </c>
      <c r="AT1979" s="95">
        <v>46</v>
      </c>
      <c r="AU1979" s="97">
        <v>83</v>
      </c>
      <c r="AV1979" s="101">
        <f t="shared" si="730"/>
        <v>46083</v>
      </c>
      <c r="AX1979" s="7" t="s">
        <v>1006</v>
      </c>
      <c r="BE1979" t="s">
        <v>1053</v>
      </c>
    </row>
    <row r="1980" spans="1:57" hidden="1" outlineLevel="1">
      <c r="A1980" t="s">
        <v>262</v>
      </c>
      <c r="B1980" t="s">
        <v>2164</v>
      </c>
      <c r="C1980" s="1">
        <f t="shared" si="731"/>
        <v>1452</v>
      </c>
      <c r="D1980" s="7">
        <f>IF(N1980&gt;0, RANK(N1980,(N1980:P1980,Q1980:AE1980)),0)</f>
        <v>1</v>
      </c>
      <c r="E1980" s="7">
        <f>IF(O1980&gt;0,RANK(O1980,(N1980:P1980,Q1980:AE1980)),0)</f>
        <v>2</v>
      </c>
      <c r="F1980" s="7">
        <f>IF(P1980&gt;0,RANK(P1980,(N1980:P1980,Q1980:AE1980)),0)</f>
        <v>0</v>
      </c>
      <c r="G1980" s="1">
        <f t="shared" si="719"/>
        <v>437</v>
      </c>
      <c r="H1980" s="2">
        <f t="shared" si="720"/>
        <v>0.30096418732782371</v>
      </c>
      <c r="I1980" s="2"/>
      <c r="J1980" s="2">
        <f t="shared" si="732"/>
        <v>0.64049586776859502</v>
      </c>
      <c r="K1980" s="2">
        <f t="shared" si="733"/>
        <v>0.33953168044077137</v>
      </c>
      <c r="L1980" s="2">
        <f t="shared" si="734"/>
        <v>0</v>
      </c>
      <c r="M1980" s="2">
        <f t="shared" si="735"/>
        <v>1.9972451790633616E-2</v>
      </c>
      <c r="N1980" s="122">
        <v>930</v>
      </c>
      <c r="O1980" s="122">
        <v>493</v>
      </c>
      <c r="P1980" s="122"/>
      <c r="Q1980" s="122">
        <v>29</v>
      </c>
      <c r="R1980" s="122"/>
      <c r="S1980" s="122"/>
      <c r="T1980" s="59"/>
      <c r="U1980" s="59"/>
      <c r="V1980" s="59"/>
      <c r="W1980" s="59"/>
      <c r="X1980" s="59"/>
      <c r="Y1980" s="59"/>
      <c r="Z1980" s="59"/>
      <c r="AA1980" s="59"/>
      <c r="AB1980" s="59"/>
      <c r="AC1980" s="59"/>
      <c r="AD1980" s="59"/>
      <c r="AE1980" s="59"/>
      <c r="AG1980" s="7">
        <f>IF(Q1980&gt;0,RANK(Q1980,(N1980:P1980,Q1980:AE1980)),0)</f>
        <v>3</v>
      </c>
      <c r="AH1980" s="7">
        <f>IF(R1980&gt;0,RANK(R1980,(N1980:P1980,Q1980:AE1980)),0)</f>
        <v>0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736"/>
        <v>1.9972451790633609E-2</v>
      </c>
      <c r="AL1980" s="2">
        <f t="shared" si="737"/>
        <v>0</v>
      </c>
      <c r="AM1980" s="2">
        <f t="shared" si="738"/>
        <v>0</v>
      </c>
      <c r="AN1980" s="2">
        <f t="shared" si="739"/>
        <v>0</v>
      </c>
      <c r="AP1980" t="s">
        <v>262</v>
      </c>
      <c r="AQ1980" t="s">
        <v>2164</v>
      </c>
      <c r="AR1980">
        <v>1</v>
      </c>
      <c r="AT1980" s="95">
        <v>46</v>
      </c>
      <c r="AU1980" s="97">
        <v>85</v>
      </c>
      <c r="AV1980" s="101">
        <f t="shared" si="730"/>
        <v>46085</v>
      </c>
      <c r="AX1980" s="7" t="s">
        <v>1006</v>
      </c>
      <c r="BE1980" t="s">
        <v>681</v>
      </c>
    </row>
    <row r="1981" spans="1:57" hidden="1" outlineLevel="1">
      <c r="A1981" t="s">
        <v>1903</v>
      </c>
      <c r="B1981" t="s">
        <v>2164</v>
      </c>
      <c r="C1981" s="1">
        <f t="shared" si="731"/>
        <v>2237</v>
      </c>
      <c r="D1981" s="7">
        <f>IF(N1981&gt;0, RANK(N1981,(N1981:P1981,Q1981:AE1981)),0)</f>
        <v>1</v>
      </c>
      <c r="E1981" s="7">
        <f>IF(O1981&gt;0,RANK(O1981,(N1981:P1981,Q1981:AE1981)),0)</f>
        <v>2</v>
      </c>
      <c r="F1981" s="7">
        <f>IF(P1981&gt;0,RANK(P1981,(N1981:P1981,Q1981:AE1981)),0)</f>
        <v>0</v>
      </c>
      <c r="G1981" s="1">
        <f t="shared" si="719"/>
        <v>604</v>
      </c>
      <c r="H1981" s="2">
        <f t="shared" si="720"/>
        <v>0.27000447027268665</v>
      </c>
      <c r="I1981" s="2"/>
      <c r="J1981" s="2">
        <f t="shared" si="732"/>
        <v>0.62852033974072419</v>
      </c>
      <c r="K1981" s="2">
        <f t="shared" si="733"/>
        <v>0.35851586946803754</v>
      </c>
      <c r="L1981" s="2">
        <f t="shared" si="734"/>
        <v>0</v>
      </c>
      <c r="M1981" s="2">
        <f t="shared" si="735"/>
        <v>1.2963790791238272E-2</v>
      </c>
      <c r="N1981" s="122">
        <v>1406</v>
      </c>
      <c r="O1981" s="122">
        <v>802</v>
      </c>
      <c r="P1981" s="122"/>
      <c r="Q1981" s="122">
        <v>29</v>
      </c>
      <c r="R1981" s="122"/>
      <c r="S1981" s="122"/>
      <c r="T1981" s="59"/>
      <c r="U1981" s="59"/>
      <c r="V1981" s="59"/>
      <c r="W1981" s="59"/>
      <c r="X1981" s="59"/>
      <c r="Y1981" s="59"/>
      <c r="Z1981" s="59"/>
      <c r="AA1981" s="59"/>
      <c r="AB1981" s="59"/>
      <c r="AC1981" s="59"/>
      <c r="AD1981" s="59"/>
      <c r="AE1981" s="59"/>
      <c r="AG1981" s="7">
        <f>IF(Q1981&gt;0,RANK(Q1981,(N1981:P1981,Q1981:AE1981)),0)</f>
        <v>3</v>
      </c>
      <c r="AH1981" s="7">
        <f>IF(R1981&gt;0,RANK(R1981,(N1981:P1981,Q1981:AE1981)),0)</f>
        <v>0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736"/>
        <v>1.2963790791238265E-2</v>
      </c>
      <c r="AL1981" s="2">
        <f t="shared" si="737"/>
        <v>0</v>
      </c>
      <c r="AM1981" s="2">
        <f t="shared" si="738"/>
        <v>0</v>
      </c>
      <c r="AN1981" s="2">
        <f t="shared" si="739"/>
        <v>0</v>
      </c>
      <c r="AP1981" t="s">
        <v>1903</v>
      </c>
      <c r="AQ1981" t="s">
        <v>2164</v>
      </c>
      <c r="AR1981">
        <v>1</v>
      </c>
      <c r="AT1981" s="95">
        <v>46</v>
      </c>
      <c r="AU1981" s="97">
        <v>87</v>
      </c>
      <c r="AV1981" s="101">
        <f t="shared" si="730"/>
        <v>46087</v>
      </c>
      <c r="AX1981" s="7" t="s">
        <v>1006</v>
      </c>
      <c r="BE1981" t="s">
        <v>1053</v>
      </c>
    </row>
    <row r="1982" spans="1:57" hidden="1" outlineLevel="1">
      <c r="A1982" t="s">
        <v>2069</v>
      </c>
      <c r="B1982" t="s">
        <v>2164</v>
      </c>
      <c r="C1982" s="1">
        <f t="shared" si="731"/>
        <v>1351</v>
      </c>
      <c r="D1982" s="7">
        <f>IF(N1982&gt;0, RANK(N1982,(N1982:P1982,Q1982:AE1982)),0)</f>
        <v>1</v>
      </c>
      <c r="E1982" s="7">
        <f>IF(O1982&gt;0,RANK(O1982,(N1982:P1982,Q1982:AE1982)),0)</f>
        <v>2</v>
      </c>
      <c r="F1982" s="7">
        <f>IF(P1982&gt;0,RANK(P1982,(N1982:P1982,Q1982:AE1982)),0)</f>
        <v>0</v>
      </c>
      <c r="G1982" s="1">
        <f t="shared" si="719"/>
        <v>26</v>
      </c>
      <c r="H1982" s="2">
        <f t="shared" si="720"/>
        <v>1.924500370096225E-2</v>
      </c>
      <c r="I1982" s="2"/>
      <c r="J1982" s="2">
        <f t="shared" si="732"/>
        <v>0.5048112509252406</v>
      </c>
      <c r="K1982" s="2">
        <f t="shared" si="733"/>
        <v>0.48556624722427832</v>
      </c>
      <c r="L1982" s="2">
        <f t="shared" si="734"/>
        <v>0</v>
      </c>
      <c r="M1982" s="2">
        <f t="shared" si="735"/>
        <v>9.62250185048108E-3</v>
      </c>
      <c r="N1982" s="122">
        <v>682</v>
      </c>
      <c r="O1982" s="122">
        <v>656</v>
      </c>
      <c r="P1982" s="122"/>
      <c r="Q1982" s="122">
        <v>13</v>
      </c>
      <c r="R1982" s="122"/>
      <c r="S1982" s="122"/>
      <c r="T1982" s="59"/>
      <c r="U1982" s="59"/>
      <c r="V1982" s="59"/>
      <c r="W1982" s="59"/>
      <c r="X1982" s="59"/>
      <c r="Y1982" s="59"/>
      <c r="Z1982" s="59"/>
      <c r="AA1982" s="59"/>
      <c r="AB1982" s="59"/>
      <c r="AC1982" s="59"/>
      <c r="AD1982" s="59"/>
      <c r="AE1982" s="59"/>
      <c r="AG1982" s="7">
        <f>IF(Q1982&gt;0,RANK(Q1982,(N1982:P1982,Q1982:AE1982)),0)</f>
        <v>3</v>
      </c>
      <c r="AH1982" s="7">
        <f>IF(R1982&gt;0,RANK(R1982,(N1982:P1982,Q1982:AE1982)),0)</f>
        <v>0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736"/>
        <v>9.6225018504811251E-3</v>
      </c>
      <c r="AL1982" s="2">
        <f t="shared" si="737"/>
        <v>0</v>
      </c>
      <c r="AM1982" s="2">
        <f t="shared" si="738"/>
        <v>0</v>
      </c>
      <c r="AN1982" s="2">
        <f t="shared" si="739"/>
        <v>0</v>
      </c>
      <c r="AP1982" t="s">
        <v>2069</v>
      </c>
      <c r="AQ1982" t="s">
        <v>2164</v>
      </c>
      <c r="AR1982">
        <v>1</v>
      </c>
      <c r="AT1982" s="95">
        <v>46</v>
      </c>
      <c r="AU1982" s="97">
        <v>89</v>
      </c>
      <c r="AV1982" s="101">
        <f t="shared" si="730"/>
        <v>46089</v>
      </c>
      <c r="AX1982" s="7" t="s">
        <v>1006</v>
      </c>
      <c r="BE1982" t="s">
        <v>681</v>
      </c>
    </row>
    <row r="1983" spans="1:57" hidden="1" outlineLevel="1">
      <c r="A1983" t="s">
        <v>900</v>
      </c>
      <c r="B1983" t="s">
        <v>2164</v>
      </c>
      <c r="C1983" s="1">
        <f t="shared" si="731"/>
        <v>1960</v>
      </c>
      <c r="D1983" s="7">
        <f>IF(N1983&gt;0, RANK(N1983,(N1983:P1983,Q1983:AE1983)),0)</f>
        <v>1</v>
      </c>
      <c r="E1983" s="7">
        <f>IF(O1983&gt;0,RANK(O1983,(N1983:P1983,Q1983:AE1983)),0)</f>
        <v>2</v>
      </c>
      <c r="F1983" s="7">
        <f>IF(P1983&gt;0,RANK(P1983,(N1983:P1983,Q1983:AE1983)),0)</f>
        <v>0</v>
      </c>
      <c r="G1983" s="1">
        <f t="shared" si="719"/>
        <v>886</v>
      </c>
      <c r="H1983" s="2">
        <f t="shared" si="720"/>
        <v>0.45204081632653059</v>
      </c>
      <c r="I1983" s="2"/>
      <c r="J1983" s="2">
        <f t="shared" si="732"/>
        <v>0.72193877551020413</v>
      </c>
      <c r="K1983" s="2">
        <f t="shared" si="733"/>
        <v>0.26989795918367349</v>
      </c>
      <c r="L1983" s="2">
        <f t="shared" si="734"/>
        <v>0</v>
      </c>
      <c r="M1983" s="2">
        <f t="shared" si="735"/>
        <v>8.1632653061223803E-3</v>
      </c>
      <c r="N1983" s="122">
        <v>1415</v>
      </c>
      <c r="O1983" s="122">
        <v>529</v>
      </c>
      <c r="P1983" s="122"/>
      <c r="Q1983" s="122">
        <v>16</v>
      </c>
      <c r="R1983" s="122"/>
      <c r="S1983" s="122"/>
      <c r="T1983" s="59"/>
      <c r="U1983" s="59"/>
      <c r="V1983" s="59"/>
      <c r="W1983" s="59"/>
      <c r="X1983" s="59"/>
      <c r="Y1983" s="59"/>
      <c r="Z1983" s="59"/>
      <c r="AA1983" s="59"/>
      <c r="AB1983" s="59"/>
      <c r="AC1983" s="59"/>
      <c r="AD1983" s="59"/>
      <c r="AE1983" s="59"/>
      <c r="AG1983" s="7">
        <f>IF(Q1983&gt;0,RANK(Q1983,(N1983:P1983,Q1983:AE1983)),0)</f>
        <v>3</v>
      </c>
      <c r="AH1983" s="7">
        <f>IF(R1983&gt;0,RANK(R1983,(N1983:P1983,Q1983:AE1983)),0)</f>
        <v>0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736"/>
        <v>8.1632653061224497E-3</v>
      </c>
      <c r="AL1983" s="2">
        <f t="shared" si="737"/>
        <v>0</v>
      </c>
      <c r="AM1983" s="2">
        <f t="shared" si="738"/>
        <v>0</v>
      </c>
      <c r="AN1983" s="2">
        <f t="shared" si="739"/>
        <v>0</v>
      </c>
      <c r="AP1983" t="s">
        <v>900</v>
      </c>
      <c r="AQ1983" t="s">
        <v>2164</v>
      </c>
      <c r="AR1983">
        <v>1</v>
      </c>
      <c r="AT1983" s="95">
        <v>46</v>
      </c>
      <c r="AU1983" s="97">
        <v>91</v>
      </c>
      <c r="AV1983" s="101">
        <f t="shared" si="730"/>
        <v>46091</v>
      </c>
      <c r="AX1983" s="7" t="s">
        <v>1006</v>
      </c>
      <c r="BE1983" t="s">
        <v>1449</v>
      </c>
    </row>
    <row r="1984" spans="1:57" hidden="1" outlineLevel="1">
      <c r="A1984" t="s">
        <v>1178</v>
      </c>
      <c r="B1984" t="s">
        <v>2164</v>
      </c>
      <c r="C1984" s="1">
        <f t="shared" si="731"/>
        <v>6843</v>
      </c>
      <c r="D1984" s="7">
        <f>IF(N1984&gt;0, RANK(N1984,(N1984:P1984,Q1984:AE1984)),0)</f>
        <v>1</v>
      </c>
      <c r="E1984" s="7">
        <f>IF(O1984&gt;0,RANK(O1984,(N1984:P1984,Q1984:AE1984)),0)</f>
        <v>2</v>
      </c>
      <c r="F1984" s="7">
        <f>IF(P1984&gt;0,RANK(P1984,(N1984:P1984,Q1984:AE1984)),0)</f>
        <v>0</v>
      </c>
      <c r="G1984" s="1">
        <f t="shared" ref="G1984:G2005" si="740">IF(C1984&gt;0,MAX(N1984:P1984)-LARGE(N1984:P1984,2),0)</f>
        <v>431</v>
      </c>
      <c r="H1984" s="2">
        <f t="shared" ref="H1984:H2005" si="741">IF(C1984&gt;0,G1984/C1984,0)</f>
        <v>6.2984071313751278E-2</v>
      </c>
      <c r="I1984" s="2"/>
      <c r="J1984" s="2">
        <f t="shared" si="732"/>
        <v>0.51907058307759757</v>
      </c>
      <c r="K1984" s="2">
        <f t="shared" si="733"/>
        <v>0.45608651176384629</v>
      </c>
      <c r="L1984" s="2">
        <f t="shared" si="734"/>
        <v>0</v>
      </c>
      <c r="M1984" s="2">
        <f t="shared" si="735"/>
        <v>2.4842905158556139E-2</v>
      </c>
      <c r="N1984" s="122">
        <v>3552</v>
      </c>
      <c r="O1984" s="122">
        <v>3121</v>
      </c>
      <c r="P1984" s="122"/>
      <c r="Q1984" s="122">
        <v>170</v>
      </c>
      <c r="R1984" s="122"/>
      <c r="S1984" s="122"/>
      <c r="T1984" s="59"/>
      <c r="U1984" s="59"/>
      <c r="V1984" s="59"/>
      <c r="W1984" s="59"/>
      <c r="X1984" s="59"/>
      <c r="Y1984" s="59"/>
      <c r="Z1984" s="59"/>
      <c r="AA1984" s="59"/>
      <c r="AB1984" s="59"/>
      <c r="AC1984" s="59"/>
      <c r="AD1984" s="59"/>
      <c r="AE1984" s="59"/>
      <c r="AG1984" s="7">
        <f>IF(Q1984&gt;0,RANK(Q1984,(N1984:P1984,Q1984:AE1984)),0)</f>
        <v>3</v>
      </c>
      <c r="AH1984" s="7">
        <f>IF(R1984&gt;0,RANK(R1984,(N1984:P1984,Q1984:AE1984)),0)</f>
        <v>0</v>
      </c>
      <c r="AI1984" s="7">
        <f>IF(T1984&gt;0,RANK(T1984,(N1984:P1984,Q1984:AE1984)),0)</f>
        <v>0</v>
      </c>
      <c r="AJ1984" s="7">
        <f>IF(S1984&gt;0,RANK(S1984,(N1984:P1984,Q1984:AE1984)),0)</f>
        <v>0</v>
      </c>
      <c r="AK1984" s="2">
        <f t="shared" si="736"/>
        <v>2.4842905158556187E-2</v>
      </c>
      <c r="AL1984" s="2">
        <f t="shared" si="737"/>
        <v>0</v>
      </c>
      <c r="AM1984" s="2">
        <f t="shared" si="738"/>
        <v>0</v>
      </c>
      <c r="AN1984" s="2">
        <f t="shared" si="739"/>
        <v>0</v>
      </c>
      <c r="AP1984" t="s">
        <v>1178</v>
      </c>
      <c r="AQ1984" t="s">
        <v>2164</v>
      </c>
      <c r="AR1984">
        <v>1</v>
      </c>
      <c r="AT1984" s="95">
        <v>46</v>
      </c>
      <c r="AU1984" s="97">
        <v>93</v>
      </c>
      <c r="AV1984" s="101">
        <f t="shared" si="730"/>
        <v>46093</v>
      </c>
      <c r="AX1984" s="7" t="s">
        <v>1006</v>
      </c>
      <c r="BE1984" t="s">
        <v>1053</v>
      </c>
    </row>
    <row r="1985" spans="1:57" hidden="1" outlineLevel="1">
      <c r="A1985" t="s">
        <v>104</v>
      </c>
      <c r="B1985" t="s">
        <v>2164</v>
      </c>
      <c r="C1985" s="1">
        <f t="shared" si="731"/>
        <v>804</v>
      </c>
      <c r="D1985" s="7">
        <f>IF(N1985&gt;0, RANK(N1985,(N1985:P1985,Q1985:AE1985)),0)</f>
        <v>1</v>
      </c>
      <c r="E1985" s="7">
        <f>IF(O1985&gt;0,RANK(O1985,(N1985:P1985,Q1985:AE1985)),0)</f>
        <v>2</v>
      </c>
      <c r="F1985" s="7">
        <f>IF(P1985&gt;0,RANK(P1985,(N1985:P1985,Q1985:AE1985)),0)</f>
        <v>0</v>
      </c>
      <c r="G1985" s="1">
        <f t="shared" si="740"/>
        <v>270</v>
      </c>
      <c r="H1985" s="2">
        <f t="shared" si="741"/>
        <v>0.33582089552238809</v>
      </c>
      <c r="I1985" s="2"/>
      <c r="J1985" s="2">
        <f t="shared" si="732"/>
        <v>0.65547263681592038</v>
      </c>
      <c r="K1985" s="2">
        <f t="shared" si="733"/>
        <v>0.31965174129353235</v>
      </c>
      <c r="L1985" s="2">
        <f t="shared" si="734"/>
        <v>0</v>
      </c>
      <c r="M1985" s="2">
        <f t="shared" si="735"/>
        <v>2.4875621890547261E-2</v>
      </c>
      <c r="N1985" s="122">
        <v>527</v>
      </c>
      <c r="O1985" s="122">
        <v>257</v>
      </c>
      <c r="P1985" s="122"/>
      <c r="Q1985" s="122">
        <v>20</v>
      </c>
      <c r="R1985" s="122"/>
      <c r="S1985" s="122"/>
      <c r="T1985" s="59"/>
      <c r="U1985" s="59"/>
      <c r="V1985" s="59"/>
      <c r="W1985" s="59"/>
      <c r="X1985" s="59"/>
      <c r="Y1985" s="59"/>
      <c r="Z1985" s="59"/>
      <c r="AA1985" s="59"/>
      <c r="AB1985" s="59"/>
      <c r="AC1985" s="59"/>
      <c r="AD1985" s="59"/>
      <c r="AE1985" s="59"/>
      <c r="AG1985" s="7">
        <f>IF(Q1985&gt;0,RANK(Q1985,(N1985:P1985,Q1985:AE1985)),0)</f>
        <v>3</v>
      </c>
      <c r="AH1985" s="7">
        <f>IF(R1985&gt;0,RANK(R1985,(N1985:P1985,Q1985:AE1985)),0)</f>
        <v>0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736"/>
        <v>2.4875621890547265E-2</v>
      </c>
      <c r="AL1985" s="2">
        <f t="shared" si="737"/>
        <v>0</v>
      </c>
      <c r="AM1985" s="2">
        <f t="shared" si="738"/>
        <v>0</v>
      </c>
      <c r="AN1985" s="2">
        <f t="shared" si="739"/>
        <v>0</v>
      </c>
      <c r="AP1985" t="s">
        <v>104</v>
      </c>
      <c r="AQ1985" t="s">
        <v>2164</v>
      </c>
      <c r="AR1985">
        <v>1</v>
      </c>
      <c r="AT1985" s="95">
        <v>46</v>
      </c>
      <c r="AU1985" s="97">
        <v>95</v>
      </c>
      <c r="AV1985" s="101">
        <f t="shared" si="730"/>
        <v>46095</v>
      </c>
      <c r="AX1985" s="7" t="s">
        <v>1006</v>
      </c>
      <c r="BE1985" t="s">
        <v>753</v>
      </c>
    </row>
    <row r="1986" spans="1:57" hidden="1" outlineLevel="1">
      <c r="A1986" t="s">
        <v>1855</v>
      </c>
      <c r="B1986" t="s">
        <v>2164</v>
      </c>
      <c r="C1986" s="1">
        <f t="shared" si="731"/>
        <v>1293</v>
      </c>
      <c r="D1986" s="7">
        <f>IF(N1986&gt;0, RANK(N1986,(N1986:P1986,Q1986:AE1986)),0)</f>
        <v>1</v>
      </c>
      <c r="E1986" s="7">
        <f>IF(O1986&gt;0,RANK(O1986,(N1986:P1986,Q1986:AE1986)),0)</f>
        <v>2</v>
      </c>
      <c r="F1986" s="7">
        <f>IF(P1986&gt;0,RANK(P1986,(N1986:P1986,Q1986:AE1986)),0)</f>
        <v>0</v>
      </c>
      <c r="G1986" s="1">
        <f t="shared" si="740"/>
        <v>623</v>
      </c>
      <c r="H1986" s="2">
        <f t="shared" si="741"/>
        <v>0.48182521268368134</v>
      </c>
      <c r="I1986" s="2"/>
      <c r="J1986" s="2">
        <f t="shared" si="732"/>
        <v>0.73704563031709203</v>
      </c>
      <c r="K1986" s="2">
        <f t="shared" si="733"/>
        <v>0.25522041763341069</v>
      </c>
      <c r="L1986" s="2">
        <f t="shared" si="734"/>
        <v>0</v>
      </c>
      <c r="M1986" s="2">
        <f t="shared" si="735"/>
        <v>7.7339520494972835E-3</v>
      </c>
      <c r="N1986" s="122">
        <v>953</v>
      </c>
      <c r="O1986" s="122">
        <v>330</v>
      </c>
      <c r="P1986" s="122"/>
      <c r="Q1986" s="122">
        <v>10</v>
      </c>
      <c r="R1986" s="122"/>
      <c r="S1986" s="122"/>
      <c r="T1986" s="59"/>
      <c r="U1986" s="59"/>
      <c r="V1986" s="59"/>
      <c r="W1986" s="59"/>
      <c r="X1986" s="59"/>
      <c r="Y1986" s="59"/>
      <c r="Z1986" s="59"/>
      <c r="AA1986" s="59"/>
      <c r="AB1986" s="59"/>
      <c r="AC1986" s="59"/>
      <c r="AD1986" s="59"/>
      <c r="AE1986" s="59"/>
      <c r="AG1986" s="7">
        <f>IF(Q1986&gt;0,RANK(Q1986,(N1986:P1986,Q1986:AE1986)),0)</f>
        <v>3</v>
      </c>
      <c r="AH1986" s="7">
        <f>IF(R1986&gt;0,RANK(R1986,(N1986:P1986,Q1986:AE1986)),0)</f>
        <v>0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736"/>
        <v>7.7339520494972931E-3</v>
      </c>
      <c r="AL1986" s="2">
        <f t="shared" si="737"/>
        <v>0</v>
      </c>
      <c r="AM1986" s="2">
        <f t="shared" si="738"/>
        <v>0</v>
      </c>
      <c r="AN1986" s="2">
        <f t="shared" si="739"/>
        <v>0</v>
      </c>
      <c r="AP1986" t="s">
        <v>1855</v>
      </c>
      <c r="AQ1986" t="s">
        <v>2164</v>
      </c>
      <c r="AR1986">
        <v>1</v>
      </c>
      <c r="AT1986" s="95">
        <v>46</v>
      </c>
      <c r="AU1986" s="97">
        <v>97</v>
      </c>
      <c r="AV1986" s="101">
        <f t="shared" si="730"/>
        <v>46097</v>
      </c>
      <c r="AX1986" s="7" t="s">
        <v>1006</v>
      </c>
      <c r="BE1986" t="s">
        <v>1053</v>
      </c>
    </row>
    <row r="1987" spans="1:57" hidden="1" outlineLevel="1">
      <c r="A1987" t="s">
        <v>502</v>
      </c>
      <c r="B1987" t="s">
        <v>2164</v>
      </c>
      <c r="C1987" s="1">
        <f t="shared" si="731"/>
        <v>46429</v>
      </c>
      <c r="D1987" s="7">
        <f>IF(N1987&gt;0, RANK(N1987,(N1987:P1987,Q1987:AE1987)),0)</f>
        <v>1</v>
      </c>
      <c r="E1987" s="7">
        <f>IF(O1987&gt;0,RANK(O1987,(N1987:P1987,Q1987:AE1987)),0)</f>
        <v>2</v>
      </c>
      <c r="F1987" s="7">
        <f>IF(P1987&gt;0,RANK(P1987,(N1987:P1987,Q1987:AE1987)),0)</f>
        <v>0</v>
      </c>
      <c r="G1987" s="1">
        <f t="shared" si="740"/>
        <v>12681</v>
      </c>
      <c r="H1987" s="2">
        <f t="shared" si="741"/>
        <v>0.27312670959960372</v>
      </c>
      <c r="I1987" s="2"/>
      <c r="J1987" s="2">
        <f t="shared" si="732"/>
        <v>0.63204031962781881</v>
      </c>
      <c r="K1987" s="2">
        <f t="shared" si="733"/>
        <v>0.35891361002821515</v>
      </c>
      <c r="L1987" s="2">
        <f t="shared" si="734"/>
        <v>0</v>
      </c>
      <c r="M1987" s="2">
        <f t="shared" si="735"/>
        <v>9.0460703439660395E-3</v>
      </c>
      <c r="N1987" s="122">
        <v>29345</v>
      </c>
      <c r="O1987" s="122">
        <v>16664</v>
      </c>
      <c r="P1987" s="122"/>
      <c r="Q1987" s="122">
        <v>420</v>
      </c>
      <c r="R1987" s="122"/>
      <c r="S1987" s="122"/>
      <c r="T1987" s="59"/>
      <c r="U1987" s="59"/>
      <c r="V1987" s="59"/>
      <c r="W1987" s="59"/>
      <c r="X1987" s="59"/>
      <c r="Y1987" s="59"/>
      <c r="Z1987" s="59"/>
      <c r="AA1987" s="59"/>
      <c r="AB1987" s="59"/>
      <c r="AC1987" s="59"/>
      <c r="AD1987" s="59"/>
      <c r="AE1987" s="59"/>
      <c r="AG1987" s="7">
        <f>IF(Q1987&gt;0,RANK(Q1987,(N1987:P1987,Q1987:AE1987)),0)</f>
        <v>3</v>
      </c>
      <c r="AH1987" s="7">
        <f>IF(R1987&gt;0,RANK(R1987,(N1987:P1987,Q1987:AE1987)),0)</f>
        <v>0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736"/>
        <v>9.0460703439660551E-3</v>
      </c>
      <c r="AL1987" s="2">
        <f t="shared" si="737"/>
        <v>0</v>
      </c>
      <c r="AM1987" s="2">
        <f t="shared" si="738"/>
        <v>0</v>
      </c>
      <c r="AN1987" s="2">
        <f t="shared" si="739"/>
        <v>0</v>
      </c>
      <c r="AP1987" t="s">
        <v>502</v>
      </c>
      <c r="AQ1987" t="s">
        <v>2164</v>
      </c>
      <c r="AR1987">
        <v>1</v>
      </c>
      <c r="AT1987" s="95">
        <v>46</v>
      </c>
      <c r="AU1987" s="97">
        <v>99</v>
      </c>
      <c r="AV1987" s="101">
        <f t="shared" si="730"/>
        <v>46099</v>
      </c>
      <c r="AX1987" s="7" t="s">
        <v>1006</v>
      </c>
      <c r="BE1987" t="s">
        <v>1053</v>
      </c>
    </row>
    <row r="1988" spans="1:57" hidden="1" outlineLevel="1">
      <c r="A1988" t="s">
        <v>1754</v>
      </c>
      <c r="B1988" t="s">
        <v>2164</v>
      </c>
      <c r="C1988" s="1">
        <f t="shared" si="731"/>
        <v>2284</v>
      </c>
      <c r="D1988" s="7">
        <f>IF(N1988&gt;0, RANK(N1988,(N1988:P1988,Q1988:AE1988)),0)</f>
        <v>1</v>
      </c>
      <c r="E1988" s="7">
        <f>IF(O1988&gt;0,RANK(O1988,(N1988:P1988,Q1988:AE1988)),0)</f>
        <v>2</v>
      </c>
      <c r="F1988" s="7">
        <f>IF(P1988&gt;0,RANK(P1988,(N1988:P1988,Q1988:AE1988)),0)</f>
        <v>0</v>
      </c>
      <c r="G1988" s="1">
        <f t="shared" si="740"/>
        <v>1006</v>
      </c>
      <c r="H1988" s="2">
        <f t="shared" si="741"/>
        <v>0.44045534150612958</v>
      </c>
      <c r="I1988" s="2"/>
      <c r="J1988" s="2">
        <f t="shared" si="732"/>
        <v>0.71497373029772326</v>
      </c>
      <c r="K1988" s="2">
        <f t="shared" si="733"/>
        <v>0.27451838879159368</v>
      </c>
      <c r="L1988" s="2">
        <f t="shared" si="734"/>
        <v>0</v>
      </c>
      <c r="M1988" s="2">
        <f t="shared" si="735"/>
        <v>1.0507880910683054E-2</v>
      </c>
      <c r="N1988" s="122">
        <v>1633</v>
      </c>
      <c r="O1988" s="122">
        <v>627</v>
      </c>
      <c r="P1988" s="122"/>
      <c r="Q1988" s="122">
        <v>24</v>
      </c>
      <c r="R1988" s="122"/>
      <c r="S1988" s="122"/>
      <c r="T1988" s="59"/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G1988" s="7">
        <f>IF(Q1988&gt;0,RANK(Q1988,(N1988:P1988,Q1988:AE1988)),0)</f>
        <v>3</v>
      </c>
      <c r="AH1988" s="7">
        <f>IF(R1988&gt;0,RANK(R1988,(N1988:P1988,Q1988:AE1988)),0)</f>
        <v>0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si="736"/>
        <v>1.0507880910683012E-2</v>
      </c>
      <c r="AL1988" s="2">
        <f t="shared" si="737"/>
        <v>0</v>
      </c>
      <c r="AM1988" s="2">
        <f t="shared" si="738"/>
        <v>0</v>
      </c>
      <c r="AN1988" s="2">
        <f t="shared" si="739"/>
        <v>0</v>
      </c>
      <c r="AP1988" t="s">
        <v>1754</v>
      </c>
      <c r="AQ1988" t="s">
        <v>2164</v>
      </c>
      <c r="AR1988">
        <v>1</v>
      </c>
      <c r="AT1988" s="95">
        <v>46</v>
      </c>
      <c r="AU1988" s="97">
        <v>101</v>
      </c>
      <c r="AV1988" s="101">
        <f t="shared" si="730"/>
        <v>46101</v>
      </c>
      <c r="AX1988" s="7" t="s">
        <v>1006</v>
      </c>
      <c r="BE1988" t="s">
        <v>753</v>
      </c>
    </row>
    <row r="1989" spans="1:57" hidden="1" outlineLevel="1">
      <c r="A1989" t="s">
        <v>813</v>
      </c>
      <c r="B1989" t="s">
        <v>2164</v>
      </c>
      <c r="C1989" s="1">
        <f t="shared" si="731"/>
        <v>26250</v>
      </c>
      <c r="D1989" s="7">
        <f>IF(N1989&gt;0, RANK(N1989,(N1989:P1989,Q1989:AE1989)),0)</f>
        <v>1</v>
      </c>
      <c r="E1989" s="7">
        <f>IF(O1989&gt;0,RANK(O1989,(N1989:P1989,Q1989:AE1989)),0)</f>
        <v>2</v>
      </c>
      <c r="F1989" s="7">
        <f>IF(P1989&gt;0,RANK(P1989,(N1989:P1989,Q1989:AE1989)),0)</f>
        <v>0</v>
      </c>
      <c r="G1989" s="1">
        <f t="shared" si="740"/>
        <v>800</v>
      </c>
      <c r="H1989" s="2">
        <f t="shared" si="741"/>
        <v>3.0476190476190476E-2</v>
      </c>
      <c r="I1989" s="2"/>
      <c r="J1989" s="2">
        <f t="shared" si="732"/>
        <v>0.50521904761904757</v>
      </c>
      <c r="K1989" s="2">
        <f t="shared" si="733"/>
        <v>0.47474285714285713</v>
      </c>
      <c r="L1989" s="2">
        <f t="shared" si="734"/>
        <v>0</v>
      </c>
      <c r="M1989" s="2">
        <f t="shared" si="735"/>
        <v>2.0038095238095299E-2</v>
      </c>
      <c r="N1989" s="122">
        <v>13262</v>
      </c>
      <c r="O1989" s="122">
        <v>12462</v>
      </c>
      <c r="P1989" s="122"/>
      <c r="Q1989" s="122">
        <v>526</v>
      </c>
      <c r="R1989" s="122"/>
      <c r="S1989" s="122"/>
      <c r="T1989" s="59"/>
      <c r="U1989" s="59"/>
      <c r="V1989" s="59"/>
      <c r="W1989" s="59"/>
      <c r="X1989" s="59"/>
      <c r="Y1989" s="59"/>
      <c r="Z1989" s="59"/>
      <c r="AA1989" s="59"/>
      <c r="AB1989" s="59"/>
      <c r="AC1989" s="59"/>
      <c r="AD1989" s="59"/>
      <c r="AE1989" s="59"/>
      <c r="AG1989" s="7">
        <f>IF(Q1989&gt;0,RANK(Q1989,(N1989:P1989,Q1989:AE1989)),0)</f>
        <v>3</v>
      </c>
      <c r="AH1989" s="7">
        <f>IF(R1989&gt;0,RANK(R1989,(N1989:P1989,Q1989:AE1989)),0)</f>
        <v>0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736"/>
        <v>2.0038095238095237E-2</v>
      </c>
      <c r="AL1989" s="2">
        <f t="shared" si="737"/>
        <v>0</v>
      </c>
      <c r="AM1989" s="2">
        <f t="shared" si="738"/>
        <v>0</v>
      </c>
      <c r="AN1989" s="2">
        <f t="shared" si="739"/>
        <v>0</v>
      </c>
      <c r="AP1989" t="s">
        <v>813</v>
      </c>
      <c r="AQ1989" t="s">
        <v>2164</v>
      </c>
      <c r="AR1989">
        <v>1</v>
      </c>
      <c r="AT1989" s="95">
        <v>46</v>
      </c>
      <c r="AU1989" s="97">
        <v>103</v>
      </c>
      <c r="AV1989" s="101">
        <f t="shared" si="730"/>
        <v>46103</v>
      </c>
      <c r="AX1989" s="7" t="s">
        <v>1006</v>
      </c>
      <c r="BE1989" t="s">
        <v>681</v>
      </c>
    </row>
    <row r="1990" spans="1:57" hidden="1" outlineLevel="1">
      <c r="A1990" t="s">
        <v>1852</v>
      </c>
      <c r="B1990" t="s">
        <v>2164</v>
      </c>
      <c r="C1990" s="1">
        <f t="shared" si="731"/>
        <v>1600</v>
      </c>
      <c r="D1990" s="7">
        <f>IF(N1990&gt;0, RANK(N1990,(N1990:P1990,Q1990:AE1990)),0)</f>
        <v>1</v>
      </c>
      <c r="E1990" s="7">
        <f>IF(O1990&gt;0,RANK(O1990,(N1990:P1990,Q1990:AE1990)),0)</f>
        <v>2</v>
      </c>
      <c r="F1990" s="7">
        <f>IF(P1990&gt;0,RANK(P1990,(N1990:P1990,Q1990:AE1990)),0)</f>
        <v>0</v>
      </c>
      <c r="G1990" s="1">
        <f t="shared" si="740"/>
        <v>56</v>
      </c>
      <c r="H1990" s="2">
        <f t="shared" si="741"/>
        <v>3.5000000000000003E-2</v>
      </c>
      <c r="I1990" s="2"/>
      <c r="J1990" s="2">
        <f t="shared" si="732"/>
        <v>0.50312500000000004</v>
      </c>
      <c r="K1990" s="2">
        <f t="shared" si="733"/>
        <v>0.46812500000000001</v>
      </c>
      <c r="L1990" s="2">
        <f t="shared" si="734"/>
        <v>0</v>
      </c>
      <c r="M1990" s="2">
        <f t="shared" si="735"/>
        <v>2.8749999999999942E-2</v>
      </c>
      <c r="N1990" s="122">
        <v>805</v>
      </c>
      <c r="O1990" s="122">
        <v>749</v>
      </c>
      <c r="P1990" s="122"/>
      <c r="Q1990" s="122">
        <v>46</v>
      </c>
      <c r="R1990" s="122"/>
      <c r="S1990" s="122"/>
      <c r="T1990" s="59"/>
      <c r="U1990" s="59"/>
      <c r="V1990" s="59"/>
      <c r="W1990" s="59"/>
      <c r="X1990" s="59"/>
      <c r="Y1990" s="59"/>
      <c r="Z1990" s="59"/>
      <c r="AA1990" s="59"/>
      <c r="AB1990" s="59"/>
      <c r="AC1990" s="59"/>
      <c r="AD1990" s="59"/>
      <c r="AE1990" s="59"/>
      <c r="AG1990" s="7">
        <f>IF(Q1990&gt;0,RANK(Q1990,(N1990:P1990,Q1990:AE1990)),0)</f>
        <v>3</v>
      </c>
      <c r="AH1990" s="7">
        <f>IF(R1990&gt;0,RANK(R1990,(N1990:P1990,Q1990:AE1990)),0)</f>
        <v>0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736"/>
        <v>2.8750000000000001E-2</v>
      </c>
      <c r="AL1990" s="2">
        <f t="shared" si="737"/>
        <v>0</v>
      </c>
      <c r="AM1990" s="2">
        <f t="shared" si="738"/>
        <v>0</v>
      </c>
      <c r="AN1990" s="2">
        <f t="shared" si="739"/>
        <v>0</v>
      </c>
      <c r="AP1990" t="s">
        <v>1852</v>
      </c>
      <c r="AQ1990" t="s">
        <v>2164</v>
      </c>
      <c r="AR1990">
        <v>1</v>
      </c>
      <c r="AT1990" s="95">
        <v>46</v>
      </c>
      <c r="AU1990" s="97">
        <v>105</v>
      </c>
      <c r="AV1990" s="101">
        <f t="shared" si="730"/>
        <v>46105</v>
      </c>
      <c r="AX1990" s="7" t="s">
        <v>1006</v>
      </c>
      <c r="BE1990" t="s">
        <v>753</v>
      </c>
    </row>
    <row r="1991" spans="1:57" hidden="1" outlineLevel="1">
      <c r="A1991" t="s">
        <v>1438</v>
      </c>
      <c r="B1991" t="s">
        <v>2164</v>
      </c>
      <c r="C1991" s="1">
        <f t="shared" si="731"/>
        <v>1454</v>
      </c>
      <c r="D1991" s="7">
        <f>IF(N1991&gt;0, RANK(N1991,(N1991:P1991,Q1991:AE1991)),0)</f>
        <v>1</v>
      </c>
      <c r="E1991" s="7">
        <f>IF(O1991&gt;0,RANK(O1991,(N1991:P1991,Q1991:AE1991)),0)</f>
        <v>2</v>
      </c>
      <c r="F1991" s="7">
        <f>IF(P1991&gt;0,RANK(P1991,(N1991:P1991,Q1991:AE1991)),0)</f>
        <v>0</v>
      </c>
      <c r="G1991" s="1">
        <f t="shared" si="740"/>
        <v>173</v>
      </c>
      <c r="H1991" s="2">
        <f t="shared" si="741"/>
        <v>0.11898211829436038</v>
      </c>
      <c r="I1991" s="2"/>
      <c r="J1991" s="2">
        <f t="shared" si="732"/>
        <v>0.55570839064649247</v>
      </c>
      <c r="K1991" s="2">
        <f t="shared" si="733"/>
        <v>0.43672627235213207</v>
      </c>
      <c r="L1991" s="2">
        <f t="shared" si="734"/>
        <v>0</v>
      </c>
      <c r="M1991" s="2">
        <f t="shared" si="735"/>
        <v>7.5653370013754606E-3</v>
      </c>
      <c r="N1991" s="122">
        <v>808</v>
      </c>
      <c r="O1991" s="122">
        <v>635</v>
      </c>
      <c r="P1991" s="122"/>
      <c r="Q1991" s="122">
        <v>11</v>
      </c>
      <c r="R1991" s="122"/>
      <c r="S1991" s="122"/>
      <c r="T1991" s="59"/>
      <c r="U1991" s="59"/>
      <c r="V1991" s="59"/>
      <c r="W1991" s="59"/>
      <c r="X1991" s="59"/>
      <c r="Y1991" s="59"/>
      <c r="Z1991" s="59"/>
      <c r="AA1991" s="59"/>
      <c r="AB1991" s="59"/>
      <c r="AC1991" s="59"/>
      <c r="AD1991" s="59"/>
      <c r="AE1991" s="59"/>
      <c r="AG1991" s="7">
        <f>IF(Q1991&gt;0,RANK(Q1991,(N1991:P1991,Q1991:AE1991)),0)</f>
        <v>3</v>
      </c>
      <c r="AH1991" s="7">
        <f>IF(R1991&gt;0,RANK(R1991,(N1991:P1991,Q1991:AE1991)),0)</f>
        <v>0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736"/>
        <v>7.5653370013755161E-3</v>
      </c>
      <c r="AL1991" s="2">
        <f t="shared" si="737"/>
        <v>0</v>
      </c>
      <c r="AM1991" s="2">
        <f t="shared" si="738"/>
        <v>0</v>
      </c>
      <c r="AN1991" s="2">
        <f t="shared" si="739"/>
        <v>0</v>
      </c>
      <c r="AP1991" t="s">
        <v>1438</v>
      </c>
      <c r="AQ1991" t="s">
        <v>2164</v>
      </c>
      <c r="AR1991">
        <v>1</v>
      </c>
      <c r="AT1991" s="95">
        <v>46</v>
      </c>
      <c r="AU1991" s="97">
        <v>107</v>
      </c>
      <c r="AV1991" s="101">
        <f t="shared" si="730"/>
        <v>46107</v>
      </c>
      <c r="AX1991" s="7" t="s">
        <v>1006</v>
      </c>
      <c r="BE1991" t="s">
        <v>1449</v>
      </c>
    </row>
    <row r="1992" spans="1:57" hidden="1" outlineLevel="1">
      <c r="A1992" t="s">
        <v>1755</v>
      </c>
      <c r="B1992" t="s">
        <v>2164</v>
      </c>
      <c r="C1992" s="1">
        <f t="shared" si="731"/>
        <v>3489</v>
      </c>
      <c r="D1992" s="7">
        <f>IF(N1992&gt;0, RANK(N1992,(N1992:P1992,Q1992:AE1992)),0)</f>
        <v>1</v>
      </c>
      <c r="E1992" s="7">
        <f>IF(O1992&gt;0,RANK(O1992,(N1992:P1992,Q1992:AE1992)),0)</f>
        <v>2</v>
      </c>
      <c r="F1992" s="7">
        <f>IF(P1992&gt;0,RANK(P1992,(N1992:P1992,Q1992:AE1992)),0)</f>
        <v>0</v>
      </c>
      <c r="G1992" s="1">
        <f t="shared" si="740"/>
        <v>1427</v>
      </c>
      <c r="H1992" s="2">
        <f t="shared" si="741"/>
        <v>0.40899971338492402</v>
      </c>
      <c r="I1992" s="2"/>
      <c r="J1992" s="2">
        <f t="shared" si="732"/>
        <v>0.69647463456577818</v>
      </c>
      <c r="K1992" s="2">
        <f t="shared" si="733"/>
        <v>0.2874749211808541</v>
      </c>
      <c r="L1992" s="2">
        <f t="shared" si="734"/>
        <v>0</v>
      </c>
      <c r="M1992" s="2">
        <f t="shared" si="735"/>
        <v>1.6050444253367713E-2</v>
      </c>
      <c r="N1992" s="122">
        <v>2430</v>
      </c>
      <c r="O1992" s="122">
        <v>1003</v>
      </c>
      <c r="P1992" s="122"/>
      <c r="Q1992" s="122">
        <v>56</v>
      </c>
      <c r="R1992" s="122"/>
      <c r="S1992" s="122"/>
      <c r="T1992" s="59"/>
      <c r="U1992" s="59"/>
      <c r="V1992" s="59"/>
      <c r="W1992" s="59"/>
      <c r="X1992" s="59"/>
      <c r="Y1992" s="59"/>
      <c r="Z1992" s="59"/>
      <c r="AA1992" s="59"/>
      <c r="AB1992" s="59"/>
      <c r="AC1992" s="59"/>
      <c r="AD1992" s="59"/>
      <c r="AE1992" s="59"/>
      <c r="AG1992" s="7">
        <f>IF(Q1992&gt;0,RANK(Q1992,(N1992:P1992,Q1992:AE1992)),0)</f>
        <v>3</v>
      </c>
      <c r="AH1992" s="7">
        <f>IF(R1992&gt;0,RANK(R1992,(N1992:P1992,Q1992:AE1992)),0)</f>
        <v>0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736"/>
        <v>1.6050444253367727E-2</v>
      </c>
      <c r="AL1992" s="2">
        <f t="shared" si="737"/>
        <v>0</v>
      </c>
      <c r="AM1992" s="2">
        <f t="shared" si="738"/>
        <v>0</v>
      </c>
      <c r="AN1992" s="2">
        <f t="shared" si="739"/>
        <v>0</v>
      </c>
      <c r="AP1992" t="s">
        <v>1755</v>
      </c>
      <c r="AQ1992" t="s">
        <v>2164</v>
      </c>
      <c r="AR1992">
        <v>1</v>
      </c>
      <c r="AT1992" s="95">
        <v>46</v>
      </c>
      <c r="AU1992" s="97">
        <v>109</v>
      </c>
      <c r="AV1992" s="101">
        <f t="shared" si="730"/>
        <v>46109</v>
      </c>
      <c r="AX1992" s="7" t="s">
        <v>1006</v>
      </c>
      <c r="BE1992" t="s">
        <v>1053</v>
      </c>
    </row>
    <row r="1993" spans="1:57" hidden="1" outlineLevel="1">
      <c r="A1993" t="s">
        <v>719</v>
      </c>
      <c r="B1993" t="s">
        <v>2164</v>
      </c>
      <c r="C1993" s="1">
        <f t="shared" si="731"/>
        <v>1226</v>
      </c>
      <c r="D1993" s="7">
        <f>IF(N1993&gt;0, RANK(N1993,(N1993:P1993,Q1993:AE1993)),0)</f>
        <v>1</v>
      </c>
      <c r="E1993" s="7">
        <f>IF(O1993&gt;0,RANK(O1993,(N1993:P1993,Q1993:AE1993)),0)</f>
        <v>2</v>
      </c>
      <c r="F1993" s="7">
        <f>IF(P1993&gt;0,RANK(P1993,(N1993:P1993,Q1993:AE1993)),0)</f>
        <v>0</v>
      </c>
      <c r="G1993" s="1">
        <f t="shared" si="740"/>
        <v>528</v>
      </c>
      <c r="H1993" s="2">
        <f t="shared" si="741"/>
        <v>0.43066884176182707</v>
      </c>
      <c r="I1993" s="2"/>
      <c r="J1993" s="2">
        <f t="shared" si="732"/>
        <v>0.71044045676998369</v>
      </c>
      <c r="K1993" s="2">
        <f t="shared" si="733"/>
        <v>0.27977161500815662</v>
      </c>
      <c r="L1993" s="2">
        <f t="shared" si="734"/>
        <v>0</v>
      </c>
      <c r="M1993" s="2">
        <f t="shared" si="735"/>
        <v>9.7879282218596986E-3</v>
      </c>
      <c r="N1993" s="122">
        <v>871</v>
      </c>
      <c r="O1993" s="122">
        <v>343</v>
      </c>
      <c r="P1993" s="122"/>
      <c r="Q1993" s="122">
        <v>12</v>
      </c>
      <c r="R1993" s="122"/>
      <c r="S1993" s="122"/>
      <c r="T1993" s="59"/>
      <c r="U1993" s="59"/>
      <c r="V1993" s="59"/>
      <c r="W1993" s="59"/>
      <c r="X1993" s="59"/>
      <c r="Y1993" s="59"/>
      <c r="Z1993" s="59"/>
      <c r="AA1993" s="59"/>
      <c r="AB1993" s="59"/>
      <c r="AC1993" s="59"/>
      <c r="AD1993" s="59"/>
      <c r="AE1993" s="59"/>
      <c r="AG1993" s="7">
        <f>IF(Q1993&gt;0,RANK(Q1993,(N1993:P1993,Q1993:AE1993)),0)</f>
        <v>3</v>
      </c>
      <c r="AH1993" s="7">
        <f>IF(R1993&gt;0,RANK(R1993,(N1993:P1993,Q1993:AE1993)),0)</f>
        <v>0</v>
      </c>
      <c r="AI1993" s="7">
        <f>IF(T1993&gt;0,RANK(T1993,(N1993:P1993,Q1993:AE1993)),0)</f>
        <v>0</v>
      </c>
      <c r="AJ1993" s="7">
        <f>IF(S1993&gt;0,RANK(S1993,(N1993:P1993,Q1993:AE1993)),0)</f>
        <v>0</v>
      </c>
      <c r="AK1993" s="2">
        <f t="shared" si="736"/>
        <v>9.7879282218597055E-3</v>
      </c>
      <c r="AL1993" s="2">
        <f t="shared" si="737"/>
        <v>0</v>
      </c>
      <c r="AM1993" s="2">
        <f t="shared" si="738"/>
        <v>0</v>
      </c>
      <c r="AN1993" s="2">
        <f t="shared" si="739"/>
        <v>0</v>
      </c>
      <c r="AP1993" t="s">
        <v>719</v>
      </c>
      <c r="AQ1993" t="s">
        <v>2164</v>
      </c>
      <c r="AR1993">
        <v>1</v>
      </c>
      <c r="AT1993" s="95">
        <v>46</v>
      </c>
      <c r="AU1993" s="97">
        <v>111</v>
      </c>
      <c r="AV1993" s="101">
        <f t="shared" si="730"/>
        <v>46111</v>
      </c>
      <c r="AX1993" s="7" t="s">
        <v>1006</v>
      </c>
      <c r="BE1993" t="s">
        <v>1053</v>
      </c>
    </row>
    <row r="1994" spans="1:57" hidden="1" outlineLevel="1">
      <c r="A1994" t="s">
        <v>1604</v>
      </c>
      <c r="B1994" t="s">
        <v>2164</v>
      </c>
      <c r="C1994" s="1">
        <f t="shared" si="731"/>
        <v>1559</v>
      </c>
      <c r="D1994" s="7">
        <f>IF(N1994&gt;0, RANK(N1994,(N1994:P1994,Q1994:AE1994)),0)</f>
        <v>1</v>
      </c>
      <c r="E1994" s="7">
        <f>IF(O1994&gt;0,RANK(O1994,(N1994:P1994,Q1994:AE1994)),0)</f>
        <v>2</v>
      </c>
      <c r="F1994" s="7">
        <f>IF(P1994&gt;0,RANK(P1994,(N1994:P1994,Q1994:AE1994)),0)</f>
        <v>0</v>
      </c>
      <c r="G1994" s="1">
        <f t="shared" si="740"/>
        <v>989</v>
      </c>
      <c r="H1994" s="2">
        <f t="shared" si="741"/>
        <v>0.63438101347017317</v>
      </c>
      <c r="I1994" s="2"/>
      <c r="J1994" s="2">
        <f t="shared" si="732"/>
        <v>0.78768441308531112</v>
      </c>
      <c r="K1994" s="2">
        <f t="shared" si="733"/>
        <v>0.15330339961513792</v>
      </c>
      <c r="L1994" s="2">
        <f t="shared" si="734"/>
        <v>0</v>
      </c>
      <c r="M1994" s="2">
        <f t="shared" si="735"/>
        <v>5.9012187299550961E-2</v>
      </c>
      <c r="N1994" s="122">
        <v>1228</v>
      </c>
      <c r="O1994" s="122">
        <v>239</v>
      </c>
      <c r="P1994" s="122"/>
      <c r="Q1994" s="122">
        <v>92</v>
      </c>
      <c r="R1994" s="122"/>
      <c r="S1994" s="122"/>
      <c r="T1994" s="59"/>
      <c r="U1994" s="59"/>
      <c r="V1994" s="59"/>
      <c r="W1994" s="59"/>
      <c r="X1994" s="59"/>
      <c r="Y1994" s="59"/>
      <c r="Z1994" s="59"/>
      <c r="AA1994" s="59"/>
      <c r="AB1994" s="59"/>
      <c r="AC1994" s="59"/>
      <c r="AD1994" s="59"/>
      <c r="AE1994" s="59"/>
      <c r="AG1994" s="7">
        <f>IF(Q1994&gt;0,RANK(Q1994,(N1994:P1994,Q1994:AE1994)),0)</f>
        <v>3</v>
      </c>
      <c r="AH1994" s="7">
        <f>IF(R1994&gt;0,RANK(R1994,(N1994:P1994,Q1994:AE1994)),0)</f>
        <v>0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736"/>
        <v>5.9012187299550996E-2</v>
      </c>
      <c r="AL1994" s="2">
        <f t="shared" si="737"/>
        <v>0</v>
      </c>
      <c r="AM1994" s="2">
        <f t="shared" si="738"/>
        <v>0</v>
      </c>
      <c r="AN1994" s="2">
        <f t="shared" si="739"/>
        <v>0</v>
      </c>
      <c r="AP1994" t="s">
        <v>1604</v>
      </c>
      <c r="AQ1994" t="s">
        <v>2164</v>
      </c>
      <c r="AR1994">
        <v>1</v>
      </c>
      <c r="AT1994" s="95">
        <v>46</v>
      </c>
      <c r="AU1994" s="97">
        <v>113</v>
      </c>
      <c r="AV1994" s="101">
        <f t="shared" si="730"/>
        <v>46113</v>
      </c>
      <c r="AX1994" s="7" t="s">
        <v>1006</v>
      </c>
      <c r="BE1994" t="s">
        <v>753</v>
      </c>
    </row>
    <row r="1995" spans="1:57" hidden="1" outlineLevel="1">
      <c r="A1995" t="s">
        <v>720</v>
      </c>
      <c r="B1995" t="s">
        <v>2164</v>
      </c>
      <c r="C1995" s="1">
        <f t="shared" si="731"/>
        <v>3228</v>
      </c>
      <c r="D1995" s="7">
        <f>IF(N1995&gt;0, RANK(N1995,(N1995:P1995,Q1995:AE1995)),0)</f>
        <v>1</v>
      </c>
      <c r="E1995" s="7">
        <f>IF(O1995&gt;0,RANK(O1995,(N1995:P1995,Q1995:AE1995)),0)</f>
        <v>2</v>
      </c>
      <c r="F1995" s="7">
        <f>IF(P1995&gt;0,RANK(P1995,(N1995:P1995,Q1995:AE1995)),0)</f>
        <v>0</v>
      </c>
      <c r="G1995" s="1">
        <f t="shared" si="740"/>
        <v>1152</v>
      </c>
      <c r="H1995" s="2">
        <f t="shared" si="741"/>
        <v>0.35687732342007433</v>
      </c>
      <c r="I1995" s="2"/>
      <c r="J1995" s="2">
        <f t="shared" si="732"/>
        <v>0.67286245353159846</v>
      </c>
      <c r="K1995" s="2">
        <f t="shared" si="733"/>
        <v>0.31598513011152418</v>
      </c>
      <c r="L1995" s="2">
        <f t="shared" si="734"/>
        <v>0</v>
      </c>
      <c r="M1995" s="2">
        <f t="shared" si="735"/>
        <v>1.1152416356877359E-2</v>
      </c>
      <c r="N1995" s="122">
        <v>2172</v>
      </c>
      <c r="O1995" s="122">
        <v>1020</v>
      </c>
      <c r="P1995" s="122"/>
      <c r="Q1995" s="122">
        <v>36</v>
      </c>
      <c r="R1995" s="122"/>
      <c r="S1995" s="122"/>
      <c r="T1995" s="59"/>
      <c r="U1995" s="59"/>
      <c r="V1995" s="59"/>
      <c r="W1995" s="59"/>
      <c r="X1995" s="59"/>
      <c r="Y1995" s="59"/>
      <c r="Z1995" s="59"/>
      <c r="AA1995" s="59"/>
      <c r="AB1995" s="59"/>
      <c r="AC1995" s="59"/>
      <c r="AD1995" s="59"/>
      <c r="AE1995" s="59"/>
      <c r="AG1995" s="7">
        <f>IF(Q1995&gt;0,RANK(Q1995,(N1995:P1995,Q1995:AE1995)),0)</f>
        <v>3</v>
      </c>
      <c r="AH1995" s="7">
        <f>IF(R1995&gt;0,RANK(R1995,(N1995:P1995,Q1995:AE1995)),0)</f>
        <v>0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736"/>
        <v>1.1152416356877323E-2</v>
      </c>
      <c r="AL1995" s="2">
        <f t="shared" si="737"/>
        <v>0</v>
      </c>
      <c r="AM1995" s="2">
        <f t="shared" si="738"/>
        <v>0</v>
      </c>
      <c r="AN1995" s="2">
        <f t="shared" si="739"/>
        <v>0</v>
      </c>
      <c r="AP1995" t="s">
        <v>720</v>
      </c>
      <c r="AQ1995" t="s">
        <v>2164</v>
      </c>
      <c r="AR1995">
        <v>1</v>
      </c>
      <c r="AT1995" s="95">
        <v>46</v>
      </c>
      <c r="AU1995" s="97">
        <v>115</v>
      </c>
      <c r="AV1995" s="101">
        <f t="shared" si="730"/>
        <v>46115</v>
      </c>
      <c r="AX1995" s="7" t="s">
        <v>1006</v>
      </c>
      <c r="BE1995" t="s">
        <v>1053</v>
      </c>
    </row>
    <row r="1996" spans="1:57" hidden="1" outlineLevel="1">
      <c r="A1996" t="s">
        <v>1361</v>
      </c>
      <c r="B1996" t="s">
        <v>2164</v>
      </c>
      <c r="C1996" s="1">
        <f t="shared" si="731"/>
        <v>1329</v>
      </c>
      <c r="D1996" s="7">
        <f>IF(N1996&gt;0, RANK(N1996,(N1996:P1996,Q1996:AE1996)),0)</f>
        <v>1</v>
      </c>
      <c r="E1996" s="7">
        <f>IF(O1996&gt;0,RANK(O1996,(N1996:P1996,Q1996:AE1996)),0)</f>
        <v>2</v>
      </c>
      <c r="F1996" s="7">
        <f>IF(P1996&gt;0,RANK(P1996,(N1996:P1996,Q1996:AE1996)),0)</f>
        <v>0</v>
      </c>
      <c r="G1996" s="1">
        <f t="shared" si="740"/>
        <v>297</v>
      </c>
      <c r="H1996" s="2">
        <f t="shared" si="741"/>
        <v>0.2234762979683973</v>
      </c>
      <c r="I1996" s="2"/>
      <c r="J1996" s="2">
        <f t="shared" si="732"/>
        <v>0.60346124905944321</v>
      </c>
      <c r="K1996" s="2">
        <f t="shared" si="733"/>
        <v>0.37998495109104591</v>
      </c>
      <c r="L1996" s="2">
        <f t="shared" si="734"/>
        <v>0</v>
      </c>
      <c r="M1996" s="2">
        <f t="shared" si="735"/>
        <v>1.6553799849510886E-2</v>
      </c>
      <c r="N1996" s="122">
        <v>802</v>
      </c>
      <c r="O1996" s="122">
        <v>505</v>
      </c>
      <c r="P1996" s="122"/>
      <c r="Q1996" s="122">
        <v>22</v>
      </c>
      <c r="R1996" s="122"/>
      <c r="S1996" s="122"/>
      <c r="T1996" s="59"/>
      <c r="U1996" s="59"/>
      <c r="V1996" s="59"/>
      <c r="W1996" s="59"/>
      <c r="X1996" s="59"/>
      <c r="Y1996" s="59"/>
      <c r="Z1996" s="59"/>
      <c r="AA1996" s="59"/>
      <c r="AB1996" s="59"/>
      <c r="AC1996" s="59"/>
      <c r="AD1996" s="59"/>
      <c r="AE1996" s="59"/>
      <c r="AG1996" s="7">
        <f>IF(Q1996&gt;0,RANK(Q1996,(N1996:P1996,Q1996:AE1996)),0)</f>
        <v>3</v>
      </c>
      <c r="AH1996" s="7">
        <f>IF(R1996&gt;0,RANK(R1996,(N1996:P1996,Q1996:AE1996)),0)</f>
        <v>0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736"/>
        <v>1.6553799849510911E-2</v>
      </c>
      <c r="AL1996" s="2">
        <f t="shared" si="737"/>
        <v>0</v>
      </c>
      <c r="AM1996" s="2">
        <f t="shared" si="738"/>
        <v>0</v>
      </c>
      <c r="AN1996" s="2">
        <f t="shared" si="739"/>
        <v>0</v>
      </c>
      <c r="AP1996" t="s">
        <v>1361</v>
      </c>
      <c r="AQ1996" t="s">
        <v>2164</v>
      </c>
      <c r="AR1996">
        <v>1</v>
      </c>
      <c r="AT1996" s="95">
        <v>46</v>
      </c>
      <c r="AU1996" s="97">
        <v>117</v>
      </c>
      <c r="AV1996" s="101">
        <f t="shared" si="730"/>
        <v>46117</v>
      </c>
      <c r="AX1996" s="7" t="s">
        <v>1006</v>
      </c>
      <c r="BE1996" t="s">
        <v>1053</v>
      </c>
    </row>
    <row r="1997" spans="1:57" hidden="1" outlineLevel="1">
      <c r="A1997" t="s">
        <v>6</v>
      </c>
      <c r="B1997" t="s">
        <v>2164</v>
      </c>
      <c r="C1997" s="1">
        <f t="shared" si="731"/>
        <v>831</v>
      </c>
      <c r="D1997" s="7">
        <f>IF(N1997&gt;0, RANK(N1997,(N1997:P1997,Q1997:AE1997)),0)</f>
        <v>1</v>
      </c>
      <c r="E1997" s="7">
        <f>IF(O1997&gt;0,RANK(O1997,(N1997:P1997,Q1997:AE1997)),0)</f>
        <v>2</v>
      </c>
      <c r="F1997" s="7">
        <f>IF(P1997&gt;0,RANK(P1997,(N1997:P1997,Q1997:AE1997)),0)</f>
        <v>0</v>
      </c>
      <c r="G1997" s="1">
        <f t="shared" si="740"/>
        <v>122</v>
      </c>
      <c r="H1997" s="2">
        <f t="shared" si="741"/>
        <v>0.14681107099879662</v>
      </c>
      <c r="I1997" s="2"/>
      <c r="J1997" s="2">
        <f t="shared" si="732"/>
        <v>0.56438026474127556</v>
      </c>
      <c r="K1997" s="2">
        <f t="shared" si="733"/>
        <v>0.41756919374247892</v>
      </c>
      <c r="L1997" s="2">
        <f t="shared" si="734"/>
        <v>0</v>
      </c>
      <c r="M1997" s="2">
        <f t="shared" si="735"/>
        <v>1.8050541516245522E-2</v>
      </c>
      <c r="N1997" s="122">
        <v>469</v>
      </c>
      <c r="O1997" s="122">
        <v>347</v>
      </c>
      <c r="P1997" s="122"/>
      <c r="Q1997" s="122">
        <v>15</v>
      </c>
      <c r="R1997" s="122"/>
      <c r="S1997" s="122"/>
      <c r="T1997" s="59"/>
      <c r="U1997" s="59"/>
      <c r="V1997" s="59"/>
      <c r="W1997" s="59"/>
      <c r="X1997" s="59"/>
      <c r="Y1997" s="59"/>
      <c r="Z1997" s="59"/>
      <c r="AA1997" s="59"/>
      <c r="AB1997" s="59"/>
      <c r="AC1997" s="59"/>
      <c r="AD1997" s="59"/>
      <c r="AE1997" s="59"/>
      <c r="AG1997" s="7">
        <f>IF(Q1997&gt;0,RANK(Q1997,(N1997:P1997,Q1997:AE1997)),0)</f>
        <v>3</v>
      </c>
      <c r="AH1997" s="7">
        <f>IF(R1997&gt;0,RANK(R1997,(N1997:P1997,Q1997:AE1997)),0)</f>
        <v>0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736"/>
        <v>1.8050541516245487E-2</v>
      </c>
      <c r="AL1997" s="2">
        <f t="shared" si="737"/>
        <v>0</v>
      </c>
      <c r="AM1997" s="2">
        <f t="shared" si="738"/>
        <v>0</v>
      </c>
      <c r="AN1997" s="2">
        <f t="shared" si="739"/>
        <v>0</v>
      </c>
      <c r="AP1997" t="s">
        <v>6</v>
      </c>
      <c r="AQ1997" t="s">
        <v>2164</v>
      </c>
      <c r="AR1997">
        <v>1</v>
      </c>
      <c r="AT1997" s="95">
        <v>46</v>
      </c>
      <c r="AU1997" s="97">
        <v>119</v>
      </c>
      <c r="AV1997" s="101">
        <f t="shared" si="730"/>
        <v>46119</v>
      </c>
      <c r="AX1997" s="7" t="s">
        <v>1006</v>
      </c>
      <c r="BE1997" t="s">
        <v>1449</v>
      </c>
    </row>
    <row r="1998" spans="1:57" hidden="1" outlineLevel="1">
      <c r="A1998" t="s">
        <v>1044</v>
      </c>
      <c r="B1998" t="s">
        <v>2164</v>
      </c>
      <c r="C1998" s="1">
        <f t="shared" si="731"/>
        <v>1477</v>
      </c>
      <c r="D1998" s="7">
        <f>IF(N1998&gt;0, RANK(N1998,(N1998:P1998,Q1998:AE1998)),0)</f>
        <v>1</v>
      </c>
      <c r="E1998" s="7">
        <f>IF(O1998&gt;0,RANK(O1998,(N1998:P1998,Q1998:AE1998)),0)</f>
        <v>2</v>
      </c>
      <c r="F1998" s="7">
        <f>IF(P1998&gt;0,RANK(P1998,(N1998:P1998,Q1998:AE1998)),0)</f>
        <v>0</v>
      </c>
      <c r="G1998" s="1">
        <f t="shared" si="740"/>
        <v>779</v>
      </c>
      <c r="H1998" s="2">
        <f t="shared" si="741"/>
        <v>0.52742044685172651</v>
      </c>
      <c r="I1998" s="2"/>
      <c r="J1998" s="2">
        <f t="shared" si="732"/>
        <v>0.74678402166553826</v>
      </c>
      <c r="K1998" s="2">
        <f t="shared" si="733"/>
        <v>0.21936357481381177</v>
      </c>
      <c r="L1998" s="2">
        <f t="shared" si="734"/>
        <v>0</v>
      </c>
      <c r="M1998" s="2">
        <f t="shared" si="735"/>
        <v>3.3852403520649971E-2</v>
      </c>
      <c r="N1998" s="122">
        <v>1103</v>
      </c>
      <c r="O1998" s="122">
        <v>324</v>
      </c>
      <c r="P1998" s="122"/>
      <c r="Q1998" s="122">
        <v>50</v>
      </c>
      <c r="R1998" s="122"/>
      <c r="S1998" s="122"/>
      <c r="T1998" s="59"/>
      <c r="U1998" s="59"/>
      <c r="V1998" s="59"/>
      <c r="W1998" s="59"/>
      <c r="X1998" s="59"/>
      <c r="Y1998" s="59"/>
      <c r="Z1998" s="59"/>
      <c r="AA1998" s="59"/>
      <c r="AB1998" s="59"/>
      <c r="AC1998" s="59"/>
      <c r="AD1998" s="59"/>
      <c r="AE1998" s="59"/>
      <c r="AG1998" s="7">
        <f>IF(Q1998&gt;0,RANK(Q1998,(N1998:P1998,Q1998:AE1998)),0)</f>
        <v>3</v>
      </c>
      <c r="AH1998" s="7">
        <f>IF(R1998&gt;0,RANK(R1998,(N1998:P1998,Q1998:AE1998)),0)</f>
        <v>0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si="736"/>
        <v>3.3852403520649964E-2</v>
      </c>
      <c r="AL1998" s="2">
        <f t="shared" si="737"/>
        <v>0</v>
      </c>
      <c r="AM1998" s="2">
        <f t="shared" si="738"/>
        <v>0</v>
      </c>
      <c r="AN1998" s="2">
        <f t="shared" si="739"/>
        <v>0</v>
      </c>
      <c r="AP1998" t="s">
        <v>1044</v>
      </c>
      <c r="AQ1998" t="s">
        <v>2164</v>
      </c>
      <c r="AR1998">
        <v>1</v>
      </c>
      <c r="AT1998" s="95">
        <v>46</v>
      </c>
      <c r="AU1998" s="97">
        <v>121</v>
      </c>
      <c r="AV1998" s="101">
        <f t="shared" si="730"/>
        <v>46121</v>
      </c>
      <c r="AX1998" s="7" t="s">
        <v>1006</v>
      </c>
      <c r="BE1998" t="s">
        <v>1053</v>
      </c>
    </row>
    <row r="1999" spans="1:57" hidden="1" outlineLevel="1">
      <c r="A1999" t="s">
        <v>488</v>
      </c>
      <c r="B1999" t="s">
        <v>2164</v>
      </c>
      <c r="C1999" s="1">
        <f t="shared" si="731"/>
        <v>2525</v>
      </c>
      <c r="D1999" s="7">
        <f>IF(N1999&gt;0, RANK(N1999,(N1999:P1999,Q1999:AE1999)),0)</f>
        <v>1</v>
      </c>
      <c r="E1999" s="7">
        <f>IF(O1999&gt;0,RANK(O1999,(N1999:P1999,Q1999:AE1999)),0)</f>
        <v>2</v>
      </c>
      <c r="F1999" s="7">
        <f>IF(P1999&gt;0,RANK(P1999,(N1999:P1999,Q1999:AE1999)),0)</f>
        <v>0</v>
      </c>
      <c r="G1999" s="1">
        <f t="shared" si="740"/>
        <v>621</v>
      </c>
      <c r="H1999" s="2">
        <f t="shared" si="741"/>
        <v>0.24594059405940594</v>
      </c>
      <c r="I1999" s="2"/>
      <c r="J1999" s="2">
        <f t="shared" si="732"/>
        <v>0.61782178217821782</v>
      </c>
      <c r="K1999" s="2">
        <f t="shared" si="733"/>
        <v>0.37188118811881188</v>
      </c>
      <c r="L1999" s="2">
        <f t="shared" si="734"/>
        <v>0</v>
      </c>
      <c r="M1999" s="2">
        <f t="shared" si="735"/>
        <v>1.0297029702970306E-2</v>
      </c>
      <c r="N1999" s="122">
        <v>1560</v>
      </c>
      <c r="O1999" s="122">
        <v>939</v>
      </c>
      <c r="P1999" s="122"/>
      <c r="Q1999" s="122">
        <v>26</v>
      </c>
      <c r="R1999" s="122"/>
      <c r="S1999" s="122"/>
      <c r="T1999" s="59"/>
      <c r="U1999" s="59"/>
      <c r="V1999" s="59"/>
      <c r="W1999" s="59"/>
      <c r="X1999" s="59"/>
      <c r="Y1999" s="59"/>
      <c r="Z1999" s="59"/>
      <c r="AA1999" s="59"/>
      <c r="AB1999" s="59"/>
      <c r="AC1999" s="59"/>
      <c r="AD1999" s="59"/>
      <c r="AE1999" s="59"/>
      <c r="AG1999" s="7">
        <f>IF(Q1999&gt;0,RANK(Q1999,(N1999:P1999,Q1999:AE1999)),0)</f>
        <v>3</v>
      </c>
      <c r="AH1999" s="7">
        <f>IF(R1999&gt;0,RANK(R1999,(N1999:P1999,Q1999:AE1999)),0)</f>
        <v>0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736"/>
        <v>1.0297029702970298E-2</v>
      </c>
      <c r="AL1999" s="2">
        <f t="shared" si="737"/>
        <v>0</v>
      </c>
      <c r="AM1999" s="2">
        <f t="shared" si="738"/>
        <v>0</v>
      </c>
      <c r="AN1999" s="2">
        <f t="shared" si="739"/>
        <v>0</v>
      </c>
      <c r="AP1999" t="s">
        <v>488</v>
      </c>
      <c r="AQ1999" t="s">
        <v>2164</v>
      </c>
      <c r="AR1999">
        <v>1</v>
      </c>
      <c r="AT1999" s="95">
        <v>46</v>
      </c>
      <c r="AU1999" s="97">
        <v>123</v>
      </c>
      <c r="AV1999" s="101">
        <f t="shared" si="730"/>
        <v>46123</v>
      </c>
      <c r="AX1999" s="7" t="s">
        <v>1006</v>
      </c>
      <c r="BE1999" t="s">
        <v>1053</v>
      </c>
    </row>
    <row r="2000" spans="1:57" hidden="1" outlineLevel="1">
      <c r="A2000" t="s">
        <v>227</v>
      </c>
      <c r="B2000" t="s">
        <v>2164</v>
      </c>
      <c r="C2000" s="1">
        <f t="shared" si="731"/>
        <v>3545</v>
      </c>
      <c r="D2000" s="7">
        <f>IF(N2000&gt;0, RANK(N2000,(N2000:P2000,Q2000:AE2000)),0)</f>
        <v>1</v>
      </c>
      <c r="E2000" s="7">
        <f>IF(O2000&gt;0,RANK(O2000,(N2000:P2000,Q2000:AE2000)),0)</f>
        <v>2</v>
      </c>
      <c r="F2000" s="7">
        <f>IF(P2000&gt;0,RANK(P2000,(N2000:P2000,Q2000:AE2000)),0)</f>
        <v>0</v>
      </c>
      <c r="G2000" s="1">
        <f t="shared" si="740"/>
        <v>1038</v>
      </c>
      <c r="H2000" s="2">
        <f t="shared" si="741"/>
        <v>0.29280677009873063</v>
      </c>
      <c r="I2000" s="2"/>
      <c r="J2000" s="2">
        <f t="shared" si="732"/>
        <v>0.64174894217207334</v>
      </c>
      <c r="K2000" s="2">
        <f t="shared" si="733"/>
        <v>0.34894217207334272</v>
      </c>
      <c r="L2000" s="2">
        <f t="shared" si="734"/>
        <v>0</v>
      </c>
      <c r="M2000" s="2">
        <f t="shared" si="735"/>
        <v>9.3088857545839399E-3</v>
      </c>
      <c r="N2000" s="122">
        <v>2275</v>
      </c>
      <c r="O2000" s="122">
        <v>1237</v>
      </c>
      <c r="P2000" s="122"/>
      <c r="Q2000" s="122">
        <v>33</v>
      </c>
      <c r="R2000" s="122"/>
      <c r="S2000" s="122"/>
      <c r="T2000" s="59"/>
      <c r="U2000" s="59"/>
      <c r="V2000" s="59"/>
      <c r="W2000" s="59"/>
      <c r="X2000" s="59"/>
      <c r="Y2000" s="59"/>
      <c r="Z2000" s="59"/>
      <c r="AA2000" s="59"/>
      <c r="AB2000" s="59"/>
      <c r="AC2000" s="59"/>
      <c r="AD2000" s="59"/>
      <c r="AE2000" s="59"/>
      <c r="AG2000" s="7">
        <f>IF(Q2000&gt;0,RANK(Q2000,(N2000:P2000,Q2000:AE2000)),0)</f>
        <v>3</v>
      </c>
      <c r="AH2000" s="7">
        <f>IF(R2000&gt;0,RANK(R2000,(N2000:P2000,Q2000:AE2000)),0)</f>
        <v>0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6"/>
        <v>9.3088857545839208E-3</v>
      </c>
      <c r="AL2000" s="2">
        <f t="shared" si="737"/>
        <v>0</v>
      </c>
      <c r="AM2000" s="2">
        <f t="shared" si="738"/>
        <v>0</v>
      </c>
      <c r="AN2000" s="2">
        <f t="shared" si="739"/>
        <v>0</v>
      </c>
      <c r="AP2000" t="s">
        <v>227</v>
      </c>
      <c r="AQ2000" t="s">
        <v>2164</v>
      </c>
      <c r="AR2000">
        <v>1</v>
      </c>
      <c r="AT2000" s="95">
        <v>46</v>
      </c>
      <c r="AU2000" s="97">
        <v>125</v>
      </c>
      <c r="AV2000" s="101">
        <f t="shared" si="730"/>
        <v>46125</v>
      </c>
      <c r="AX2000" s="7" t="s">
        <v>1006</v>
      </c>
      <c r="BE2000" t="s">
        <v>1053</v>
      </c>
    </row>
    <row r="2001" spans="1:57" hidden="1" outlineLevel="1">
      <c r="A2001" t="s">
        <v>1368</v>
      </c>
      <c r="B2001" t="s">
        <v>2164</v>
      </c>
      <c r="C2001" s="1">
        <f t="shared" si="731"/>
        <v>4198</v>
      </c>
      <c r="D2001" s="7">
        <f>IF(N2001&gt;0, RANK(N2001,(N2001:P2001,Q2001:AE2001)),0)</f>
        <v>1</v>
      </c>
      <c r="E2001" s="7">
        <f>IF(O2001&gt;0,RANK(O2001,(N2001:P2001,Q2001:AE2001)),0)</f>
        <v>2</v>
      </c>
      <c r="F2001" s="7">
        <f>IF(P2001&gt;0,RANK(P2001,(N2001:P2001,Q2001:AE2001)),0)</f>
        <v>0</v>
      </c>
      <c r="G2001" s="1">
        <f t="shared" si="740"/>
        <v>1222</v>
      </c>
      <c r="H2001" s="2">
        <f t="shared" si="741"/>
        <v>0.29109099571224395</v>
      </c>
      <c r="I2001" s="2"/>
      <c r="J2001" s="2">
        <f t="shared" si="732"/>
        <v>0.63744640304907096</v>
      </c>
      <c r="K2001" s="2">
        <f t="shared" si="733"/>
        <v>0.34635540733682707</v>
      </c>
      <c r="L2001" s="2">
        <f t="shared" si="734"/>
        <v>0</v>
      </c>
      <c r="M2001" s="2">
        <f t="shared" si="735"/>
        <v>1.6198189614101965E-2</v>
      </c>
      <c r="N2001" s="122">
        <v>2676</v>
      </c>
      <c r="O2001" s="122">
        <v>1454</v>
      </c>
      <c r="P2001" s="122"/>
      <c r="Q2001" s="122">
        <v>68</v>
      </c>
      <c r="R2001" s="122"/>
      <c r="S2001" s="122"/>
      <c r="T2001" s="59"/>
      <c r="U2001" s="59"/>
      <c r="V2001" s="59"/>
      <c r="W2001" s="59"/>
      <c r="X2001" s="59"/>
      <c r="Y2001" s="59"/>
      <c r="Z2001" s="59"/>
      <c r="AA2001" s="59"/>
      <c r="AB2001" s="59"/>
      <c r="AC2001" s="59"/>
      <c r="AD2001" s="59"/>
      <c r="AE2001" s="59"/>
      <c r="AG2001" s="7">
        <f>IF(Q2001&gt;0,RANK(Q2001,(N2001:P2001,Q2001:AE2001)),0)</f>
        <v>3</v>
      </c>
      <c r="AH2001" s="7">
        <f>IF(R2001&gt;0,RANK(R2001,(N2001:P2001,Q2001:AE2001)),0)</f>
        <v>0</v>
      </c>
      <c r="AI2001" s="7">
        <f>IF(T2001&gt;0,RANK(T2001,(N2001:P2001,Q2001:AE2001)),0)</f>
        <v>0</v>
      </c>
      <c r="AJ2001" s="7">
        <f>IF(S2001&gt;0,RANK(S2001,(N2001:P2001,Q2001:AE2001)),0)</f>
        <v>0</v>
      </c>
      <c r="AK2001" s="2">
        <f t="shared" si="736"/>
        <v>1.6198189614101955E-2</v>
      </c>
      <c r="AL2001" s="2">
        <f t="shared" si="737"/>
        <v>0</v>
      </c>
      <c r="AM2001" s="2">
        <f t="shared" si="738"/>
        <v>0</v>
      </c>
      <c r="AN2001" s="2">
        <f t="shared" si="739"/>
        <v>0</v>
      </c>
      <c r="AP2001" t="s">
        <v>1368</v>
      </c>
      <c r="AQ2001" t="s">
        <v>2164</v>
      </c>
      <c r="AR2001">
        <v>1</v>
      </c>
      <c r="AT2001" s="95">
        <v>46</v>
      </c>
      <c r="AU2001" s="97">
        <v>127</v>
      </c>
      <c r="AV2001" s="101">
        <f t="shared" si="730"/>
        <v>46127</v>
      </c>
      <c r="AX2001" s="7" t="s">
        <v>1006</v>
      </c>
      <c r="BE2001" t="s">
        <v>1053</v>
      </c>
    </row>
    <row r="2002" spans="1:57" hidden="1" outlineLevel="1">
      <c r="A2002" t="s">
        <v>115</v>
      </c>
      <c r="B2002" t="s">
        <v>2164</v>
      </c>
      <c r="C2002" s="1">
        <f t="shared" si="731"/>
        <v>2430</v>
      </c>
      <c r="D2002" s="7">
        <f>IF(N2002&gt;0, RANK(N2002,(N2002:P2002,Q2002:AE2002)),0)</f>
        <v>1</v>
      </c>
      <c r="E2002" s="7">
        <f>IF(O2002&gt;0,RANK(O2002,(N2002:P2002,Q2002:AE2002)),0)</f>
        <v>2</v>
      </c>
      <c r="F2002" s="7">
        <f>IF(P2002&gt;0,RANK(P2002,(N2002:P2002,Q2002:AE2002)),0)</f>
        <v>0</v>
      </c>
      <c r="G2002" s="1">
        <f t="shared" si="740"/>
        <v>452</v>
      </c>
      <c r="H2002" s="2">
        <f t="shared" si="741"/>
        <v>0.18600823045267489</v>
      </c>
      <c r="I2002" s="2"/>
      <c r="J2002" s="2">
        <f t="shared" si="732"/>
        <v>0.58312757201646093</v>
      </c>
      <c r="K2002" s="2">
        <f t="shared" si="733"/>
        <v>0.39711934156378603</v>
      </c>
      <c r="L2002" s="2">
        <f t="shared" si="734"/>
        <v>0</v>
      </c>
      <c r="M2002" s="2">
        <f t="shared" si="735"/>
        <v>1.9753086419753041E-2</v>
      </c>
      <c r="N2002" s="122">
        <v>1417</v>
      </c>
      <c r="O2002" s="122">
        <v>965</v>
      </c>
      <c r="P2002" s="122"/>
      <c r="Q2002" s="122">
        <v>48</v>
      </c>
      <c r="R2002" s="122"/>
      <c r="S2002" s="122"/>
      <c r="T2002" s="59"/>
      <c r="U2002" s="59"/>
      <c r="V2002" s="59"/>
      <c r="W2002" s="59"/>
      <c r="X2002" s="59"/>
      <c r="Y2002" s="59"/>
      <c r="Z2002" s="59"/>
      <c r="AA2002" s="59"/>
      <c r="AB2002" s="59"/>
      <c r="AC2002" s="59"/>
      <c r="AD2002" s="59"/>
      <c r="AE2002" s="59"/>
      <c r="AG2002" s="7">
        <f>IF(Q2002&gt;0,RANK(Q2002,(N2002:P2002,Q2002:AE2002)),0)</f>
        <v>3</v>
      </c>
      <c r="AH2002" s="7">
        <f>IF(R2002&gt;0,RANK(R2002,(N2002:P2002,Q2002:AE2002)),0)</f>
        <v>0</v>
      </c>
      <c r="AI2002" s="7">
        <f>IF(T2002&gt;0,RANK(T2002,(N2002:P2002,Q2002:AE2002)),0)</f>
        <v>0</v>
      </c>
      <c r="AJ2002" s="7">
        <f>IF(S2002&gt;0,RANK(S2002,(N2002:P2002,Q2002:AE2002)),0)</f>
        <v>0</v>
      </c>
      <c r="AK2002" s="2">
        <f t="shared" si="736"/>
        <v>1.9753086419753086E-2</v>
      </c>
      <c r="AL2002" s="2">
        <f t="shared" si="737"/>
        <v>0</v>
      </c>
      <c r="AM2002" s="2">
        <f t="shared" si="738"/>
        <v>0</v>
      </c>
      <c r="AN2002" s="2">
        <f t="shared" si="739"/>
        <v>0</v>
      </c>
      <c r="AP2002" t="s">
        <v>115</v>
      </c>
      <c r="AQ2002" t="s">
        <v>2164</v>
      </c>
      <c r="AR2002">
        <v>1</v>
      </c>
      <c r="AT2002" s="95">
        <v>46</v>
      </c>
      <c r="AU2002" s="97">
        <v>129</v>
      </c>
      <c r="AV2002" s="101">
        <f t="shared" si="730"/>
        <v>46129</v>
      </c>
      <c r="AX2002" s="7" t="s">
        <v>1006</v>
      </c>
      <c r="BE2002" t="s">
        <v>1449</v>
      </c>
    </row>
    <row r="2003" spans="1:57" hidden="1" outlineLevel="1">
      <c r="A2003" t="s">
        <v>2262</v>
      </c>
      <c r="B2003" t="s">
        <v>2164</v>
      </c>
      <c r="C2003" s="1">
        <f t="shared" si="731"/>
        <v>7894</v>
      </c>
      <c r="D2003" s="7">
        <f>IF(N2003&gt;0, RANK(N2003,(N2003:P2003,Q2003:AE2003)),0)</f>
        <v>1</v>
      </c>
      <c r="E2003" s="7">
        <f>IF(O2003&gt;0,RANK(O2003,(N2003:P2003,Q2003:AE2003)),0)</f>
        <v>2</v>
      </c>
      <c r="F2003" s="7">
        <f>IF(P2003&gt;0,RANK(P2003,(N2003:P2003,Q2003:AE2003)),0)</f>
        <v>0</v>
      </c>
      <c r="G2003" s="1">
        <f t="shared" si="740"/>
        <v>2673</v>
      </c>
      <c r="H2003" s="2">
        <f t="shared" si="741"/>
        <v>0.3386116037496833</v>
      </c>
      <c r="I2003" s="2"/>
      <c r="J2003" s="2">
        <f t="shared" si="732"/>
        <v>0.66151507474030913</v>
      </c>
      <c r="K2003" s="2">
        <f t="shared" si="733"/>
        <v>0.32290347099062577</v>
      </c>
      <c r="L2003" s="2">
        <f t="shared" si="734"/>
        <v>0</v>
      </c>
      <c r="M2003" s="2">
        <f>IF(C2003=0,"-",(1-J2003-K2003-L2003))</f>
        <v>1.5581454269065098E-2</v>
      </c>
      <c r="N2003" s="122">
        <v>5222</v>
      </c>
      <c r="O2003" s="122">
        <v>2549</v>
      </c>
      <c r="P2003" s="122"/>
      <c r="Q2003" s="122">
        <v>123</v>
      </c>
      <c r="R2003" s="122"/>
      <c r="S2003" s="122"/>
      <c r="T2003" s="59"/>
      <c r="U2003" s="59"/>
      <c r="V2003" s="59"/>
      <c r="W2003" s="59"/>
      <c r="X2003" s="59"/>
      <c r="Y2003" s="59"/>
      <c r="Z2003" s="59"/>
      <c r="AA2003" s="59"/>
      <c r="AB2003" s="59"/>
      <c r="AC2003" s="59"/>
      <c r="AD2003" s="59"/>
      <c r="AE2003" s="59"/>
      <c r="AG2003" s="7">
        <f>IF(Q2003&gt;0,RANK(Q2003,(N2003:P2003,Q2003:AE2003)),0)</f>
        <v>3</v>
      </c>
      <c r="AH2003" s="7">
        <f>IF(R2003&gt;0,RANK(R2003,(N2003:P2003,Q2003:AE2003)),0)</f>
        <v>0</v>
      </c>
      <c r="AI2003" s="7">
        <f>IF(T2003&gt;0,RANK(T2003,(N2003:P2003,Q2003:AE2003)),0)</f>
        <v>0</v>
      </c>
      <c r="AJ2003" s="7">
        <f>IF(S2003&gt;0,RANK(S2003,(N2003:P2003,Q2003:AE2003)),0)</f>
        <v>0</v>
      </c>
      <c r="AK2003" s="2">
        <f t="shared" si="736"/>
        <v>1.5581454269065112E-2</v>
      </c>
      <c r="AL2003" s="2">
        <f t="shared" si="737"/>
        <v>0</v>
      </c>
      <c r="AM2003" s="2">
        <f t="shared" si="738"/>
        <v>0</v>
      </c>
      <c r="AN2003" s="2">
        <f t="shared" si="739"/>
        <v>0</v>
      </c>
      <c r="AP2003" t="s">
        <v>2262</v>
      </c>
      <c r="AQ2003" t="s">
        <v>2164</v>
      </c>
      <c r="AR2003">
        <v>1</v>
      </c>
      <c r="AT2003" s="95">
        <v>46</v>
      </c>
      <c r="AU2003" s="97">
        <v>135</v>
      </c>
      <c r="AV2003" s="101">
        <f t="shared" si="730"/>
        <v>46135</v>
      </c>
      <c r="AX2003" s="7" t="s">
        <v>1006</v>
      </c>
      <c r="BE2003" t="s">
        <v>1053</v>
      </c>
    </row>
    <row r="2004" spans="1:57" hidden="1" outlineLevel="1">
      <c r="A2004" t="s">
        <v>305</v>
      </c>
      <c r="B2004" t="s">
        <v>2164</v>
      </c>
      <c r="C2004" s="1">
        <f t="shared" si="731"/>
        <v>744</v>
      </c>
      <c r="D2004" s="7">
        <f>IF(N2004&gt;0, RANK(N2004,(N2004:P2004,Q2004:AE2004)),0)</f>
        <v>1</v>
      </c>
      <c r="E2004" s="7">
        <f>IF(O2004&gt;0,RANK(O2004,(N2004:P2004,Q2004:AE2004)),0)</f>
        <v>2</v>
      </c>
      <c r="F2004" s="7">
        <f>IF(P2004&gt;0,RANK(P2004,(N2004:P2004,Q2004:AE2004)),0)</f>
        <v>0</v>
      </c>
      <c r="G2004" s="1">
        <f t="shared" si="740"/>
        <v>212</v>
      </c>
      <c r="H2004" s="2">
        <f t="shared" si="741"/>
        <v>0.28494623655913981</v>
      </c>
      <c r="I2004" s="2"/>
      <c r="J2004" s="2">
        <f t="shared" si="732"/>
        <v>0.62365591397849462</v>
      </c>
      <c r="K2004" s="2">
        <f t="shared" si="733"/>
        <v>0.33870967741935482</v>
      </c>
      <c r="L2004" s="2">
        <f t="shared" si="734"/>
        <v>0</v>
      </c>
      <c r="M2004" s="2">
        <f>IF(C2004=0,"-",(1-J2004-K2004-L2004))</f>
        <v>3.763440860215056E-2</v>
      </c>
      <c r="N2004" s="122">
        <v>464</v>
      </c>
      <c r="O2004" s="122">
        <v>252</v>
      </c>
      <c r="P2004" s="122"/>
      <c r="Q2004" s="122">
        <v>28</v>
      </c>
      <c r="R2004" s="122"/>
      <c r="S2004" s="122"/>
      <c r="T2004" s="59"/>
      <c r="U2004" s="59"/>
      <c r="V2004" s="59"/>
      <c r="W2004" s="59"/>
      <c r="X2004" s="59"/>
      <c r="Y2004" s="59"/>
      <c r="Z2004" s="59"/>
      <c r="AA2004" s="59"/>
      <c r="AB2004" s="59"/>
      <c r="AC2004" s="59"/>
      <c r="AD2004" s="59"/>
      <c r="AE2004" s="59"/>
      <c r="AG2004" s="7">
        <f>IF(Q2004&gt;0,RANK(Q2004,(N2004:P2004,Q2004:AE2004)),0)</f>
        <v>3</v>
      </c>
      <c r="AH2004" s="7">
        <f>IF(R2004&gt;0,RANK(R2004,(N2004:P2004,Q2004:AE2004)),0)</f>
        <v>0</v>
      </c>
      <c r="AI2004" s="7">
        <f>IF(T2004&gt;0,RANK(T2004,(N2004:P2004,Q2004:AE2004)),0)</f>
        <v>0</v>
      </c>
      <c r="AJ2004" s="7">
        <f>IF(S2004&gt;0,RANK(S2004,(N2004:P2004,Q2004:AE2004)),0)</f>
        <v>0</v>
      </c>
      <c r="AK2004" s="2">
        <f t="shared" si="736"/>
        <v>3.7634408602150539E-2</v>
      </c>
      <c r="AL2004" s="2">
        <f t="shared" si="737"/>
        <v>0</v>
      </c>
      <c r="AM2004" s="2">
        <f t="shared" si="738"/>
        <v>0</v>
      </c>
      <c r="AN2004" s="2">
        <f t="shared" si="739"/>
        <v>0</v>
      </c>
      <c r="AP2004" t="s">
        <v>305</v>
      </c>
      <c r="AQ2004" t="s">
        <v>2164</v>
      </c>
      <c r="AR2004">
        <v>1</v>
      </c>
      <c r="AT2004" s="95">
        <v>46</v>
      </c>
      <c r="AU2004" s="97">
        <v>137</v>
      </c>
      <c r="AV2004" s="101">
        <f t="shared" si="730"/>
        <v>46137</v>
      </c>
      <c r="AX2004" s="7" t="s">
        <v>1006</v>
      </c>
      <c r="BE2004" t="s">
        <v>1449</v>
      </c>
    </row>
    <row r="2005" spans="1:57" collapsed="1">
      <c r="A2005" t="s">
        <v>1345</v>
      </c>
      <c r="B2005" t="s">
        <v>323</v>
      </c>
      <c r="C2005" s="1">
        <f t="shared" si="731"/>
        <v>262111</v>
      </c>
      <c r="D2005" s="7">
        <f>IF(N2005&gt;0, RANK(N2005,(N2005:P2005,Q2005:AE2005)),0)</f>
        <v>1</v>
      </c>
      <c r="E2005" s="7">
        <f>IF(O2005&gt;0,RANK(O2005,(N2005:P2005,Q2005:AE2005)),0)</f>
        <v>2</v>
      </c>
      <c r="F2005" s="7">
        <f>IF(P2005&gt;0,RANK(P2005,(N2005:P2005,Q2005:AE2005)),0)</f>
        <v>0</v>
      </c>
      <c r="G2005" s="1">
        <f t="shared" si="740"/>
        <v>67453</v>
      </c>
      <c r="H2005" s="2">
        <f t="shared" si="741"/>
        <v>0.25734517055751188</v>
      </c>
      <c r="I2005" s="2"/>
      <c r="J2005" s="2">
        <f t="shared" si="732"/>
        <v>0.6214313783091896</v>
      </c>
      <c r="K2005" s="2">
        <f t="shared" si="733"/>
        <v>0.36408620775167772</v>
      </c>
      <c r="L2005" s="2">
        <f t="shared" si="734"/>
        <v>0</v>
      </c>
      <c r="M2005" s="2">
        <f>IF(C2005=0,"-",(1-J2005-K2005-L2005))</f>
        <v>1.4482413939132688E-2</v>
      </c>
      <c r="N2005" s="59">
        <f>SUM(N1939:N2004)</f>
        <v>162884</v>
      </c>
      <c r="O2005" s="59">
        <f>SUM(O1939:O2004)</f>
        <v>95431</v>
      </c>
      <c r="P2005" s="59"/>
      <c r="Q2005" s="59">
        <f>SUM(Q1939:Q2004)</f>
        <v>3796</v>
      </c>
      <c r="R2005" s="59"/>
      <c r="S2005" s="59"/>
      <c r="T2005" s="59"/>
      <c r="U2005" s="59"/>
      <c r="V2005" s="59"/>
      <c r="W2005" s="59"/>
      <c r="X2005" s="59"/>
      <c r="Y2005" s="59"/>
      <c r="Z2005" s="59"/>
      <c r="AA2005" s="59"/>
      <c r="AB2005" s="59"/>
      <c r="AC2005" s="59"/>
      <c r="AD2005" s="59"/>
      <c r="AE2005" s="59"/>
      <c r="AG2005" s="7">
        <f>IF(Q2005&gt;0,RANK(Q2005,(N2005:P2005,Q2005:AE2005)),0)</f>
        <v>3</v>
      </c>
      <c r="AH2005" s="7">
        <f>IF(R2005&gt;0,RANK(R2005,(N2005:P2005,Q2005:AE2005)),0)</f>
        <v>0</v>
      </c>
      <c r="AI2005" s="7">
        <f>IF(T2005&gt;0,RANK(T2005,(N2005:P2005,Q2005:AE2005)),0)</f>
        <v>0</v>
      </c>
      <c r="AJ2005" s="7">
        <f>IF(S2005&gt;0,RANK(S2005,(N2005:P2005,Q2005:AE2005)),0)</f>
        <v>0</v>
      </c>
      <c r="AK2005" s="2">
        <f t="shared" si="736"/>
        <v>1.4482413939132658E-2</v>
      </c>
      <c r="AL2005" s="2">
        <f t="shared" si="737"/>
        <v>0</v>
      </c>
      <c r="AM2005" s="2">
        <f t="shared" si="738"/>
        <v>0</v>
      </c>
      <c r="AN2005" s="2">
        <f t="shared" si="739"/>
        <v>0</v>
      </c>
      <c r="AP2005" t="s">
        <v>1345</v>
      </c>
      <c r="AQ2005" t="s">
        <v>323</v>
      </c>
      <c r="AT2005" s="95">
        <v>46</v>
      </c>
      <c r="AU2005" s="97"/>
      <c r="AV2005" s="95">
        <v>46</v>
      </c>
      <c r="AX2005" s="7" t="s">
        <v>593</v>
      </c>
    </row>
    <row r="2006" spans="1:57">
      <c r="C2006" s="1"/>
      <c r="E2006" s="7"/>
      <c r="F2006" s="7"/>
      <c r="I2006" s="2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  <c r="X2006" s="59"/>
      <c r="Y2006" s="59"/>
      <c r="Z2006" s="59"/>
      <c r="AA2006" s="59"/>
      <c r="AB2006" s="59"/>
      <c r="AC2006" s="59"/>
      <c r="AD2006" s="59"/>
      <c r="AE2006" s="59"/>
      <c r="AG2006" s="7"/>
      <c r="AH2006" s="7"/>
      <c r="AI2006" s="7"/>
      <c r="AJ2006" s="7"/>
      <c r="AT2006" s="95"/>
      <c r="AU2006" s="97"/>
      <c r="AV2006" s="101"/>
    </row>
    <row r="2007" spans="1:57" hidden="1" outlineLevel="1">
      <c r="A2007" t="s">
        <v>117</v>
      </c>
      <c r="B2007" t="s">
        <v>1081</v>
      </c>
      <c r="C2007" s="1">
        <f t="shared" ref="C2007:C2036" si="742">SUM(N2007:AE2007)</f>
        <v>1820</v>
      </c>
      <c r="D2007" s="7">
        <f>IF(N2007&gt;0, RANK(N2007,(N2007:P2007,Q2007:AE2007)),0)</f>
        <v>2</v>
      </c>
      <c r="E2007" s="7">
        <f>IF(O2007&gt;0,RANK(O2007,(N2007:P2007,Q2007:AE2007)),0)</f>
        <v>1</v>
      </c>
      <c r="F2007" s="7">
        <f>IF(P2007&gt;0,RANK(P2007,(N2007:P2007,Q2007:AE2007)),0)</f>
        <v>0</v>
      </c>
      <c r="G2007" s="1">
        <f t="shared" ref="G2007:G2014" si="743">IF(C2007&gt;0,MAX(N2007:P2007)-LARGE(N2007:P2007,2),0)</f>
        <v>652</v>
      </c>
      <c r="H2007" s="2">
        <f t="shared" ref="H2007:H2014" si="744">IF(C2007&gt;0,G2007/C2007,0)</f>
        <v>0.35824175824175825</v>
      </c>
      <c r="I2007" s="2"/>
      <c r="J2007" s="2">
        <f t="shared" ref="J2007:J2036" si="745">IF($C2007=0,"-",N2007/$C2007)</f>
        <v>0.30604395604395607</v>
      </c>
      <c r="K2007" s="2">
        <f t="shared" ref="K2007:K2036" si="746">IF($C2007=0,"-",O2007/$C2007)</f>
        <v>0.66428571428571426</v>
      </c>
      <c r="L2007" s="2">
        <f t="shared" ref="L2007:L2036" si="747">IF($C2007=0,"-",P2007/$C2007)</f>
        <v>0</v>
      </c>
      <c r="M2007" s="2">
        <f t="shared" ref="M2007:M2036" si="748">IF(C2007=0,"-",(1-J2007-K2007-L2007))</f>
        <v>2.9670329670329676E-2</v>
      </c>
      <c r="N2007" s="59">
        <v>557</v>
      </c>
      <c r="O2007" s="59">
        <v>1209</v>
      </c>
      <c r="P2007" s="59"/>
      <c r="Q2007" s="59"/>
      <c r="R2007" s="59"/>
      <c r="S2007" s="59">
        <v>54</v>
      </c>
      <c r="T2007" s="59"/>
      <c r="U2007" s="59"/>
      <c r="V2007" s="59"/>
      <c r="W2007" s="59"/>
      <c r="X2007" s="59">
        <v>0</v>
      </c>
      <c r="Y2007" s="59"/>
      <c r="Z2007" s="59"/>
      <c r="AA2007" s="59"/>
      <c r="AB2007" s="59"/>
      <c r="AC2007" s="59"/>
      <c r="AD2007" s="59"/>
      <c r="AE2007" s="59"/>
      <c r="AG2007" s="7">
        <f>IF(Q2007&gt;0,RANK(Q2007,(N2007:P2007,Q2007:AE2007)),0)</f>
        <v>0</v>
      </c>
      <c r="AH2007" s="7">
        <f>IF(R2007&gt;0,RANK(R2007,(N2007:P2007,Q2007:AE2007)),0)</f>
        <v>0</v>
      </c>
      <c r="AI2007" s="7">
        <f>IF(T2007&gt;0,RANK(T2007,(N2007:P2007,Q2007:AE2007)),0)</f>
        <v>0</v>
      </c>
      <c r="AJ2007" s="7">
        <f>IF(S2007&gt;0,RANK(S2007,(N2007:P2007,Q2007:AE2007)),0)</f>
        <v>3</v>
      </c>
      <c r="AK2007" s="2">
        <f t="shared" ref="AK2007:AK2036" si="749">IF($C2007=0,"-",Q2007/$C2007)</f>
        <v>0</v>
      </c>
      <c r="AL2007" s="2">
        <f t="shared" ref="AL2007:AL2036" si="750">IF($C2007=0,"-",R2007/$C2007)</f>
        <v>0</v>
      </c>
      <c r="AM2007" s="2">
        <f t="shared" ref="AM2007:AM2036" si="751">IF($C2007=0,"-",T2007/$C2007)</f>
        <v>0</v>
      </c>
      <c r="AN2007" s="2">
        <f t="shared" ref="AN2007:AN2036" si="752">IF($C2007=0,"-",S2007/$C2007)</f>
        <v>2.9670329670329669E-2</v>
      </c>
      <c r="AP2007" t="s">
        <v>117</v>
      </c>
      <c r="AQ2007" t="s">
        <v>1081</v>
      </c>
      <c r="AR2007">
        <v>3</v>
      </c>
      <c r="AT2007" s="95">
        <v>49</v>
      </c>
      <c r="AU2007" s="97">
        <v>1</v>
      </c>
      <c r="AV2007" s="101">
        <f t="shared" ref="AV2007:AV2047" si="753">1000*AT2007+AU2007</f>
        <v>49001</v>
      </c>
      <c r="AX2007" s="7" t="s">
        <v>1006</v>
      </c>
    </row>
    <row r="2008" spans="1:57" hidden="1" outlineLevel="1">
      <c r="A2008" t="s">
        <v>908</v>
      </c>
      <c r="B2008" t="s">
        <v>1081</v>
      </c>
      <c r="C2008" s="1">
        <f t="shared" si="742"/>
        <v>10713</v>
      </c>
      <c r="D2008" s="7">
        <f>IF(N2008&gt;0, RANK(N2008,(N2008:P2008,Q2008:AE2008)),0)</f>
        <v>2</v>
      </c>
      <c r="E2008" s="7">
        <f>IF(O2008&gt;0,RANK(O2008,(N2008:P2008,Q2008:AE2008)),0)</f>
        <v>1</v>
      </c>
      <c r="F2008" s="7">
        <f>IF(P2008&gt;0,RANK(P2008,(N2008:P2008,Q2008:AE2008)),0)</f>
        <v>0</v>
      </c>
      <c r="G2008" s="1">
        <f t="shared" si="743"/>
        <v>5804</v>
      </c>
      <c r="H2008" s="2">
        <f t="shared" si="744"/>
        <v>0.54177167926817882</v>
      </c>
      <c r="I2008" s="2"/>
      <c r="J2008" s="2">
        <f t="shared" si="745"/>
        <v>0.21235881639130028</v>
      </c>
      <c r="K2008" s="2">
        <f t="shared" si="746"/>
        <v>0.75413049565947909</v>
      </c>
      <c r="L2008" s="2">
        <f t="shared" si="747"/>
        <v>0</v>
      </c>
      <c r="M2008" s="2">
        <f t="shared" si="748"/>
        <v>3.351068794922063E-2</v>
      </c>
      <c r="N2008" s="59">
        <v>2275</v>
      </c>
      <c r="O2008" s="59">
        <v>8079</v>
      </c>
      <c r="P2008" s="59"/>
      <c r="Q2008" s="59"/>
      <c r="R2008" s="59"/>
      <c r="S2008" s="59">
        <v>359</v>
      </c>
      <c r="T2008" s="59"/>
      <c r="U2008" s="59"/>
      <c r="V2008" s="59"/>
      <c r="W2008" s="59"/>
      <c r="X2008" s="59">
        <v>0</v>
      </c>
      <c r="Y2008" s="59"/>
      <c r="Z2008" s="59"/>
      <c r="AA2008" s="59"/>
      <c r="AB2008" s="59"/>
      <c r="AC2008" s="59"/>
      <c r="AD2008" s="59"/>
      <c r="AE2008" s="59"/>
      <c r="AG2008" s="7">
        <f>IF(Q2008&gt;0,RANK(Q2008,(N2008:P2008,Q2008:AE2008)),0)</f>
        <v>0</v>
      </c>
      <c r="AH2008" s="7">
        <f>IF(R2008&gt;0,RANK(R2008,(N2008:P2008,Q2008:AE2008)),0)</f>
        <v>0</v>
      </c>
      <c r="AI2008" s="7">
        <f>IF(T2008&gt;0,RANK(T2008,(N2008:P2008,Q2008:AE2008)),0)</f>
        <v>0</v>
      </c>
      <c r="AJ2008" s="7">
        <f>IF(S2008&gt;0,RANK(S2008,(N2008:P2008,Q2008:AE2008)),0)</f>
        <v>3</v>
      </c>
      <c r="AK2008" s="2">
        <f t="shared" si="749"/>
        <v>0</v>
      </c>
      <c r="AL2008" s="2">
        <f t="shared" si="750"/>
        <v>0</v>
      </c>
      <c r="AM2008" s="2">
        <f t="shared" si="751"/>
        <v>0</v>
      </c>
      <c r="AN2008" s="2">
        <f t="shared" si="752"/>
        <v>3.3510687949220574E-2</v>
      </c>
      <c r="AP2008" t="s">
        <v>908</v>
      </c>
      <c r="AQ2008" t="s">
        <v>1081</v>
      </c>
      <c r="AR2008">
        <v>1</v>
      </c>
      <c r="AT2008" s="95">
        <v>49</v>
      </c>
      <c r="AU2008" s="97">
        <v>3</v>
      </c>
      <c r="AV2008" s="101">
        <f t="shared" si="753"/>
        <v>49003</v>
      </c>
      <c r="AX2008" s="7" t="s">
        <v>1006</v>
      </c>
    </row>
    <row r="2009" spans="1:57" hidden="1" outlineLevel="1">
      <c r="A2009" t="s">
        <v>1747</v>
      </c>
      <c r="B2009" t="s">
        <v>1081</v>
      </c>
      <c r="C2009" s="1">
        <f t="shared" si="742"/>
        <v>19532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0</v>
      </c>
      <c r="G2009" s="1">
        <f t="shared" si="743"/>
        <v>11196</v>
      </c>
      <c r="H2009" s="2">
        <f t="shared" si="744"/>
        <v>0.57321318861355719</v>
      </c>
      <c r="I2009" s="2"/>
      <c r="J2009" s="2">
        <f t="shared" si="745"/>
        <v>0.2028466106901495</v>
      </c>
      <c r="K2009" s="2">
        <f t="shared" si="746"/>
        <v>0.77605979930370672</v>
      </c>
      <c r="L2009" s="2">
        <f t="shared" si="747"/>
        <v>0</v>
      </c>
      <c r="M2009" s="2">
        <f t="shared" si="748"/>
        <v>2.1093590006143748E-2</v>
      </c>
      <c r="N2009" s="59">
        <v>3962</v>
      </c>
      <c r="O2009" s="59">
        <v>15158</v>
      </c>
      <c r="P2009" s="59"/>
      <c r="Q2009" s="59"/>
      <c r="R2009" s="59"/>
      <c r="S2009" s="59">
        <v>412</v>
      </c>
      <c r="T2009" s="59"/>
      <c r="U2009" s="59"/>
      <c r="V2009" s="59"/>
      <c r="W2009" s="59"/>
      <c r="X2009" s="59">
        <v>0</v>
      </c>
      <c r="Y2009" s="59"/>
      <c r="Z2009" s="59"/>
      <c r="AA2009" s="59"/>
      <c r="AB2009" s="59"/>
      <c r="AC2009" s="59"/>
      <c r="AD2009" s="59"/>
      <c r="AE2009" s="59"/>
      <c r="AG2009" s="7">
        <f>IF(Q2009&gt;0,RANK(Q2009,(N2009:P2009,Q2009:AE2009)),0)</f>
        <v>0</v>
      </c>
      <c r="AH2009" s="7">
        <f>IF(R2009&gt;0,RANK(R2009,(N2009:P2009,Q2009:AE2009)),0)</f>
        <v>0</v>
      </c>
      <c r="AI2009" s="7">
        <f>IF(T2009&gt;0,RANK(T2009,(N2009:P2009,Q2009:AE2009)),0)</f>
        <v>0</v>
      </c>
      <c r="AJ2009" s="7">
        <f>IF(S2009&gt;0,RANK(S2009,(N2009:P2009,Q2009:AE2009)),0)</f>
        <v>3</v>
      </c>
      <c r="AK2009" s="2">
        <f t="shared" si="749"/>
        <v>0</v>
      </c>
      <c r="AL2009" s="2">
        <f t="shared" si="750"/>
        <v>0</v>
      </c>
      <c r="AM2009" s="2">
        <f t="shared" si="751"/>
        <v>0</v>
      </c>
      <c r="AN2009" s="2">
        <f t="shared" si="752"/>
        <v>2.1093590006143765E-2</v>
      </c>
      <c r="AP2009" t="s">
        <v>1747</v>
      </c>
      <c r="AQ2009" t="s">
        <v>1081</v>
      </c>
      <c r="AR2009">
        <v>1</v>
      </c>
      <c r="AT2009" s="95">
        <v>49</v>
      </c>
      <c r="AU2009" s="97">
        <v>5</v>
      </c>
      <c r="AV2009" s="101">
        <f t="shared" si="753"/>
        <v>49005</v>
      </c>
      <c r="AX2009" s="7" t="s">
        <v>1006</v>
      </c>
    </row>
    <row r="2010" spans="1:57" hidden="1" outlineLevel="1">
      <c r="A2010" t="s">
        <v>660</v>
      </c>
      <c r="B2010" t="s">
        <v>1081</v>
      </c>
      <c r="C2010" s="1">
        <f t="shared" si="742"/>
        <v>5927</v>
      </c>
      <c r="D2010" s="7">
        <f>IF(N2010&gt;0, RANK(N2010,(N2010:P2010,Q2010:AE2010)),0)</f>
        <v>1</v>
      </c>
      <c r="E2010" s="7">
        <f>IF(O2010&gt;0,RANK(O2010,(N2010:P2010,Q2010:AE2010)),0)</f>
        <v>2</v>
      </c>
      <c r="F2010" s="7">
        <f>IF(P2010&gt;0,RANK(P2010,(N2010:P2010,Q2010:AE2010)),0)</f>
        <v>0</v>
      </c>
      <c r="G2010" s="1">
        <f t="shared" si="743"/>
        <v>1125</v>
      </c>
      <c r="H2010" s="2">
        <f t="shared" si="744"/>
        <v>0.18980934705584612</v>
      </c>
      <c r="I2010" s="2"/>
      <c r="J2010" s="2">
        <f t="shared" si="745"/>
        <v>0.5827568753163489</v>
      </c>
      <c r="K2010" s="2">
        <f t="shared" si="746"/>
        <v>0.39294752826050278</v>
      </c>
      <c r="L2010" s="2">
        <f t="shared" si="747"/>
        <v>0</v>
      </c>
      <c r="M2010" s="2">
        <f t="shared" si="748"/>
        <v>2.4295596423148325E-2</v>
      </c>
      <c r="N2010" s="59">
        <v>3454</v>
      </c>
      <c r="O2010" s="59">
        <v>2329</v>
      </c>
      <c r="P2010" s="59"/>
      <c r="Q2010" s="59"/>
      <c r="R2010" s="59"/>
      <c r="S2010" s="59">
        <v>144</v>
      </c>
      <c r="T2010" s="59"/>
      <c r="U2010" s="59"/>
      <c r="V2010" s="59"/>
      <c r="W2010" s="59"/>
      <c r="X2010" s="59">
        <v>0</v>
      </c>
      <c r="Y2010" s="59"/>
      <c r="Z2010" s="59"/>
      <c r="AA2010" s="59"/>
      <c r="AB2010" s="59"/>
      <c r="AC2010" s="59"/>
      <c r="AD2010" s="59"/>
      <c r="AE2010" s="59"/>
      <c r="AG2010" s="7">
        <f>IF(Q2010&gt;0,RANK(Q2010,(N2010:P2010,Q2010:AE2010)),0)</f>
        <v>0</v>
      </c>
      <c r="AH2010" s="7">
        <f>IF(R2010&gt;0,RANK(R2010,(N2010:P2010,Q2010:AE2010)),0)</f>
        <v>0</v>
      </c>
      <c r="AI2010" s="7">
        <f>IF(T2010&gt;0,RANK(T2010,(N2010:P2010,Q2010:AE2010)),0)</f>
        <v>0</v>
      </c>
      <c r="AJ2010" s="7">
        <f>IF(S2010&gt;0,RANK(S2010,(N2010:P2010,Q2010:AE2010)),0)</f>
        <v>3</v>
      </c>
      <c r="AK2010" s="2">
        <f t="shared" si="749"/>
        <v>0</v>
      </c>
      <c r="AL2010" s="2">
        <f t="shared" si="750"/>
        <v>0</v>
      </c>
      <c r="AM2010" s="2">
        <f t="shared" si="751"/>
        <v>0</v>
      </c>
      <c r="AN2010" s="2">
        <f t="shared" si="752"/>
        <v>2.4295596423148304E-2</v>
      </c>
      <c r="AP2010" t="s">
        <v>660</v>
      </c>
      <c r="AQ2010" t="s">
        <v>1081</v>
      </c>
      <c r="AR2010">
        <v>2</v>
      </c>
      <c r="AT2010" s="95">
        <v>49</v>
      </c>
      <c r="AU2010" s="97">
        <v>7</v>
      </c>
      <c r="AV2010" s="101">
        <f t="shared" si="753"/>
        <v>49007</v>
      </c>
      <c r="AX2010" s="7" t="s">
        <v>1006</v>
      </c>
    </row>
    <row r="2011" spans="1:57" hidden="1" outlineLevel="1">
      <c r="A2011" t="s">
        <v>697</v>
      </c>
      <c r="B2011" t="s">
        <v>1081</v>
      </c>
      <c r="C2011" s="1">
        <f t="shared" si="742"/>
        <v>399</v>
      </c>
      <c r="D2011" s="7">
        <f>IF(N2011&gt;0, RANK(N2011,(N2011:P2011,Q2011:AE2011)),0)</f>
        <v>2</v>
      </c>
      <c r="E2011" s="7">
        <f>IF(O2011&gt;0,RANK(O2011,(N2011:P2011,Q2011:AE2011)),0)</f>
        <v>1</v>
      </c>
      <c r="F2011" s="7">
        <f>IF(P2011&gt;0,RANK(P2011,(N2011:P2011,Q2011:AE2011)),0)</f>
        <v>0</v>
      </c>
      <c r="G2011" s="1">
        <f t="shared" si="743"/>
        <v>216</v>
      </c>
      <c r="H2011" s="2">
        <f t="shared" si="744"/>
        <v>0.54135338345864659</v>
      </c>
      <c r="I2011" s="2"/>
      <c r="J2011" s="2">
        <f t="shared" si="745"/>
        <v>0.21804511278195488</v>
      </c>
      <c r="K2011" s="2">
        <f t="shared" si="746"/>
        <v>0.75939849624060152</v>
      </c>
      <c r="L2011" s="2">
        <f t="shared" si="747"/>
        <v>0</v>
      </c>
      <c r="M2011" s="2">
        <f t="shared" si="748"/>
        <v>2.2556390977443552E-2</v>
      </c>
      <c r="N2011" s="59">
        <v>87</v>
      </c>
      <c r="O2011" s="59">
        <v>303</v>
      </c>
      <c r="P2011" s="59"/>
      <c r="Q2011" s="59"/>
      <c r="R2011" s="59"/>
      <c r="S2011" s="59">
        <v>9</v>
      </c>
      <c r="T2011" s="59"/>
      <c r="U2011" s="59"/>
      <c r="V2011" s="59"/>
      <c r="W2011" s="59"/>
      <c r="X2011" s="59">
        <v>0</v>
      </c>
      <c r="Y2011" s="59"/>
      <c r="Z2011" s="59"/>
      <c r="AA2011" s="59"/>
      <c r="AB2011" s="59"/>
      <c r="AC2011" s="59"/>
      <c r="AD2011" s="59"/>
      <c r="AE2011" s="59"/>
      <c r="AG2011" s="7">
        <f>IF(Q2011&gt;0,RANK(Q2011,(N2011:P2011,Q2011:AE2011)),0)</f>
        <v>0</v>
      </c>
      <c r="AH2011" s="7">
        <f>IF(R2011&gt;0,RANK(R2011,(N2011:P2011,Q2011:AE2011)),0)</f>
        <v>0</v>
      </c>
      <c r="AI2011" s="7">
        <f>IF(T2011&gt;0,RANK(T2011,(N2011:P2011,Q2011:AE2011)),0)</f>
        <v>0</v>
      </c>
      <c r="AJ2011" s="7">
        <f>IF(S2011&gt;0,RANK(S2011,(N2011:P2011,Q2011:AE2011)),0)</f>
        <v>3</v>
      </c>
      <c r="AK2011" s="2">
        <f t="shared" si="749"/>
        <v>0</v>
      </c>
      <c r="AL2011" s="2">
        <f t="shared" si="750"/>
        <v>0</v>
      </c>
      <c r="AM2011" s="2">
        <f t="shared" si="751"/>
        <v>0</v>
      </c>
      <c r="AN2011" s="2">
        <f t="shared" si="752"/>
        <v>2.2556390977443608E-2</v>
      </c>
      <c r="AP2011" t="s">
        <v>697</v>
      </c>
      <c r="AQ2011" t="s">
        <v>1081</v>
      </c>
      <c r="AR2011">
        <v>2</v>
      </c>
      <c r="AT2011" s="95">
        <v>49</v>
      </c>
      <c r="AU2011" s="97">
        <v>9</v>
      </c>
      <c r="AV2011" s="101">
        <f t="shared" si="753"/>
        <v>49009</v>
      </c>
      <c r="AX2011" s="7" t="s">
        <v>1006</v>
      </c>
    </row>
    <row r="2012" spans="1:57" hidden="1" outlineLevel="1">
      <c r="A2012" t="s">
        <v>347</v>
      </c>
      <c r="B2012" t="s">
        <v>1081</v>
      </c>
      <c r="C2012" s="1">
        <f t="shared" si="742"/>
        <v>50284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0</v>
      </c>
      <c r="G2012" s="1">
        <f t="shared" si="743"/>
        <v>22293</v>
      </c>
      <c r="H2012" s="2">
        <f t="shared" si="744"/>
        <v>0.44334181847108423</v>
      </c>
      <c r="I2012" s="2"/>
      <c r="J2012" s="2">
        <f t="shared" si="745"/>
        <v>0.26499482936918306</v>
      </c>
      <c r="K2012" s="2">
        <f t="shared" si="746"/>
        <v>0.70833664784026729</v>
      </c>
      <c r="L2012" s="2">
        <f t="shared" si="747"/>
        <v>0</v>
      </c>
      <c r="M2012" s="2">
        <f t="shared" si="748"/>
        <v>2.6668522790549654E-2</v>
      </c>
      <c r="N2012" s="59">
        <v>13325</v>
      </c>
      <c r="O2012" s="59">
        <v>35618</v>
      </c>
      <c r="P2012" s="59"/>
      <c r="Q2012" s="59"/>
      <c r="R2012" s="59"/>
      <c r="S2012" s="59">
        <v>1340</v>
      </c>
      <c r="T2012" s="59"/>
      <c r="U2012" s="59"/>
      <c r="V2012" s="59"/>
      <c r="W2012" s="59"/>
      <c r="X2012" s="59">
        <v>1</v>
      </c>
      <c r="Y2012" s="59"/>
      <c r="Z2012" s="59"/>
      <c r="AA2012" s="59"/>
      <c r="AB2012" s="59"/>
      <c r="AC2012" s="59"/>
      <c r="AD2012" s="59"/>
      <c r="AE2012" s="59"/>
      <c r="AG2012" s="7">
        <f>IF(Q2012&gt;0,RANK(Q2012,(N2012:P2012,Q2012:AE2012)),0)</f>
        <v>0</v>
      </c>
      <c r="AH2012" s="7">
        <f>IF(R2012&gt;0,RANK(R2012,(N2012:P2012,Q2012:AE2012)),0)</f>
        <v>0</v>
      </c>
      <c r="AI2012" s="7">
        <f>IF(T2012&gt;0,RANK(T2012,(N2012:P2012,Q2012:AE2012)),0)</f>
        <v>0</v>
      </c>
      <c r="AJ2012" s="7">
        <f>IF(S2012&gt;0,RANK(S2012,(N2012:P2012,Q2012:AE2012)),0)</f>
        <v>3</v>
      </c>
      <c r="AK2012" s="2">
        <f t="shared" si="749"/>
        <v>0</v>
      </c>
      <c r="AL2012" s="2">
        <f t="shared" si="750"/>
        <v>0</v>
      </c>
      <c r="AM2012" s="2">
        <f t="shared" si="751"/>
        <v>0</v>
      </c>
      <c r="AN2012" s="2">
        <f t="shared" si="752"/>
        <v>2.6648635748945985E-2</v>
      </c>
      <c r="AP2012" t="s">
        <v>347</v>
      </c>
      <c r="AQ2012" t="s">
        <v>1081</v>
      </c>
      <c r="AR2012">
        <v>1</v>
      </c>
      <c r="AT2012" s="95">
        <v>49</v>
      </c>
      <c r="AU2012" s="97">
        <v>11</v>
      </c>
      <c r="AV2012" s="101">
        <f t="shared" si="753"/>
        <v>49011</v>
      </c>
      <c r="AX2012" s="7" t="s">
        <v>1006</v>
      </c>
    </row>
    <row r="2013" spans="1:57" hidden="1" outlineLevel="1">
      <c r="A2013" t="s">
        <v>1891</v>
      </c>
      <c r="B2013" t="s">
        <v>1081</v>
      </c>
      <c r="C2013" s="1">
        <f t="shared" si="742"/>
        <v>3798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0</v>
      </c>
      <c r="G2013" s="1">
        <f t="shared" si="743"/>
        <v>1977</v>
      </c>
      <c r="H2013" s="2">
        <f t="shared" si="744"/>
        <v>0.52053712480252767</v>
      </c>
      <c r="I2013" s="2"/>
      <c r="J2013" s="2">
        <f t="shared" si="745"/>
        <v>0.22748815165876776</v>
      </c>
      <c r="K2013" s="2">
        <f t="shared" si="746"/>
        <v>0.74802527646129546</v>
      </c>
      <c r="L2013" s="2">
        <f t="shared" si="747"/>
        <v>0</v>
      </c>
      <c r="M2013" s="2">
        <f t="shared" si="748"/>
        <v>2.4486571879936747E-2</v>
      </c>
      <c r="N2013" s="59">
        <v>864</v>
      </c>
      <c r="O2013" s="59">
        <v>2841</v>
      </c>
      <c r="P2013" s="59"/>
      <c r="Q2013" s="59"/>
      <c r="R2013" s="59"/>
      <c r="S2013" s="59">
        <v>93</v>
      </c>
      <c r="T2013" s="59"/>
      <c r="U2013" s="59"/>
      <c r="V2013" s="59"/>
      <c r="W2013" s="59"/>
      <c r="X2013" s="59">
        <v>0</v>
      </c>
      <c r="Y2013" s="59"/>
      <c r="Z2013" s="59"/>
      <c r="AA2013" s="59"/>
      <c r="AB2013" s="59"/>
      <c r="AC2013" s="59"/>
      <c r="AD2013" s="59"/>
      <c r="AE2013" s="59"/>
      <c r="AG2013" s="7">
        <f>IF(Q2013&gt;0,RANK(Q2013,(N2013:P2013,Q2013:AE2013)),0)</f>
        <v>0</v>
      </c>
      <c r="AH2013" s="7">
        <f>IF(R2013&gt;0,RANK(R2013,(N2013:P2013,Q2013:AE2013)),0)</f>
        <v>0</v>
      </c>
      <c r="AI2013" s="7">
        <f>IF(T2013&gt;0,RANK(T2013,(N2013:P2013,Q2013:AE2013)),0)</f>
        <v>0</v>
      </c>
      <c r="AJ2013" s="7">
        <f>IF(S2013&gt;0,RANK(S2013,(N2013:P2013,Q2013:AE2013)),0)</f>
        <v>3</v>
      </c>
      <c r="AK2013" s="2">
        <f t="shared" si="749"/>
        <v>0</v>
      </c>
      <c r="AL2013" s="2">
        <f t="shared" si="750"/>
        <v>0</v>
      </c>
      <c r="AM2013" s="2">
        <f t="shared" si="751"/>
        <v>0</v>
      </c>
      <c r="AN2013" s="2">
        <f t="shared" si="752"/>
        <v>2.448657187993681E-2</v>
      </c>
      <c r="AP2013" t="s">
        <v>1891</v>
      </c>
      <c r="AQ2013" t="s">
        <v>1081</v>
      </c>
      <c r="AR2013">
        <v>2</v>
      </c>
      <c r="AT2013" s="95">
        <v>49</v>
      </c>
      <c r="AU2013" s="97">
        <v>13</v>
      </c>
      <c r="AV2013" s="101">
        <f t="shared" si="753"/>
        <v>49013</v>
      </c>
      <c r="AX2013" s="7" t="s">
        <v>1006</v>
      </c>
    </row>
    <row r="2014" spans="1:57" hidden="1" outlineLevel="1">
      <c r="A2014" t="s">
        <v>335</v>
      </c>
      <c r="B2014" t="s">
        <v>1081</v>
      </c>
      <c r="C2014" s="1">
        <f t="shared" si="742"/>
        <v>3895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0</v>
      </c>
      <c r="G2014" s="1">
        <f t="shared" si="743"/>
        <v>1655</v>
      </c>
      <c r="H2014" s="2">
        <f t="shared" si="744"/>
        <v>0.42490372272143773</v>
      </c>
      <c r="I2014" s="2"/>
      <c r="J2014" s="2">
        <f t="shared" si="745"/>
        <v>0.27394094993581514</v>
      </c>
      <c r="K2014" s="2">
        <f t="shared" si="746"/>
        <v>0.69884467265725292</v>
      </c>
      <c r="L2014" s="2">
        <f t="shared" si="747"/>
        <v>0</v>
      </c>
      <c r="M2014" s="2">
        <f t="shared" si="748"/>
        <v>2.7214377406931889E-2</v>
      </c>
      <c r="N2014" s="59">
        <v>1067</v>
      </c>
      <c r="O2014" s="59">
        <v>2722</v>
      </c>
      <c r="P2014" s="59"/>
      <c r="Q2014" s="59"/>
      <c r="R2014" s="59"/>
      <c r="S2014" s="59">
        <v>106</v>
      </c>
      <c r="T2014" s="59"/>
      <c r="U2014" s="59"/>
      <c r="V2014" s="59"/>
      <c r="W2014" s="59"/>
      <c r="X2014" s="59">
        <v>0</v>
      </c>
      <c r="Y2014" s="59"/>
      <c r="Z2014" s="59"/>
      <c r="AA2014" s="59"/>
      <c r="AB2014" s="59"/>
      <c r="AC2014" s="59"/>
      <c r="AD2014" s="59"/>
      <c r="AE2014" s="59"/>
      <c r="AG2014" s="7">
        <f>IF(Q2014&gt;0,RANK(Q2014,(N2014:P2014,Q2014:AE2014)),0)</f>
        <v>0</v>
      </c>
      <c r="AH2014" s="7">
        <f>IF(R2014&gt;0,RANK(R2014,(N2014:P2014,Q2014:AE2014)),0)</f>
        <v>0</v>
      </c>
      <c r="AI2014" s="7">
        <f>IF(T2014&gt;0,RANK(T2014,(N2014:P2014,Q2014:AE2014)),0)</f>
        <v>0</v>
      </c>
      <c r="AJ2014" s="7">
        <f>IF(S2014&gt;0,RANK(S2014,(N2014:P2014,Q2014:AE2014)),0)</f>
        <v>3</v>
      </c>
      <c r="AK2014" s="2">
        <f t="shared" si="749"/>
        <v>0</v>
      </c>
      <c r="AL2014" s="2">
        <f t="shared" si="750"/>
        <v>0</v>
      </c>
      <c r="AM2014" s="2">
        <f t="shared" si="751"/>
        <v>0</v>
      </c>
      <c r="AN2014" s="2">
        <f t="shared" si="752"/>
        <v>2.7214377406931965E-2</v>
      </c>
      <c r="AP2014" t="s">
        <v>335</v>
      </c>
      <c r="AQ2014" t="s">
        <v>1081</v>
      </c>
      <c r="AR2014">
        <v>2</v>
      </c>
      <c r="AT2014" s="95">
        <v>49</v>
      </c>
      <c r="AU2014" s="97">
        <v>15</v>
      </c>
      <c r="AV2014" s="101">
        <f t="shared" si="753"/>
        <v>49015</v>
      </c>
      <c r="AX2014" s="7" t="s">
        <v>1006</v>
      </c>
    </row>
    <row r="2015" spans="1:57" hidden="1" outlineLevel="1">
      <c r="A2015" t="s">
        <v>1011</v>
      </c>
      <c r="B2015" t="s">
        <v>1081</v>
      </c>
      <c r="C2015" s="1">
        <f t="shared" si="742"/>
        <v>1498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0</v>
      </c>
      <c r="G2015" s="1">
        <f t="shared" ref="G2015:G2052" si="754">IF(C2015&gt;0,MAX(N2015:P2015)-LARGE(N2015:P2015,2),0)</f>
        <v>1090</v>
      </c>
      <c r="H2015" s="2">
        <f t="shared" ref="H2015:H2052" si="755">IF(C2015&gt;0,G2015/C2015,0)</f>
        <v>0.72763684913217619</v>
      </c>
      <c r="I2015" s="2"/>
      <c r="J2015" s="2">
        <f t="shared" si="745"/>
        <v>0.12416555407209613</v>
      </c>
      <c r="K2015" s="2">
        <f t="shared" si="746"/>
        <v>0.85180240320427236</v>
      </c>
      <c r="L2015" s="2">
        <f t="shared" si="747"/>
        <v>0</v>
      </c>
      <c r="M2015" s="2">
        <f t="shared" si="748"/>
        <v>2.4032042723631464E-2</v>
      </c>
      <c r="N2015" s="59">
        <v>186</v>
      </c>
      <c r="O2015" s="59">
        <v>1276</v>
      </c>
      <c r="P2015" s="59"/>
      <c r="Q2015" s="59"/>
      <c r="R2015" s="59"/>
      <c r="S2015" s="59">
        <v>36</v>
      </c>
      <c r="T2015" s="59"/>
      <c r="U2015" s="59"/>
      <c r="V2015" s="59"/>
      <c r="W2015" s="59"/>
      <c r="X2015" s="59">
        <v>0</v>
      </c>
      <c r="Y2015" s="59"/>
      <c r="Z2015" s="59"/>
      <c r="AA2015" s="59"/>
      <c r="AB2015" s="59"/>
      <c r="AC2015" s="59"/>
      <c r="AD2015" s="59"/>
      <c r="AE2015" s="59"/>
      <c r="AG2015" s="7">
        <f>IF(Q2015&gt;0,RANK(Q2015,(N2015:P2015,Q2015:AE2015)),0)</f>
        <v>0</v>
      </c>
      <c r="AH2015" s="7">
        <f>IF(R2015&gt;0,RANK(R2015,(N2015:P2015,Q2015:AE2015)),0)</f>
        <v>0</v>
      </c>
      <c r="AI2015" s="7">
        <f>IF(T2015&gt;0,RANK(T2015,(N2015:P2015,Q2015:AE2015)),0)</f>
        <v>0</v>
      </c>
      <c r="AJ2015" s="7">
        <f>IF(S2015&gt;0,RANK(S2015,(N2015:P2015,Q2015:AE2015)),0)</f>
        <v>3</v>
      </c>
      <c r="AK2015" s="2">
        <f t="shared" si="749"/>
        <v>0</v>
      </c>
      <c r="AL2015" s="2">
        <f t="shared" si="750"/>
        <v>0</v>
      </c>
      <c r="AM2015" s="2">
        <f t="shared" si="751"/>
        <v>0</v>
      </c>
      <c r="AN2015" s="2">
        <f t="shared" si="752"/>
        <v>2.4032042723631509E-2</v>
      </c>
      <c r="AP2015" t="s">
        <v>1011</v>
      </c>
      <c r="AQ2015" t="s">
        <v>1081</v>
      </c>
      <c r="AR2015">
        <v>2</v>
      </c>
      <c r="AT2015" s="95">
        <v>49</v>
      </c>
      <c r="AU2015" s="97">
        <v>17</v>
      </c>
      <c r="AV2015" s="101">
        <f t="shared" si="753"/>
        <v>49017</v>
      </c>
      <c r="AX2015" s="7" t="s">
        <v>1006</v>
      </c>
    </row>
    <row r="2016" spans="1:57" hidden="1" outlineLevel="1">
      <c r="A2016" t="s">
        <v>1108</v>
      </c>
      <c r="B2016" t="s">
        <v>1081</v>
      </c>
      <c r="C2016" s="1">
        <f t="shared" si="742"/>
        <v>2615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0</v>
      </c>
      <c r="G2016" s="1">
        <f t="shared" si="754"/>
        <v>508</v>
      </c>
      <c r="H2016" s="2">
        <f t="shared" si="755"/>
        <v>0.19426386233269599</v>
      </c>
      <c r="I2016" s="2"/>
      <c r="J2016" s="2">
        <f t="shared" si="745"/>
        <v>0.37782026768642446</v>
      </c>
      <c r="K2016" s="2">
        <f t="shared" si="746"/>
        <v>0.57208413001912051</v>
      </c>
      <c r="L2016" s="2">
        <f t="shared" si="747"/>
        <v>0</v>
      </c>
      <c r="M2016" s="2">
        <f t="shared" si="748"/>
        <v>5.0095602294455088E-2</v>
      </c>
      <c r="N2016" s="59">
        <v>988</v>
      </c>
      <c r="O2016" s="59">
        <v>1496</v>
      </c>
      <c r="P2016" s="59"/>
      <c r="Q2016" s="59"/>
      <c r="R2016" s="59"/>
      <c r="S2016" s="59">
        <v>131</v>
      </c>
      <c r="T2016" s="59"/>
      <c r="U2016" s="59"/>
      <c r="V2016" s="59"/>
      <c r="W2016" s="59"/>
      <c r="X2016" s="59">
        <v>0</v>
      </c>
      <c r="Y2016" s="59"/>
      <c r="Z2016" s="59"/>
      <c r="AA2016" s="59"/>
      <c r="AB2016" s="59"/>
      <c r="AC2016" s="59"/>
      <c r="AD2016" s="59"/>
      <c r="AE2016" s="59"/>
      <c r="AG2016" s="7">
        <f>IF(Q2016&gt;0,RANK(Q2016,(N2016:P2016,Q2016:AE2016)),0)</f>
        <v>0</v>
      </c>
      <c r="AH2016" s="7">
        <f>IF(R2016&gt;0,RANK(R2016,(N2016:P2016,Q2016:AE2016)),0)</f>
        <v>0</v>
      </c>
      <c r="AI2016" s="7">
        <f>IF(T2016&gt;0,RANK(T2016,(N2016:P2016,Q2016:AE2016)),0)</f>
        <v>0</v>
      </c>
      <c r="AJ2016" s="7">
        <f>IF(S2016&gt;0,RANK(S2016,(N2016:P2016,Q2016:AE2016)),0)</f>
        <v>3</v>
      </c>
      <c r="AK2016" s="2">
        <f t="shared" si="749"/>
        <v>0</v>
      </c>
      <c r="AL2016" s="2">
        <f t="shared" si="750"/>
        <v>0</v>
      </c>
      <c r="AM2016" s="2">
        <f t="shared" si="751"/>
        <v>0</v>
      </c>
      <c r="AN2016" s="2">
        <f t="shared" si="752"/>
        <v>5.0095602294455067E-2</v>
      </c>
      <c r="AP2016" t="s">
        <v>1108</v>
      </c>
      <c r="AQ2016" t="s">
        <v>1081</v>
      </c>
      <c r="AR2016">
        <v>2</v>
      </c>
      <c r="AT2016" s="95">
        <v>49</v>
      </c>
      <c r="AU2016" s="97">
        <v>19</v>
      </c>
      <c r="AV2016" s="101">
        <f t="shared" si="753"/>
        <v>49019</v>
      </c>
      <c r="AX2016" s="7" t="s">
        <v>1006</v>
      </c>
    </row>
    <row r="2017" spans="1:50" hidden="1" outlineLevel="1">
      <c r="A2017" t="s">
        <v>1822</v>
      </c>
      <c r="B2017" t="s">
        <v>1081</v>
      </c>
      <c r="C2017" s="1">
        <f t="shared" si="742"/>
        <v>7903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0</v>
      </c>
      <c r="G2017" s="1">
        <f t="shared" si="754"/>
        <v>5039</v>
      </c>
      <c r="H2017" s="2">
        <f t="shared" si="755"/>
        <v>0.6376059724155384</v>
      </c>
      <c r="I2017" s="2"/>
      <c r="J2017" s="2">
        <f t="shared" si="745"/>
        <v>0.16322915348601796</v>
      </c>
      <c r="K2017" s="2">
        <f t="shared" si="746"/>
        <v>0.80083512590155637</v>
      </c>
      <c r="L2017" s="2">
        <f t="shared" si="747"/>
        <v>0</v>
      </c>
      <c r="M2017" s="2">
        <f t="shared" si="748"/>
        <v>3.593572061242567E-2</v>
      </c>
      <c r="N2017" s="59">
        <v>1290</v>
      </c>
      <c r="O2017" s="59">
        <v>6329</v>
      </c>
      <c r="P2017" s="59"/>
      <c r="Q2017" s="59"/>
      <c r="R2017" s="59"/>
      <c r="S2017" s="59">
        <v>284</v>
      </c>
      <c r="T2017" s="59"/>
      <c r="U2017" s="59"/>
      <c r="V2017" s="59"/>
      <c r="W2017" s="59"/>
      <c r="X2017" s="59">
        <v>0</v>
      </c>
      <c r="Y2017" s="59"/>
      <c r="Z2017" s="59"/>
      <c r="AA2017" s="59"/>
      <c r="AB2017" s="59"/>
      <c r="AC2017" s="59"/>
      <c r="AD2017" s="59"/>
      <c r="AE2017" s="59"/>
      <c r="AG2017" s="7">
        <f>IF(Q2017&gt;0,RANK(Q2017,(N2017:P2017,Q2017:AE2017)),0)</f>
        <v>0</v>
      </c>
      <c r="AH2017" s="7">
        <f>IF(R2017&gt;0,RANK(R2017,(N2017:P2017,Q2017:AE2017)),0)</f>
        <v>0</v>
      </c>
      <c r="AI2017" s="7">
        <f>IF(T2017&gt;0,RANK(T2017,(N2017:P2017,Q2017:AE2017)),0)</f>
        <v>0</v>
      </c>
      <c r="AJ2017" s="7">
        <f>IF(S2017&gt;0,RANK(S2017,(N2017:P2017,Q2017:AE2017)),0)</f>
        <v>3</v>
      </c>
      <c r="AK2017" s="2">
        <f t="shared" si="749"/>
        <v>0</v>
      </c>
      <c r="AL2017" s="2">
        <f t="shared" si="750"/>
        <v>0</v>
      </c>
      <c r="AM2017" s="2">
        <f t="shared" si="751"/>
        <v>0</v>
      </c>
      <c r="AN2017" s="2">
        <f t="shared" si="752"/>
        <v>3.5935720612425663E-2</v>
      </c>
      <c r="AP2017" t="s">
        <v>1822</v>
      </c>
      <c r="AQ2017" t="s">
        <v>1081</v>
      </c>
      <c r="AR2017">
        <v>2</v>
      </c>
      <c r="AT2017" s="95">
        <v>49</v>
      </c>
      <c r="AU2017" s="97">
        <v>21</v>
      </c>
      <c r="AV2017" s="101">
        <f t="shared" si="753"/>
        <v>49021</v>
      </c>
      <c r="AX2017" s="7" t="s">
        <v>1006</v>
      </c>
    </row>
    <row r="2018" spans="1:50" hidden="1" outlineLevel="1">
      <c r="A2018" t="s">
        <v>2272</v>
      </c>
      <c r="B2018" t="s">
        <v>1081</v>
      </c>
      <c r="C2018" s="1">
        <f t="shared" si="742"/>
        <v>2333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0</v>
      </c>
      <c r="G2018" s="1">
        <f t="shared" si="754"/>
        <v>717</v>
      </c>
      <c r="H2018" s="2">
        <f t="shared" si="755"/>
        <v>0.30732961851693097</v>
      </c>
      <c r="I2018" s="2"/>
      <c r="J2018" s="2">
        <f t="shared" si="745"/>
        <v>0.32233176168024003</v>
      </c>
      <c r="K2018" s="2">
        <f t="shared" si="746"/>
        <v>0.62966138019717099</v>
      </c>
      <c r="L2018" s="2">
        <f t="shared" si="747"/>
        <v>0</v>
      </c>
      <c r="M2018" s="2">
        <f t="shared" si="748"/>
        <v>4.800685812258898E-2</v>
      </c>
      <c r="N2018" s="59">
        <v>752</v>
      </c>
      <c r="O2018" s="59">
        <v>1469</v>
      </c>
      <c r="P2018" s="59"/>
      <c r="Q2018" s="59"/>
      <c r="R2018" s="59"/>
      <c r="S2018" s="59">
        <v>112</v>
      </c>
      <c r="T2018" s="59"/>
      <c r="U2018" s="59"/>
      <c r="V2018" s="59"/>
      <c r="W2018" s="59"/>
      <c r="X2018" s="59">
        <v>0</v>
      </c>
      <c r="Y2018" s="59"/>
      <c r="Z2018" s="59"/>
      <c r="AA2018" s="59"/>
      <c r="AB2018" s="59"/>
      <c r="AC2018" s="59"/>
      <c r="AD2018" s="59"/>
      <c r="AE2018" s="59"/>
      <c r="AG2018" s="7">
        <f>IF(Q2018&gt;0,RANK(Q2018,(N2018:P2018,Q2018:AE2018)),0)</f>
        <v>0</v>
      </c>
      <c r="AH2018" s="7">
        <f>IF(R2018&gt;0,RANK(R2018,(N2018:P2018,Q2018:AE2018)),0)</f>
        <v>0</v>
      </c>
      <c r="AI2018" s="7">
        <f>IF(T2018&gt;0,RANK(T2018,(N2018:P2018,Q2018:AE2018)),0)</f>
        <v>0</v>
      </c>
      <c r="AJ2018" s="7">
        <f>IF(S2018&gt;0,RANK(S2018,(N2018:P2018,Q2018:AE2018)),0)</f>
        <v>3</v>
      </c>
      <c r="AK2018" s="2">
        <f t="shared" si="749"/>
        <v>0</v>
      </c>
      <c r="AL2018" s="2">
        <f t="shared" si="750"/>
        <v>0</v>
      </c>
      <c r="AM2018" s="2">
        <f t="shared" si="751"/>
        <v>0</v>
      </c>
      <c r="AN2018" s="2">
        <f t="shared" si="752"/>
        <v>4.8006858122588938E-2</v>
      </c>
      <c r="AP2018" t="s">
        <v>2272</v>
      </c>
      <c r="AQ2018" t="s">
        <v>1081</v>
      </c>
      <c r="AR2018">
        <v>0</v>
      </c>
      <c r="AT2018" s="95">
        <v>49</v>
      </c>
      <c r="AU2018" s="97">
        <v>23</v>
      </c>
      <c r="AV2018" s="101">
        <f t="shared" si="753"/>
        <v>49023</v>
      </c>
      <c r="AX2018" s="7" t="s">
        <v>1006</v>
      </c>
    </row>
    <row r="2019" spans="1:50" hidden="1" outlineLevel="1">
      <c r="A2019" t="s">
        <v>944</v>
      </c>
      <c r="B2019" t="s">
        <v>1081</v>
      </c>
      <c r="C2019" s="1">
        <f t="shared" si="742"/>
        <v>1958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754"/>
        <v>1340</v>
      </c>
      <c r="H2019" s="2">
        <f t="shared" si="755"/>
        <v>0.68437180796731356</v>
      </c>
      <c r="I2019" s="2"/>
      <c r="J2019" s="2">
        <f t="shared" si="745"/>
        <v>0.13636363636363635</v>
      </c>
      <c r="K2019" s="2">
        <f t="shared" si="746"/>
        <v>0.82073544433094991</v>
      </c>
      <c r="L2019" s="2">
        <f t="shared" si="747"/>
        <v>0</v>
      </c>
      <c r="M2019" s="2">
        <f t="shared" si="748"/>
        <v>4.2900919305413732E-2</v>
      </c>
      <c r="N2019" s="59">
        <v>267</v>
      </c>
      <c r="O2019" s="59">
        <v>1607</v>
      </c>
      <c r="P2019" s="59"/>
      <c r="Q2019" s="59"/>
      <c r="R2019" s="59"/>
      <c r="S2019" s="59">
        <v>84</v>
      </c>
      <c r="T2019" s="59"/>
      <c r="U2019" s="59"/>
      <c r="V2019" s="59"/>
      <c r="W2019" s="59"/>
      <c r="X2019" s="59">
        <v>0</v>
      </c>
      <c r="Y2019" s="59"/>
      <c r="Z2019" s="59"/>
      <c r="AA2019" s="59"/>
      <c r="AB2019" s="59"/>
      <c r="AC2019" s="59"/>
      <c r="AD2019" s="59"/>
      <c r="AE2019" s="59"/>
      <c r="AG2019" s="7">
        <f>IF(Q2019&gt;0,RANK(Q2019,(N2019:P2019,Q2019:AE2019)),0)</f>
        <v>0</v>
      </c>
      <c r="AH2019" s="7">
        <f>IF(R2019&gt;0,RANK(R2019,(N2019:P2019,Q2019:AE2019)),0)</f>
        <v>0</v>
      </c>
      <c r="AI2019" s="7">
        <f>IF(T2019&gt;0,RANK(T2019,(N2019:P2019,Q2019:AE2019)),0)</f>
        <v>0</v>
      </c>
      <c r="AJ2019" s="7">
        <f>IF(S2019&gt;0,RANK(S2019,(N2019:P2019,Q2019:AE2019)),0)</f>
        <v>3</v>
      </c>
      <c r="AK2019" s="2">
        <f t="shared" si="749"/>
        <v>0</v>
      </c>
      <c r="AL2019" s="2">
        <f t="shared" si="750"/>
        <v>0</v>
      </c>
      <c r="AM2019" s="2">
        <f t="shared" si="751"/>
        <v>0</v>
      </c>
      <c r="AN2019" s="2">
        <f t="shared" si="752"/>
        <v>4.290091930541369E-2</v>
      </c>
      <c r="AP2019" t="s">
        <v>944</v>
      </c>
      <c r="AQ2019" t="s">
        <v>1081</v>
      </c>
      <c r="AR2019">
        <v>2</v>
      </c>
      <c r="AT2019" s="95">
        <v>49</v>
      </c>
      <c r="AU2019" s="97">
        <v>25</v>
      </c>
      <c r="AV2019" s="101">
        <f t="shared" si="753"/>
        <v>49025</v>
      </c>
      <c r="AX2019" s="7" t="s">
        <v>1006</v>
      </c>
    </row>
    <row r="2020" spans="1:50" hidden="1" outlineLevel="1">
      <c r="A2020" t="s">
        <v>661</v>
      </c>
      <c r="B2020" t="s">
        <v>1081</v>
      </c>
      <c r="C2020" s="1">
        <f t="shared" si="742"/>
        <v>3830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0</v>
      </c>
      <c r="G2020" s="1">
        <f t="shared" si="754"/>
        <v>1861</v>
      </c>
      <c r="H2020" s="2">
        <f t="shared" si="755"/>
        <v>0.48590078328981723</v>
      </c>
      <c r="I2020" s="2"/>
      <c r="J2020" s="2">
        <f t="shared" si="745"/>
        <v>0.23707571801566579</v>
      </c>
      <c r="K2020" s="2">
        <f t="shared" si="746"/>
        <v>0.72297650130548308</v>
      </c>
      <c r="L2020" s="2">
        <f t="shared" si="747"/>
        <v>0</v>
      </c>
      <c r="M2020" s="2">
        <f t="shared" si="748"/>
        <v>3.9947780678851186E-2</v>
      </c>
      <c r="N2020" s="59">
        <v>908</v>
      </c>
      <c r="O2020" s="59">
        <v>2769</v>
      </c>
      <c r="P2020" s="59"/>
      <c r="Q2020" s="59"/>
      <c r="R2020" s="59"/>
      <c r="S2020" s="59">
        <v>153</v>
      </c>
      <c r="T2020" s="59"/>
      <c r="U2020" s="59"/>
      <c r="V2020" s="59"/>
      <c r="W2020" s="59"/>
      <c r="X2020" s="59">
        <v>0</v>
      </c>
      <c r="Y2020" s="59"/>
      <c r="Z2020" s="59"/>
      <c r="AA2020" s="59"/>
      <c r="AB2020" s="59"/>
      <c r="AC2020" s="59"/>
      <c r="AD2020" s="59"/>
      <c r="AE2020" s="59"/>
      <c r="AG2020" s="7">
        <f>IF(Q2020&gt;0,RANK(Q2020,(N2020:P2020,Q2020:AE2020)),0)</f>
        <v>0</v>
      </c>
      <c r="AH2020" s="7">
        <f>IF(R2020&gt;0,RANK(R2020,(N2020:P2020,Q2020:AE2020)),0)</f>
        <v>0</v>
      </c>
      <c r="AI2020" s="7">
        <f>IF(T2020&gt;0,RANK(T2020,(N2020:P2020,Q2020:AE2020)),0)</f>
        <v>0</v>
      </c>
      <c r="AJ2020" s="7">
        <f>IF(S2020&gt;0,RANK(S2020,(N2020:P2020,Q2020:AE2020)),0)</f>
        <v>3</v>
      </c>
      <c r="AK2020" s="2">
        <f t="shared" si="749"/>
        <v>0</v>
      </c>
      <c r="AL2020" s="2">
        <f t="shared" si="750"/>
        <v>0</v>
      </c>
      <c r="AM2020" s="2">
        <f t="shared" si="751"/>
        <v>0</v>
      </c>
      <c r="AN2020" s="2">
        <f t="shared" si="752"/>
        <v>3.9947780678851172E-2</v>
      </c>
      <c r="AP2020" t="s">
        <v>661</v>
      </c>
      <c r="AQ2020" t="s">
        <v>1081</v>
      </c>
      <c r="AR2020">
        <v>3</v>
      </c>
      <c r="AT2020" s="95">
        <v>49</v>
      </c>
      <c r="AU2020" s="97">
        <v>27</v>
      </c>
      <c r="AV2020" s="101">
        <f t="shared" si="753"/>
        <v>49027</v>
      </c>
      <c r="AX2020" s="7" t="s">
        <v>1006</v>
      </c>
    </row>
    <row r="2021" spans="1:50" hidden="1" outlineLevel="1">
      <c r="A2021" t="s">
        <v>361</v>
      </c>
      <c r="B2021" t="s">
        <v>1081</v>
      </c>
      <c r="C2021" s="1">
        <f t="shared" si="742"/>
        <v>2627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si="754"/>
        <v>946</v>
      </c>
      <c r="H2021" s="2">
        <f t="shared" si="755"/>
        <v>0.36010658545869811</v>
      </c>
      <c r="I2021" s="2"/>
      <c r="J2021" s="2">
        <f t="shared" si="745"/>
        <v>0.30757518081461743</v>
      </c>
      <c r="K2021" s="2">
        <f t="shared" si="746"/>
        <v>0.66768176627331555</v>
      </c>
      <c r="L2021" s="2">
        <f t="shared" si="747"/>
        <v>0</v>
      </c>
      <c r="M2021" s="2">
        <f t="shared" si="748"/>
        <v>2.4743052912067021E-2</v>
      </c>
      <c r="N2021" s="59">
        <v>808</v>
      </c>
      <c r="O2021" s="59">
        <v>1754</v>
      </c>
      <c r="P2021" s="59"/>
      <c r="Q2021" s="59"/>
      <c r="R2021" s="59"/>
      <c r="S2021" s="59">
        <v>65</v>
      </c>
      <c r="T2021" s="59"/>
      <c r="U2021" s="59"/>
      <c r="V2021" s="59"/>
      <c r="W2021" s="59"/>
      <c r="X2021" s="59">
        <v>0</v>
      </c>
      <c r="Y2021" s="59"/>
      <c r="Z2021" s="59"/>
      <c r="AA2021" s="59"/>
      <c r="AB2021" s="59"/>
      <c r="AC2021" s="59"/>
      <c r="AD2021" s="59"/>
      <c r="AE2021" s="59"/>
      <c r="AG2021" s="7">
        <f>IF(Q2021&gt;0,RANK(Q2021,(N2021:P2021,Q2021:AE2021)),0)</f>
        <v>0</v>
      </c>
      <c r="AH2021" s="7">
        <f>IF(R2021&gt;0,RANK(R2021,(N2021:P2021,Q2021:AE2021)),0)</f>
        <v>0</v>
      </c>
      <c r="AI2021" s="7">
        <f>IF(T2021&gt;0,RANK(T2021,(N2021:P2021,Q2021:AE2021)),0)</f>
        <v>0</v>
      </c>
      <c r="AJ2021" s="7">
        <f>IF(S2021&gt;0,RANK(S2021,(N2021:P2021,Q2021:AE2021)),0)</f>
        <v>3</v>
      </c>
      <c r="AK2021" s="2">
        <f t="shared" si="749"/>
        <v>0</v>
      </c>
      <c r="AL2021" s="2">
        <f t="shared" si="750"/>
        <v>0</v>
      </c>
      <c r="AM2021" s="2">
        <f t="shared" si="751"/>
        <v>0</v>
      </c>
      <c r="AN2021" s="2">
        <f t="shared" si="752"/>
        <v>2.4743052912066996E-2</v>
      </c>
      <c r="AP2021" t="s">
        <v>361</v>
      </c>
      <c r="AQ2021" t="s">
        <v>1081</v>
      </c>
      <c r="AR2021">
        <v>1</v>
      </c>
      <c r="AT2021" s="95">
        <v>49</v>
      </c>
      <c r="AU2021" s="97">
        <v>29</v>
      </c>
      <c r="AV2021" s="101">
        <f t="shared" si="753"/>
        <v>49029</v>
      </c>
      <c r="AX2021" s="7" t="s">
        <v>1006</v>
      </c>
    </row>
    <row r="2022" spans="1:50" hidden="1" outlineLevel="1">
      <c r="A2022" t="s">
        <v>662</v>
      </c>
      <c r="B2022" t="s">
        <v>1081</v>
      </c>
      <c r="C2022" s="1">
        <f t="shared" si="742"/>
        <v>793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54"/>
        <v>444</v>
      </c>
      <c r="H2022" s="2">
        <f t="shared" si="755"/>
        <v>0.55989911727616648</v>
      </c>
      <c r="I2022" s="2"/>
      <c r="J2022" s="2">
        <f t="shared" si="745"/>
        <v>0.19672131147540983</v>
      </c>
      <c r="K2022" s="2">
        <f t="shared" si="746"/>
        <v>0.75662042875157631</v>
      </c>
      <c r="L2022" s="2">
        <f t="shared" si="747"/>
        <v>0</v>
      </c>
      <c r="M2022" s="2">
        <f t="shared" si="748"/>
        <v>4.6658259773013855E-2</v>
      </c>
      <c r="N2022" s="59">
        <v>156</v>
      </c>
      <c r="O2022" s="59">
        <v>600</v>
      </c>
      <c r="P2022" s="59"/>
      <c r="Q2022" s="59"/>
      <c r="R2022" s="59"/>
      <c r="S2022" s="59">
        <v>37</v>
      </c>
      <c r="T2022" s="59"/>
      <c r="U2022" s="59"/>
      <c r="V2022" s="59"/>
      <c r="W2022" s="59"/>
      <c r="X2022" s="59">
        <v>0</v>
      </c>
      <c r="Y2022" s="59"/>
      <c r="Z2022" s="59"/>
      <c r="AA2022" s="59"/>
      <c r="AB2022" s="59"/>
      <c r="AC2022" s="59"/>
      <c r="AD2022" s="59"/>
      <c r="AE2022" s="59"/>
      <c r="AG2022" s="7">
        <f>IF(Q2022&gt;0,RANK(Q2022,(N2022:P2022,Q2022:AE2022)),0)</f>
        <v>0</v>
      </c>
      <c r="AH2022" s="7">
        <f>IF(R2022&gt;0,RANK(R2022,(N2022:P2022,Q2022:AE2022)),0)</f>
        <v>0</v>
      </c>
      <c r="AI2022" s="7">
        <f>IF(T2022&gt;0,RANK(T2022,(N2022:P2022,Q2022:AE2022)),0)</f>
        <v>0</v>
      </c>
      <c r="AJ2022" s="7">
        <f>IF(S2022&gt;0,RANK(S2022,(N2022:P2022,Q2022:AE2022)),0)</f>
        <v>3</v>
      </c>
      <c r="AK2022" s="2">
        <f t="shared" si="749"/>
        <v>0</v>
      </c>
      <c r="AL2022" s="2">
        <f t="shared" si="750"/>
        <v>0</v>
      </c>
      <c r="AM2022" s="2">
        <f t="shared" si="751"/>
        <v>0</v>
      </c>
      <c r="AN2022" s="2">
        <f t="shared" si="752"/>
        <v>4.6658259773013869E-2</v>
      </c>
      <c r="AP2022" t="s">
        <v>662</v>
      </c>
      <c r="AQ2022" t="s">
        <v>1081</v>
      </c>
      <c r="AR2022">
        <v>2</v>
      </c>
      <c r="AT2022" s="95">
        <v>49</v>
      </c>
      <c r="AU2022" s="97">
        <v>31</v>
      </c>
      <c r="AV2022" s="101">
        <f t="shared" si="753"/>
        <v>49031</v>
      </c>
      <c r="AX2022" s="7" t="s">
        <v>1006</v>
      </c>
    </row>
    <row r="2023" spans="1:50" hidden="1" outlineLevel="1">
      <c r="A2023" t="s">
        <v>817</v>
      </c>
      <c r="B2023" t="s">
        <v>1081</v>
      </c>
      <c r="C2023" s="1">
        <f t="shared" si="742"/>
        <v>782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754"/>
        <v>488</v>
      </c>
      <c r="H2023" s="2">
        <f t="shared" si="755"/>
        <v>0.6240409207161125</v>
      </c>
      <c r="I2023" s="2"/>
      <c r="J2023" s="2">
        <f t="shared" si="745"/>
        <v>0.18542199488491048</v>
      </c>
      <c r="K2023" s="2">
        <f t="shared" si="746"/>
        <v>0.80946291560102301</v>
      </c>
      <c r="L2023" s="2">
        <f t="shared" si="747"/>
        <v>0</v>
      </c>
      <c r="M2023" s="2">
        <f t="shared" si="748"/>
        <v>5.1150895140664732E-3</v>
      </c>
      <c r="N2023" s="59">
        <v>145</v>
      </c>
      <c r="O2023" s="59">
        <v>633</v>
      </c>
      <c r="P2023" s="59"/>
      <c r="Q2023" s="59"/>
      <c r="R2023" s="59"/>
      <c r="S2023" s="59">
        <v>4</v>
      </c>
      <c r="T2023" s="59"/>
      <c r="U2023" s="59"/>
      <c r="V2023" s="59"/>
      <c r="W2023" s="59"/>
      <c r="X2023" s="59">
        <v>0</v>
      </c>
      <c r="Y2023" s="59"/>
      <c r="Z2023" s="59"/>
      <c r="AA2023" s="59"/>
      <c r="AB2023" s="59"/>
      <c r="AC2023" s="59"/>
      <c r="AD2023" s="59"/>
      <c r="AE2023" s="59"/>
      <c r="AG2023" s="7">
        <f>IF(Q2023&gt;0,RANK(Q2023,(N2023:P2023,Q2023:AE2023)),0)</f>
        <v>0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3</v>
      </c>
      <c r="AK2023" s="2">
        <f t="shared" si="749"/>
        <v>0</v>
      </c>
      <c r="AL2023" s="2">
        <f t="shared" si="750"/>
        <v>0</v>
      </c>
      <c r="AM2023" s="2">
        <f t="shared" si="751"/>
        <v>0</v>
      </c>
      <c r="AN2023" s="2">
        <f t="shared" si="752"/>
        <v>5.1150895140664966E-3</v>
      </c>
      <c r="AP2023" t="s">
        <v>817</v>
      </c>
      <c r="AQ2023" t="s">
        <v>1081</v>
      </c>
      <c r="AR2023">
        <v>1</v>
      </c>
      <c r="AT2023" s="95">
        <v>49</v>
      </c>
      <c r="AU2023" s="97">
        <v>33</v>
      </c>
      <c r="AV2023" s="101">
        <f t="shared" si="753"/>
        <v>49033</v>
      </c>
      <c r="AX2023" s="7" t="s">
        <v>1006</v>
      </c>
    </row>
    <row r="2024" spans="1:50" hidden="1" outlineLevel="1">
      <c r="A2024" t="s">
        <v>939</v>
      </c>
      <c r="B2024" t="s">
        <v>1081</v>
      </c>
      <c r="C2024" s="1">
        <f t="shared" si="742"/>
        <v>207209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0</v>
      </c>
      <c r="G2024" s="1">
        <f t="shared" si="754"/>
        <v>27799</v>
      </c>
      <c r="H2024" s="2">
        <f t="shared" si="755"/>
        <v>0.1341592305353532</v>
      </c>
      <c r="I2024" s="2"/>
      <c r="J2024" s="2">
        <f t="shared" si="745"/>
        <v>0.41857255235052532</v>
      </c>
      <c r="K2024" s="2">
        <f t="shared" si="746"/>
        <v>0.55273178288587854</v>
      </c>
      <c r="L2024" s="2">
        <f t="shared" si="747"/>
        <v>0</v>
      </c>
      <c r="M2024" s="2">
        <f t="shared" si="748"/>
        <v>2.8695664763596196E-2</v>
      </c>
      <c r="N2024" s="59">
        <v>86732</v>
      </c>
      <c r="O2024" s="59">
        <v>114531</v>
      </c>
      <c r="P2024" s="59"/>
      <c r="Q2024" s="59"/>
      <c r="R2024" s="59"/>
      <c r="S2024" s="59">
        <v>5944</v>
      </c>
      <c r="T2024" s="59"/>
      <c r="U2024" s="59"/>
      <c r="V2024" s="59"/>
      <c r="W2024" s="59"/>
      <c r="X2024" s="59">
        <v>2</v>
      </c>
      <c r="Y2024" s="59"/>
      <c r="Z2024" s="59"/>
      <c r="AA2024" s="59"/>
      <c r="AB2024" s="59"/>
      <c r="AC2024" s="59"/>
      <c r="AD2024" s="59"/>
      <c r="AE2024" s="59"/>
      <c r="AG2024" s="7">
        <f>IF(Q2024&gt;0,RANK(Q2024,(N2024:P2024,Q2024:AE2024)),0)</f>
        <v>0</v>
      </c>
      <c r="AH2024" s="7">
        <f>IF(R2024&gt;0,RANK(R2024,(N2024:P2024,Q2024:AE2024)),0)</f>
        <v>0</v>
      </c>
      <c r="AI2024" s="7">
        <f>IF(T2024&gt;0,RANK(T2024,(N2024:P2024,Q2024:AE2024)),0)</f>
        <v>0</v>
      </c>
      <c r="AJ2024" s="7">
        <f>IF(S2024&gt;0,RANK(S2024,(N2024:P2024,Q2024:AE2024)),0)</f>
        <v>3</v>
      </c>
      <c r="AK2024" s="2">
        <f t="shared" si="749"/>
        <v>0</v>
      </c>
      <c r="AL2024" s="2">
        <f t="shared" si="750"/>
        <v>0</v>
      </c>
      <c r="AM2024" s="2">
        <f t="shared" si="751"/>
        <v>0</v>
      </c>
      <c r="AN2024" s="2">
        <f t="shared" si="752"/>
        <v>2.8686012673194698E-2</v>
      </c>
      <c r="AP2024" t="s">
        <v>939</v>
      </c>
      <c r="AQ2024" t="s">
        <v>1081</v>
      </c>
      <c r="AR2024">
        <v>0</v>
      </c>
      <c r="AT2024" s="95">
        <v>49</v>
      </c>
      <c r="AU2024" s="97">
        <v>35</v>
      </c>
      <c r="AV2024" s="101">
        <f t="shared" si="753"/>
        <v>49035</v>
      </c>
      <c r="AX2024" s="7" t="s">
        <v>1006</v>
      </c>
    </row>
    <row r="2025" spans="1:50" hidden="1" outlineLevel="1">
      <c r="A2025" t="s">
        <v>1222</v>
      </c>
      <c r="B2025" t="s">
        <v>1081</v>
      </c>
      <c r="C2025" s="1">
        <f t="shared" si="742"/>
        <v>3257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54"/>
        <v>894</v>
      </c>
      <c r="H2025" s="2">
        <f t="shared" si="755"/>
        <v>0.27448572305802887</v>
      </c>
      <c r="I2025" s="2"/>
      <c r="J2025" s="2">
        <f t="shared" si="745"/>
        <v>0.34111145225667794</v>
      </c>
      <c r="K2025" s="2">
        <f t="shared" si="746"/>
        <v>0.61559717531470681</v>
      </c>
      <c r="L2025" s="2">
        <f t="shared" si="747"/>
        <v>0</v>
      </c>
      <c r="M2025" s="2">
        <f t="shared" si="748"/>
        <v>4.3291372428615249E-2</v>
      </c>
      <c r="N2025" s="59">
        <v>1111</v>
      </c>
      <c r="O2025" s="59">
        <v>2005</v>
      </c>
      <c r="P2025" s="59"/>
      <c r="Q2025" s="59"/>
      <c r="R2025" s="59"/>
      <c r="S2025" s="59">
        <v>139</v>
      </c>
      <c r="T2025" s="59"/>
      <c r="U2025" s="59"/>
      <c r="V2025" s="59"/>
      <c r="W2025" s="59"/>
      <c r="X2025" s="59">
        <v>2</v>
      </c>
      <c r="Y2025" s="59"/>
      <c r="Z2025" s="59"/>
      <c r="AA2025" s="59"/>
      <c r="AB2025" s="59"/>
      <c r="AC2025" s="59"/>
      <c r="AD2025" s="59"/>
      <c r="AE2025" s="59"/>
      <c r="AG2025" s="7">
        <f>IF(Q2025&gt;0,RANK(Q2025,(N2025:P2025,Q2025:AE2025)),0)</f>
        <v>0</v>
      </c>
      <c r="AH2025" s="7">
        <f>IF(R2025&gt;0,RANK(R2025,(N2025:P2025,Q2025:AE2025)),0)</f>
        <v>0</v>
      </c>
      <c r="AI2025" s="7">
        <f>IF(T2025&gt;0,RANK(T2025,(N2025:P2025,Q2025:AE2025)),0)</f>
        <v>0</v>
      </c>
      <c r="AJ2025" s="7">
        <f>IF(S2025&gt;0,RANK(S2025,(N2025:P2025,Q2025:AE2025)),0)</f>
        <v>3</v>
      </c>
      <c r="AK2025" s="2">
        <f t="shared" si="749"/>
        <v>0</v>
      </c>
      <c r="AL2025" s="2">
        <f t="shared" si="750"/>
        <v>0</v>
      </c>
      <c r="AM2025" s="2">
        <f t="shared" si="751"/>
        <v>0</v>
      </c>
      <c r="AN2025" s="2">
        <f t="shared" si="752"/>
        <v>4.2677310408351245E-2</v>
      </c>
      <c r="AP2025" t="s">
        <v>1222</v>
      </c>
      <c r="AQ2025" t="s">
        <v>1081</v>
      </c>
      <c r="AR2025">
        <v>2</v>
      </c>
      <c r="AT2025" s="95">
        <v>49</v>
      </c>
      <c r="AU2025" s="97">
        <v>37</v>
      </c>
      <c r="AV2025" s="101">
        <f t="shared" si="753"/>
        <v>49037</v>
      </c>
      <c r="AX2025" s="7" t="s">
        <v>1006</v>
      </c>
    </row>
    <row r="2026" spans="1:50" hidden="1" outlineLevel="1">
      <c r="A2026" t="s">
        <v>940</v>
      </c>
      <c r="B2026" t="s">
        <v>1081</v>
      </c>
      <c r="C2026" s="1">
        <f t="shared" si="742"/>
        <v>5755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0</v>
      </c>
      <c r="G2026" s="1">
        <f t="shared" si="754"/>
        <v>2577</v>
      </c>
      <c r="H2026" s="2">
        <f t="shared" si="755"/>
        <v>0.44778453518679412</v>
      </c>
      <c r="I2026" s="2"/>
      <c r="J2026" s="2">
        <f t="shared" si="745"/>
        <v>0.24674196350999131</v>
      </c>
      <c r="K2026" s="2">
        <f t="shared" si="746"/>
        <v>0.6945264986967854</v>
      </c>
      <c r="L2026" s="2">
        <f t="shared" si="747"/>
        <v>0</v>
      </c>
      <c r="M2026" s="2">
        <f t="shared" si="748"/>
        <v>5.8731537793223265E-2</v>
      </c>
      <c r="N2026" s="59">
        <v>1420</v>
      </c>
      <c r="O2026" s="59">
        <v>3997</v>
      </c>
      <c r="P2026" s="59"/>
      <c r="Q2026" s="59"/>
      <c r="R2026" s="59"/>
      <c r="S2026" s="59">
        <v>336</v>
      </c>
      <c r="T2026" s="59"/>
      <c r="U2026" s="59"/>
      <c r="V2026" s="59"/>
      <c r="W2026" s="59"/>
      <c r="X2026" s="59">
        <v>2</v>
      </c>
      <c r="Y2026" s="59"/>
      <c r="Z2026" s="59"/>
      <c r="AA2026" s="59"/>
      <c r="AB2026" s="59"/>
      <c r="AC2026" s="59"/>
      <c r="AD2026" s="59"/>
      <c r="AE2026" s="59"/>
      <c r="AG2026" s="7">
        <f>IF(Q2026&gt;0,RANK(Q2026,(N2026:P2026,Q2026:AE2026)),0)</f>
        <v>0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3</v>
      </c>
      <c r="AK2026" s="2">
        <f t="shared" si="749"/>
        <v>0</v>
      </c>
      <c r="AL2026" s="2">
        <f t="shared" si="750"/>
        <v>0</v>
      </c>
      <c r="AM2026" s="2">
        <f t="shared" si="751"/>
        <v>0</v>
      </c>
      <c r="AN2026" s="2">
        <f t="shared" si="752"/>
        <v>5.838401390095569E-2</v>
      </c>
      <c r="AP2026" t="s">
        <v>940</v>
      </c>
      <c r="AQ2026" t="s">
        <v>1081</v>
      </c>
      <c r="AR2026">
        <v>3</v>
      </c>
      <c r="AT2026" s="95">
        <v>49</v>
      </c>
      <c r="AU2026" s="97">
        <v>39</v>
      </c>
      <c r="AV2026" s="101">
        <f t="shared" si="753"/>
        <v>49039</v>
      </c>
      <c r="AX2026" s="7" t="s">
        <v>1006</v>
      </c>
    </row>
    <row r="2027" spans="1:50" hidden="1" outlineLevel="1">
      <c r="A2027" t="s">
        <v>659</v>
      </c>
      <c r="B2027" t="s">
        <v>1081</v>
      </c>
      <c r="C2027" s="1">
        <f t="shared" si="742"/>
        <v>4729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54"/>
        <v>2643</v>
      </c>
      <c r="H2027" s="2">
        <f t="shared" si="755"/>
        <v>0.5588919433283992</v>
      </c>
      <c r="I2027" s="2"/>
      <c r="J2027" s="2">
        <f t="shared" si="745"/>
        <v>0.20617466694861494</v>
      </c>
      <c r="K2027" s="2">
        <f t="shared" si="746"/>
        <v>0.76506661027701417</v>
      </c>
      <c r="L2027" s="2">
        <f t="shared" si="747"/>
        <v>0</v>
      </c>
      <c r="M2027" s="2">
        <f t="shared" si="748"/>
        <v>2.875872277437086E-2</v>
      </c>
      <c r="N2027" s="59">
        <v>975</v>
      </c>
      <c r="O2027" s="59">
        <v>3618</v>
      </c>
      <c r="P2027" s="59"/>
      <c r="Q2027" s="59"/>
      <c r="R2027" s="59"/>
      <c r="S2027" s="59">
        <v>136</v>
      </c>
      <c r="T2027" s="59"/>
      <c r="U2027" s="59"/>
      <c r="V2027" s="59"/>
      <c r="W2027" s="59"/>
      <c r="X2027" s="59">
        <v>0</v>
      </c>
      <c r="Y2027" s="59"/>
      <c r="Z2027" s="59"/>
      <c r="AA2027" s="59"/>
      <c r="AB2027" s="59"/>
      <c r="AC2027" s="59"/>
      <c r="AD2027" s="59"/>
      <c r="AE2027" s="59"/>
      <c r="AG2027" s="7">
        <f>IF(Q2027&gt;0,RANK(Q2027,(N2027:P2027,Q2027:AE2027)),0)</f>
        <v>0</v>
      </c>
      <c r="AH2027" s="7">
        <f>IF(R2027&gt;0,RANK(R2027,(N2027:P2027,Q2027:AE2027)),0)</f>
        <v>0</v>
      </c>
      <c r="AI2027" s="7">
        <f>IF(T2027&gt;0,RANK(T2027,(N2027:P2027,Q2027:AE2027)),0)</f>
        <v>0</v>
      </c>
      <c r="AJ2027" s="7">
        <f>IF(S2027&gt;0,RANK(S2027,(N2027:P2027,Q2027:AE2027)),0)</f>
        <v>3</v>
      </c>
      <c r="AK2027" s="2">
        <f t="shared" si="749"/>
        <v>0</v>
      </c>
      <c r="AL2027" s="2">
        <f t="shared" si="750"/>
        <v>0</v>
      </c>
      <c r="AM2027" s="2">
        <f t="shared" si="751"/>
        <v>0</v>
      </c>
      <c r="AN2027" s="2">
        <f t="shared" si="752"/>
        <v>2.8758722774370905E-2</v>
      </c>
      <c r="AP2027" t="s">
        <v>659</v>
      </c>
      <c r="AQ2027" t="s">
        <v>1081</v>
      </c>
      <c r="AR2027">
        <v>3</v>
      </c>
      <c r="AT2027" s="95">
        <v>49</v>
      </c>
      <c r="AU2027" s="97">
        <v>41</v>
      </c>
      <c r="AV2027" s="101">
        <f t="shared" si="753"/>
        <v>49041</v>
      </c>
      <c r="AX2027" s="7" t="s">
        <v>1006</v>
      </c>
    </row>
    <row r="2028" spans="1:50" hidden="1" outlineLevel="1">
      <c r="A2028" t="s">
        <v>1723</v>
      </c>
      <c r="B2028" t="s">
        <v>1081</v>
      </c>
      <c r="C2028" s="1">
        <f t="shared" si="742"/>
        <v>7708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54"/>
        <v>499</v>
      </c>
      <c r="H2028" s="2">
        <f t="shared" si="755"/>
        <v>6.4737934613388684E-2</v>
      </c>
      <c r="I2028" s="2"/>
      <c r="J2028" s="2">
        <f t="shared" si="745"/>
        <v>0.45251686559418786</v>
      </c>
      <c r="K2028" s="2">
        <f t="shared" si="746"/>
        <v>0.51725480020757653</v>
      </c>
      <c r="L2028" s="2">
        <f t="shared" si="747"/>
        <v>0</v>
      </c>
      <c r="M2028" s="2">
        <f t="shared" si="748"/>
        <v>3.0228334198235673E-2</v>
      </c>
      <c r="N2028" s="59">
        <v>3488</v>
      </c>
      <c r="O2028" s="59">
        <v>3987</v>
      </c>
      <c r="P2028" s="59"/>
      <c r="Q2028" s="59"/>
      <c r="R2028" s="59"/>
      <c r="S2028" s="59">
        <v>233</v>
      </c>
      <c r="T2028" s="59"/>
      <c r="U2028" s="59"/>
      <c r="V2028" s="59"/>
      <c r="W2028" s="59"/>
      <c r="X2028" s="59">
        <v>0</v>
      </c>
      <c r="Y2028" s="59"/>
      <c r="Z2028" s="59"/>
      <c r="AA2028" s="59"/>
      <c r="AB2028" s="59"/>
      <c r="AC2028" s="59"/>
      <c r="AD2028" s="59"/>
      <c r="AE2028" s="59"/>
      <c r="AG2028" s="7">
        <f>IF(Q2028&gt;0,RANK(Q2028,(N2028:P2028,Q2028:AE2028)),0)</f>
        <v>0</v>
      </c>
      <c r="AH2028" s="7">
        <f>IF(R2028&gt;0,RANK(R2028,(N2028:P2028,Q2028:AE2028)),0)</f>
        <v>0</v>
      </c>
      <c r="AI2028" s="7">
        <f>IF(T2028&gt;0,RANK(T2028,(N2028:P2028,Q2028:AE2028)),0)</f>
        <v>0</v>
      </c>
      <c r="AJ2028" s="7">
        <f>IF(S2028&gt;0,RANK(S2028,(N2028:P2028,Q2028:AE2028)),0)</f>
        <v>3</v>
      </c>
      <c r="AK2028" s="2">
        <f t="shared" si="749"/>
        <v>0</v>
      </c>
      <c r="AL2028" s="2">
        <f t="shared" si="750"/>
        <v>0</v>
      </c>
      <c r="AM2028" s="2">
        <f t="shared" si="751"/>
        <v>0</v>
      </c>
      <c r="AN2028" s="2">
        <f t="shared" si="752"/>
        <v>3.0228334198235601E-2</v>
      </c>
      <c r="AP2028" t="s">
        <v>1723</v>
      </c>
      <c r="AQ2028" t="s">
        <v>1081</v>
      </c>
      <c r="AR2028">
        <v>1</v>
      </c>
      <c r="AT2028" s="95">
        <v>49</v>
      </c>
      <c r="AU2028" s="97">
        <v>43</v>
      </c>
      <c r="AV2028" s="101">
        <f t="shared" si="753"/>
        <v>49043</v>
      </c>
      <c r="AX2028" s="7" t="s">
        <v>1006</v>
      </c>
    </row>
    <row r="2029" spans="1:50" hidden="1" outlineLevel="1">
      <c r="A2029" t="s">
        <v>2325</v>
      </c>
      <c r="B2029" t="s">
        <v>1081</v>
      </c>
      <c r="C2029" s="1">
        <f t="shared" si="742"/>
        <v>7926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54"/>
        <v>1619</v>
      </c>
      <c r="H2029" s="2">
        <f t="shared" si="755"/>
        <v>0.20426444612667172</v>
      </c>
      <c r="I2029" s="2"/>
      <c r="J2029" s="2">
        <f t="shared" si="745"/>
        <v>0.38001514004542014</v>
      </c>
      <c r="K2029" s="2">
        <f t="shared" si="746"/>
        <v>0.58427958617209186</v>
      </c>
      <c r="L2029" s="2">
        <f t="shared" si="747"/>
        <v>0</v>
      </c>
      <c r="M2029" s="2">
        <f t="shared" si="748"/>
        <v>3.5705273782488001E-2</v>
      </c>
      <c r="N2029" s="59">
        <v>3012</v>
      </c>
      <c r="O2029" s="59">
        <v>4631</v>
      </c>
      <c r="P2029" s="59"/>
      <c r="Q2029" s="59"/>
      <c r="R2029" s="59"/>
      <c r="S2029" s="59">
        <v>283</v>
      </c>
      <c r="T2029" s="59"/>
      <c r="U2029" s="59"/>
      <c r="V2029" s="59"/>
      <c r="W2029" s="59"/>
      <c r="X2029" s="59">
        <v>0</v>
      </c>
      <c r="Y2029" s="59"/>
      <c r="Z2029" s="59"/>
      <c r="AA2029" s="59"/>
      <c r="AB2029" s="59"/>
      <c r="AC2029" s="59"/>
      <c r="AD2029" s="59"/>
      <c r="AE2029" s="59"/>
      <c r="AG2029" s="7">
        <f>IF(Q2029&gt;0,RANK(Q2029,(N2029:P2029,Q2029:AE2029)),0)</f>
        <v>0</v>
      </c>
      <c r="AH2029" s="7">
        <f>IF(R2029&gt;0,RANK(R2029,(N2029:P2029,Q2029:AE2029)),0)</f>
        <v>0</v>
      </c>
      <c r="AI2029" s="7">
        <f>IF(T2029&gt;0,RANK(T2029,(N2029:P2029,Q2029:AE2029)),0)</f>
        <v>0</v>
      </c>
      <c r="AJ2029" s="7">
        <f>IF(S2029&gt;0,RANK(S2029,(N2029:P2029,Q2029:AE2029)),0)</f>
        <v>3</v>
      </c>
      <c r="AK2029" s="2">
        <f t="shared" si="749"/>
        <v>0</v>
      </c>
      <c r="AL2029" s="2">
        <f t="shared" si="750"/>
        <v>0</v>
      </c>
      <c r="AM2029" s="2">
        <f t="shared" si="751"/>
        <v>0</v>
      </c>
      <c r="AN2029" s="2">
        <f t="shared" si="752"/>
        <v>3.5705273782488015E-2</v>
      </c>
      <c r="AP2029" t="s">
        <v>2325</v>
      </c>
      <c r="AQ2029" t="s">
        <v>1081</v>
      </c>
      <c r="AR2029">
        <v>1</v>
      </c>
      <c r="AT2029" s="95">
        <v>49</v>
      </c>
      <c r="AU2029" s="97">
        <v>45</v>
      </c>
      <c r="AV2029" s="101">
        <f t="shared" si="753"/>
        <v>49045</v>
      </c>
      <c r="AX2029" s="7" t="s">
        <v>1006</v>
      </c>
    </row>
    <row r="2030" spans="1:50" hidden="1" outlineLevel="1">
      <c r="A2030" t="s">
        <v>319</v>
      </c>
      <c r="B2030" t="s">
        <v>1081</v>
      </c>
      <c r="C2030" s="1">
        <f t="shared" si="742"/>
        <v>6098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0</v>
      </c>
      <c r="G2030" s="1">
        <f t="shared" si="754"/>
        <v>3390</v>
      </c>
      <c r="H2030" s="2">
        <f t="shared" si="755"/>
        <v>0.55591997376188917</v>
      </c>
      <c r="I2030" s="2"/>
      <c r="J2030" s="2">
        <f t="shared" si="745"/>
        <v>0.20678911118399476</v>
      </c>
      <c r="K2030" s="2">
        <f t="shared" si="746"/>
        <v>0.76270908494588385</v>
      </c>
      <c r="L2030" s="2">
        <f t="shared" si="747"/>
        <v>0</v>
      </c>
      <c r="M2030" s="2">
        <f t="shared" si="748"/>
        <v>3.0501803870121358E-2</v>
      </c>
      <c r="N2030" s="59">
        <v>1261</v>
      </c>
      <c r="O2030" s="59">
        <v>4651</v>
      </c>
      <c r="P2030" s="59"/>
      <c r="Q2030" s="59"/>
      <c r="R2030" s="59"/>
      <c r="S2030" s="59">
        <v>186</v>
      </c>
      <c r="T2030" s="59"/>
      <c r="U2030" s="59"/>
      <c r="V2030" s="59"/>
      <c r="W2030" s="59"/>
      <c r="X2030" s="59">
        <v>0</v>
      </c>
      <c r="Y2030" s="59"/>
      <c r="Z2030" s="59"/>
      <c r="AA2030" s="59"/>
      <c r="AB2030" s="59"/>
      <c r="AC2030" s="59"/>
      <c r="AD2030" s="59"/>
      <c r="AE2030" s="59"/>
      <c r="AG2030" s="7">
        <f>IF(Q2030&gt;0,RANK(Q2030,(N2030:P2030,Q2030:AE2030)),0)</f>
        <v>0</v>
      </c>
      <c r="AH2030" s="7">
        <f>IF(R2030&gt;0,RANK(R2030,(N2030:P2030,Q2030:AE2030)),0)</f>
        <v>0</v>
      </c>
      <c r="AI2030" s="7">
        <f>IF(T2030&gt;0,RANK(T2030,(N2030:P2030,Q2030:AE2030)),0)</f>
        <v>0</v>
      </c>
      <c r="AJ2030" s="7">
        <f>IF(S2030&gt;0,RANK(S2030,(N2030:P2030,Q2030:AE2030)),0)</f>
        <v>3</v>
      </c>
      <c r="AK2030" s="2">
        <f t="shared" si="749"/>
        <v>0</v>
      </c>
      <c r="AL2030" s="2">
        <f t="shared" si="750"/>
        <v>0</v>
      </c>
      <c r="AM2030" s="2">
        <f t="shared" si="751"/>
        <v>0</v>
      </c>
      <c r="AN2030" s="2">
        <f t="shared" si="752"/>
        <v>3.0501803870121351E-2</v>
      </c>
      <c r="AP2030" t="s">
        <v>319</v>
      </c>
      <c r="AQ2030" t="s">
        <v>1081</v>
      </c>
      <c r="AR2030">
        <v>2</v>
      </c>
      <c r="AT2030" s="95">
        <v>49</v>
      </c>
      <c r="AU2030" s="97">
        <v>47</v>
      </c>
      <c r="AV2030" s="101">
        <f t="shared" si="753"/>
        <v>49047</v>
      </c>
      <c r="AX2030" s="7" t="s">
        <v>1006</v>
      </c>
    </row>
    <row r="2031" spans="1:50" hidden="1" outlineLevel="1">
      <c r="A2031" t="s">
        <v>846</v>
      </c>
      <c r="B2031" t="s">
        <v>1081</v>
      </c>
      <c r="C2031" s="1">
        <f t="shared" si="742"/>
        <v>65056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0</v>
      </c>
      <c r="G2031" s="1">
        <f t="shared" si="754"/>
        <v>35805</v>
      </c>
      <c r="H2031" s="2">
        <f t="shared" si="755"/>
        <v>0.55037198721101821</v>
      </c>
      <c r="I2031" s="2"/>
      <c r="J2031" s="2">
        <f t="shared" si="745"/>
        <v>0.20737518445646827</v>
      </c>
      <c r="K2031" s="2">
        <f t="shared" si="746"/>
        <v>0.75774717166748651</v>
      </c>
      <c r="L2031" s="2">
        <f t="shared" si="747"/>
        <v>0</v>
      </c>
      <c r="M2031" s="2">
        <f t="shared" si="748"/>
        <v>3.4877643876045195E-2</v>
      </c>
      <c r="N2031" s="59">
        <v>13491</v>
      </c>
      <c r="O2031" s="59">
        <v>49296</v>
      </c>
      <c r="P2031" s="59"/>
      <c r="Q2031" s="59"/>
      <c r="R2031" s="59"/>
      <c r="S2031" s="59">
        <v>2264</v>
      </c>
      <c r="T2031" s="59"/>
      <c r="U2031" s="59"/>
      <c r="V2031" s="59"/>
      <c r="W2031" s="59"/>
      <c r="X2031" s="59">
        <v>5</v>
      </c>
      <c r="Y2031" s="59"/>
      <c r="Z2031" s="59"/>
      <c r="AA2031" s="59"/>
      <c r="AB2031" s="59"/>
      <c r="AC2031" s="59"/>
      <c r="AD2031" s="59"/>
      <c r="AE2031" s="59"/>
      <c r="AG2031" s="7">
        <f>IF(Q2031&gt;0,RANK(Q2031,(N2031:P2031,Q2031:AE2031)),0)</f>
        <v>0</v>
      </c>
      <c r="AH2031" s="7">
        <f>IF(R2031&gt;0,RANK(R2031,(N2031:P2031,Q2031:AE2031)),0)</f>
        <v>0</v>
      </c>
      <c r="AI2031" s="7">
        <f>IF(T2031&gt;0,RANK(T2031,(N2031:P2031,Q2031:AE2031)),0)</f>
        <v>0</v>
      </c>
      <c r="AJ2031" s="7">
        <f>IF(S2031&gt;0,RANK(S2031,(N2031:P2031,Q2031:AE2031)),0)</f>
        <v>3</v>
      </c>
      <c r="AK2031" s="2">
        <f t="shared" si="749"/>
        <v>0</v>
      </c>
      <c r="AL2031" s="2">
        <f t="shared" si="750"/>
        <v>0</v>
      </c>
      <c r="AM2031" s="2">
        <f t="shared" si="751"/>
        <v>0</v>
      </c>
      <c r="AN2031" s="2">
        <f t="shared" si="752"/>
        <v>3.4800787014264631E-2</v>
      </c>
      <c r="AP2031" t="s">
        <v>846</v>
      </c>
      <c r="AQ2031" t="s">
        <v>1081</v>
      </c>
      <c r="AR2031">
        <v>0</v>
      </c>
      <c r="AT2031" s="95">
        <v>49</v>
      </c>
      <c r="AU2031" s="97">
        <v>49</v>
      </c>
      <c r="AV2031" s="101">
        <f t="shared" si="753"/>
        <v>49049</v>
      </c>
      <c r="AX2031" s="7" t="s">
        <v>1006</v>
      </c>
    </row>
    <row r="2032" spans="1:50" hidden="1" outlineLevel="1">
      <c r="A2032" t="s">
        <v>663</v>
      </c>
      <c r="B2032" t="s">
        <v>1081</v>
      </c>
      <c r="C2032" s="1">
        <f t="shared" si="742"/>
        <v>3977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0</v>
      </c>
      <c r="G2032" s="1">
        <f t="shared" si="754"/>
        <v>1474</v>
      </c>
      <c r="H2032" s="2">
        <f t="shared" si="755"/>
        <v>0.37063112899170231</v>
      </c>
      <c r="I2032" s="2"/>
      <c r="J2032" s="2">
        <f t="shared" si="745"/>
        <v>0.29972340960523008</v>
      </c>
      <c r="K2032" s="2">
        <f t="shared" si="746"/>
        <v>0.67035453859693239</v>
      </c>
      <c r="L2032" s="2">
        <f t="shared" si="747"/>
        <v>0</v>
      </c>
      <c r="M2032" s="2">
        <f t="shared" si="748"/>
        <v>2.9922051797837468E-2</v>
      </c>
      <c r="N2032" s="59">
        <v>1192</v>
      </c>
      <c r="O2032" s="59">
        <v>2666</v>
      </c>
      <c r="P2032" s="59"/>
      <c r="Q2032" s="59"/>
      <c r="R2032" s="59"/>
      <c r="S2032" s="59">
        <v>119</v>
      </c>
      <c r="T2032" s="59"/>
      <c r="U2032" s="59"/>
      <c r="V2032" s="59"/>
      <c r="W2032" s="59"/>
      <c r="X2032" s="59">
        <v>0</v>
      </c>
      <c r="Y2032" s="59"/>
      <c r="Z2032" s="59"/>
      <c r="AA2032" s="59"/>
      <c r="AB2032" s="59"/>
      <c r="AC2032" s="59"/>
      <c r="AD2032" s="59"/>
      <c r="AE2032" s="59"/>
      <c r="AG2032" s="7">
        <f>IF(Q2032&gt;0,RANK(Q2032,(N2032:P2032,Q2032:AE2032)),0)</f>
        <v>0</v>
      </c>
      <c r="AH2032" s="7">
        <f>IF(R2032&gt;0,RANK(R2032,(N2032:P2032,Q2032:AE2032)),0)</f>
        <v>0</v>
      </c>
      <c r="AI2032" s="7">
        <f>IF(T2032&gt;0,RANK(T2032,(N2032:P2032,Q2032:AE2032)),0)</f>
        <v>0</v>
      </c>
      <c r="AJ2032" s="7">
        <f>IF(S2032&gt;0,RANK(S2032,(N2032:P2032,Q2032:AE2032)),0)</f>
        <v>3</v>
      </c>
      <c r="AK2032" s="2">
        <f t="shared" si="749"/>
        <v>0</v>
      </c>
      <c r="AL2032" s="2">
        <f t="shared" si="750"/>
        <v>0</v>
      </c>
      <c r="AM2032" s="2">
        <f t="shared" si="751"/>
        <v>0</v>
      </c>
      <c r="AN2032" s="2">
        <f t="shared" si="752"/>
        <v>2.9922051797837565E-2</v>
      </c>
      <c r="AP2032" t="s">
        <v>663</v>
      </c>
      <c r="AQ2032" t="s">
        <v>1081</v>
      </c>
      <c r="AR2032">
        <v>2</v>
      </c>
      <c r="AT2032" s="95">
        <v>49</v>
      </c>
      <c r="AU2032" s="97">
        <v>51</v>
      </c>
      <c r="AV2032" s="101">
        <f t="shared" si="753"/>
        <v>49051</v>
      </c>
      <c r="AX2032" s="7" t="s">
        <v>1006</v>
      </c>
    </row>
    <row r="2033" spans="1:50" hidden="1" outlineLevel="1">
      <c r="A2033" t="s">
        <v>404</v>
      </c>
      <c r="B2033" t="s">
        <v>1081</v>
      </c>
      <c r="C2033" s="1">
        <f t="shared" si="742"/>
        <v>19828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0</v>
      </c>
      <c r="G2033" s="1">
        <f t="shared" si="754"/>
        <v>11778</v>
      </c>
      <c r="H2033" s="2">
        <f t="shared" si="755"/>
        <v>0.59400847286665326</v>
      </c>
      <c r="I2033" s="2"/>
      <c r="J2033" s="2">
        <f t="shared" si="745"/>
        <v>0.18645350010086745</v>
      </c>
      <c r="K2033" s="2">
        <f t="shared" si="746"/>
        <v>0.78046197296752062</v>
      </c>
      <c r="L2033" s="2">
        <f t="shared" si="747"/>
        <v>0</v>
      </c>
      <c r="M2033" s="2">
        <f t="shared" si="748"/>
        <v>3.3084526931611902E-2</v>
      </c>
      <c r="N2033" s="59">
        <v>3697</v>
      </c>
      <c r="O2033" s="59">
        <v>15475</v>
      </c>
      <c r="P2033" s="59"/>
      <c r="Q2033" s="59"/>
      <c r="R2033" s="59"/>
      <c r="S2033" s="59">
        <v>656</v>
      </c>
      <c r="T2033" s="59"/>
      <c r="U2033" s="59"/>
      <c r="V2033" s="59"/>
      <c r="W2033" s="59"/>
      <c r="X2033" s="59">
        <v>0</v>
      </c>
      <c r="Y2033" s="59"/>
      <c r="Z2033" s="59"/>
      <c r="AA2033" s="59"/>
      <c r="AB2033" s="59"/>
      <c r="AC2033" s="59"/>
      <c r="AD2033" s="59"/>
      <c r="AE2033" s="59"/>
      <c r="AG2033" s="7">
        <f>IF(Q2033&gt;0,RANK(Q2033,(N2033:P2033,Q2033:AE2033)),0)</f>
        <v>0</v>
      </c>
      <c r="AH2033" s="7">
        <f>IF(R2033&gt;0,RANK(R2033,(N2033:P2033,Q2033:AE2033)),0)</f>
        <v>0</v>
      </c>
      <c r="AI2033" s="7">
        <f>IF(T2033&gt;0,RANK(T2033,(N2033:P2033,Q2033:AE2033)),0)</f>
        <v>0</v>
      </c>
      <c r="AJ2033" s="7">
        <f>IF(S2033&gt;0,RANK(S2033,(N2033:P2033,Q2033:AE2033)),0)</f>
        <v>3</v>
      </c>
      <c r="AK2033" s="2">
        <f t="shared" si="749"/>
        <v>0</v>
      </c>
      <c r="AL2033" s="2">
        <f t="shared" si="750"/>
        <v>0</v>
      </c>
      <c r="AM2033" s="2">
        <f t="shared" si="751"/>
        <v>0</v>
      </c>
      <c r="AN2033" s="2">
        <f t="shared" si="752"/>
        <v>3.308452693161186E-2</v>
      </c>
      <c r="AP2033" t="s">
        <v>404</v>
      </c>
      <c r="AQ2033" t="s">
        <v>1081</v>
      </c>
      <c r="AR2033">
        <v>2</v>
      </c>
      <c r="AT2033" s="95">
        <v>49</v>
      </c>
      <c r="AU2033" s="97">
        <v>53</v>
      </c>
      <c r="AV2033" s="101">
        <f t="shared" si="753"/>
        <v>49053</v>
      </c>
      <c r="AX2033" s="7" t="s">
        <v>1006</v>
      </c>
    </row>
    <row r="2034" spans="1:50" hidden="1" outlineLevel="1">
      <c r="A2034" t="s">
        <v>934</v>
      </c>
      <c r="B2034" t="s">
        <v>1081</v>
      </c>
      <c r="C2034" s="1">
        <f t="shared" si="742"/>
        <v>1098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0</v>
      </c>
      <c r="G2034" s="1">
        <f t="shared" si="754"/>
        <v>587</v>
      </c>
      <c r="H2034" s="2">
        <f t="shared" si="755"/>
        <v>0.53460837887067392</v>
      </c>
      <c r="I2034" s="2"/>
      <c r="J2034" s="2">
        <f t="shared" si="745"/>
        <v>0.22586520947176686</v>
      </c>
      <c r="K2034" s="2">
        <f t="shared" si="746"/>
        <v>0.76047358834244083</v>
      </c>
      <c r="L2034" s="2">
        <f t="shared" si="747"/>
        <v>0</v>
      </c>
      <c r="M2034" s="2">
        <f t="shared" si="748"/>
        <v>1.3661202185792365E-2</v>
      </c>
      <c r="N2034" s="59">
        <v>248</v>
      </c>
      <c r="O2034" s="59">
        <v>835</v>
      </c>
      <c r="P2034" s="59"/>
      <c r="Q2034" s="59"/>
      <c r="R2034" s="59"/>
      <c r="S2034" s="59">
        <v>15</v>
      </c>
      <c r="T2034" s="59"/>
      <c r="U2034" s="59"/>
      <c r="V2034" s="59"/>
      <c r="W2034" s="59"/>
      <c r="X2034" s="59">
        <v>0</v>
      </c>
      <c r="Y2034" s="59"/>
      <c r="Z2034" s="59"/>
      <c r="AA2034" s="59"/>
      <c r="AB2034" s="59"/>
      <c r="AC2034" s="59"/>
      <c r="AD2034" s="59"/>
      <c r="AE2034" s="59"/>
      <c r="AG2034" s="7">
        <f>IF(Q2034&gt;0,RANK(Q2034,(N2034:P2034,Q2034:AE2034)),0)</f>
        <v>0</v>
      </c>
      <c r="AH2034" s="7">
        <f>IF(R2034&gt;0,RANK(R2034,(N2034:P2034,Q2034:AE2034)),0)</f>
        <v>0</v>
      </c>
      <c r="AI2034" s="7">
        <f>IF(T2034&gt;0,RANK(T2034,(N2034:P2034,Q2034:AE2034)),0)</f>
        <v>0</v>
      </c>
      <c r="AJ2034" s="7">
        <f>IF(S2034&gt;0,RANK(S2034,(N2034:P2034,Q2034:AE2034)),0)</f>
        <v>3</v>
      </c>
      <c r="AK2034" s="2">
        <f t="shared" si="749"/>
        <v>0</v>
      </c>
      <c r="AL2034" s="2">
        <f t="shared" si="750"/>
        <v>0</v>
      </c>
      <c r="AM2034" s="2">
        <f t="shared" si="751"/>
        <v>0</v>
      </c>
      <c r="AN2034" s="2">
        <f t="shared" si="752"/>
        <v>1.3661202185792349E-2</v>
      </c>
      <c r="AP2034" t="s">
        <v>934</v>
      </c>
      <c r="AQ2034" t="s">
        <v>1081</v>
      </c>
      <c r="AR2034">
        <v>2</v>
      </c>
      <c r="AT2034" s="95">
        <v>49</v>
      </c>
      <c r="AU2034" s="97">
        <v>55</v>
      </c>
      <c r="AV2034" s="101">
        <f t="shared" si="753"/>
        <v>49055</v>
      </c>
      <c r="AX2034" s="7" t="s">
        <v>1006</v>
      </c>
    </row>
    <row r="2035" spans="1:50" hidden="1" outlineLevel="1">
      <c r="A2035" t="s">
        <v>477</v>
      </c>
      <c r="B2035" t="s">
        <v>1081</v>
      </c>
      <c r="C2035" s="1">
        <f t="shared" si="742"/>
        <v>41561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0</v>
      </c>
      <c r="G2035" s="1">
        <f t="shared" si="754"/>
        <v>9314</v>
      </c>
      <c r="H2035" s="2">
        <f t="shared" si="755"/>
        <v>0.22410432857727197</v>
      </c>
      <c r="I2035" s="2"/>
      <c r="J2035" s="2">
        <f t="shared" si="745"/>
        <v>0.37183898366256829</v>
      </c>
      <c r="K2035" s="2">
        <f t="shared" si="746"/>
        <v>0.59594331223984021</v>
      </c>
      <c r="L2035" s="2">
        <f t="shared" si="747"/>
        <v>0</v>
      </c>
      <c r="M2035" s="2">
        <f t="shared" si="748"/>
        <v>3.2217704097591504E-2</v>
      </c>
      <c r="N2035" s="59">
        <v>15454</v>
      </c>
      <c r="O2035" s="59">
        <v>24768</v>
      </c>
      <c r="P2035" s="59"/>
      <c r="Q2035" s="59"/>
      <c r="R2035" s="59"/>
      <c r="S2035" s="59">
        <v>1339</v>
      </c>
      <c r="T2035" s="59"/>
      <c r="U2035" s="59"/>
      <c r="V2035" s="59"/>
      <c r="W2035" s="59"/>
      <c r="X2035" s="59">
        <v>0</v>
      </c>
      <c r="Y2035" s="59"/>
      <c r="Z2035" s="59"/>
      <c r="AA2035" s="59"/>
      <c r="AB2035" s="59"/>
      <c r="AC2035" s="59"/>
      <c r="AD2035" s="59"/>
      <c r="AE2035" s="59"/>
      <c r="AG2035" s="7">
        <f>IF(Q2035&gt;0,RANK(Q2035,(N2035:P2035,Q2035:AE2035)),0)</f>
        <v>0</v>
      </c>
      <c r="AH2035" s="7">
        <f>IF(R2035&gt;0,RANK(R2035,(N2035:P2035,Q2035:AE2035)),0)</f>
        <v>0</v>
      </c>
      <c r="AI2035" s="7">
        <f>IF(T2035&gt;0,RANK(T2035,(N2035:P2035,Q2035:AE2035)),0)</f>
        <v>0</v>
      </c>
      <c r="AJ2035" s="7">
        <f>IF(S2035&gt;0,RANK(S2035,(N2035:P2035,Q2035:AE2035)),0)</f>
        <v>3</v>
      </c>
      <c r="AK2035" s="2">
        <f t="shared" si="749"/>
        <v>0</v>
      </c>
      <c r="AL2035" s="2">
        <f t="shared" si="750"/>
        <v>0</v>
      </c>
      <c r="AM2035" s="2">
        <f t="shared" si="751"/>
        <v>0</v>
      </c>
      <c r="AN2035" s="2">
        <f t="shared" si="752"/>
        <v>3.221770409759149E-2</v>
      </c>
      <c r="AP2035" t="s">
        <v>477</v>
      </c>
      <c r="AQ2035" t="s">
        <v>1081</v>
      </c>
      <c r="AR2035">
        <v>1</v>
      </c>
      <c r="AT2035" s="95">
        <v>49</v>
      </c>
      <c r="AU2035" s="97">
        <v>57</v>
      </c>
      <c r="AV2035" s="101">
        <f t="shared" si="753"/>
        <v>49057</v>
      </c>
      <c r="AX2035" s="7" t="s">
        <v>1006</v>
      </c>
    </row>
    <row r="2036" spans="1:50" collapsed="1">
      <c r="A2036" t="s">
        <v>846</v>
      </c>
      <c r="B2036" t="s">
        <v>323</v>
      </c>
      <c r="C2036" s="1">
        <f t="shared" si="742"/>
        <v>494909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0</v>
      </c>
      <c r="G2036" s="1">
        <f t="shared" si="754"/>
        <v>153480</v>
      </c>
      <c r="H2036" s="2">
        <f t="shared" si="755"/>
        <v>0.31011761758222217</v>
      </c>
      <c r="I2036" s="2"/>
      <c r="J2036" s="2">
        <f t="shared" si="745"/>
        <v>0.329701015742288</v>
      </c>
      <c r="K2036" s="2">
        <f t="shared" si="746"/>
        <v>0.63981863332451017</v>
      </c>
      <c r="L2036" s="2">
        <f t="shared" si="747"/>
        <v>0</v>
      </c>
      <c r="M2036" s="2">
        <f t="shared" si="748"/>
        <v>3.0480350933201894E-2</v>
      </c>
      <c r="N2036" s="59">
        <f t="shared" ref="N2036:S2036" si="756">SUM(N2007:N2035)</f>
        <v>163172</v>
      </c>
      <c r="O2036" s="59">
        <f t="shared" si="756"/>
        <v>316652</v>
      </c>
      <c r="P2036" s="59"/>
      <c r="Q2036" s="59"/>
      <c r="R2036" s="59"/>
      <c r="S2036" s="59">
        <f t="shared" si="756"/>
        <v>15073</v>
      </c>
      <c r="T2036" s="59"/>
      <c r="U2036" s="59"/>
      <c r="V2036" s="59"/>
      <c r="W2036" s="59"/>
      <c r="X2036" s="59">
        <f>SUM(X2007:X2035)</f>
        <v>12</v>
      </c>
      <c r="Y2036" s="59"/>
      <c r="Z2036" s="59"/>
      <c r="AA2036" s="59"/>
      <c r="AB2036" s="59"/>
      <c r="AC2036" s="59"/>
      <c r="AD2036" s="59"/>
      <c r="AE2036" s="59"/>
      <c r="AG2036" s="7">
        <f>IF(Q2036&gt;0,RANK(Q2036,(N2036:P2036,Q2036:AE2036)),0)</f>
        <v>0</v>
      </c>
      <c r="AH2036" s="7">
        <f>IF(R2036&gt;0,RANK(R2036,(N2036:P2036,Q2036:AE2036)),0)</f>
        <v>0</v>
      </c>
      <c r="AI2036" s="7">
        <f>IF(T2036&gt;0,RANK(T2036,(N2036:P2036,Q2036:AE2036)),0)</f>
        <v>0</v>
      </c>
      <c r="AJ2036" s="7">
        <f>IF(S2036&gt;0,RANK(S2036,(N2036:P2036,Q2036:AE2036)),0)</f>
        <v>3</v>
      </c>
      <c r="AK2036" s="2">
        <f t="shared" si="749"/>
        <v>0</v>
      </c>
      <c r="AL2036" s="2">
        <f t="shared" si="750"/>
        <v>0</v>
      </c>
      <c r="AM2036" s="2">
        <f t="shared" si="751"/>
        <v>0</v>
      </c>
      <c r="AN2036" s="2">
        <f t="shared" si="752"/>
        <v>3.0456104051451882E-2</v>
      </c>
      <c r="AP2036" t="s">
        <v>846</v>
      </c>
      <c r="AQ2036" t="s">
        <v>323</v>
      </c>
      <c r="AT2036" s="95">
        <v>49</v>
      </c>
      <c r="AU2036" s="97"/>
      <c r="AV2036" s="95">
        <v>49</v>
      </c>
      <c r="AX2036" s="7" t="s">
        <v>593</v>
      </c>
    </row>
    <row r="2037" spans="1:50">
      <c r="C2037" s="1"/>
      <c r="E2037" s="7"/>
      <c r="F2037" s="7"/>
      <c r="I2037" s="2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  <c r="X2037" s="59"/>
      <c r="Y2037" s="59"/>
      <c r="Z2037" s="59"/>
      <c r="AA2037" s="59"/>
      <c r="AB2037" s="59"/>
      <c r="AC2037" s="59"/>
      <c r="AD2037" s="59"/>
      <c r="AE2037" s="59"/>
      <c r="AG2037" s="7"/>
      <c r="AH2037" s="7"/>
      <c r="AI2037" s="7"/>
      <c r="AJ2037" s="7"/>
      <c r="AT2037" s="95"/>
      <c r="AU2037" s="97"/>
      <c r="AV2037" s="101"/>
    </row>
    <row r="2038" spans="1:50" hidden="1" outlineLevel="1">
      <c r="A2038" t="s">
        <v>14</v>
      </c>
      <c r="B2038" t="s">
        <v>2263</v>
      </c>
      <c r="C2038" s="1">
        <f t="shared" ref="C2038:C2052" si="757">SUM(N2038:AE2038)</f>
        <v>13033</v>
      </c>
      <c r="D2038" s="7">
        <f>IF(N2038&gt;0, RANK(N2038,(N2038:P2038,Q2038:AE2038)),0)</f>
        <v>1</v>
      </c>
      <c r="E2038" s="7">
        <f>IF(O2038&gt;0,RANK(O2038,(N2038:P2038,Q2038:AE2038)),0)</f>
        <v>2</v>
      </c>
      <c r="F2038" s="7">
        <f>IF(P2038&gt;0,RANK(P2038,(N2038:P2038,Q2038:AE2038)),0)</f>
        <v>5</v>
      </c>
      <c r="G2038" s="1">
        <f t="shared" si="754"/>
        <v>6454</v>
      </c>
      <c r="H2038" s="2">
        <f t="shared" si="755"/>
        <v>0.49520448093301617</v>
      </c>
      <c r="I2038" s="2"/>
      <c r="J2038" s="2">
        <f t="shared" ref="J2038:J2052" si="758">IF($C2038=0,"-",N2038/$C2038)</f>
        <v>0.72285736208087159</v>
      </c>
      <c r="K2038" s="2">
        <f t="shared" ref="K2038:K2052" si="759">IF($C2038=0,"-",O2038/$C2038)</f>
        <v>0.22765288114785545</v>
      </c>
      <c r="L2038" s="2">
        <f t="shared" ref="L2038:L2052" si="760">IF($C2038=0,"-",P2038/$C2038)</f>
        <v>1.0588506099900254E-2</v>
      </c>
      <c r="M2038" s="2">
        <f t="shared" ref="M2038:M2052" si="761">IF(C2038=0,"-",(1-J2038-K2038-L2038))</f>
        <v>3.8901250671372706E-2</v>
      </c>
      <c r="N2038" s="59">
        <f>SUMIF(Town!$AO$417:$AO$662,$AV2038,Town!N$417:N$662)</f>
        <v>9421</v>
      </c>
      <c r="O2038" s="59">
        <f>SUMIF(Town!$AO$417:$AO$662,$AV2038,Town!O$417:O$662)</f>
        <v>2967</v>
      </c>
      <c r="P2038" s="59">
        <f>SUMIF(Town!$AO$417:$AO$662,$AV2038,Town!P$417:P$662)</f>
        <v>138</v>
      </c>
      <c r="Q2038" s="59">
        <f>SUMIF(Town!$AO$417:$AO$662,$AV2038,Town!Q$417:Q$662)</f>
        <v>255</v>
      </c>
      <c r="R2038" s="59"/>
      <c r="S2038" s="59"/>
      <c r="T2038" s="59"/>
      <c r="U2038" s="59"/>
      <c r="V2038" s="59"/>
      <c r="W2038" s="59"/>
      <c r="X2038" s="59">
        <f>SUMIF(Town!$AO$417:$AO$662,$AV2038,Town!X$417:X$662)</f>
        <v>45</v>
      </c>
      <c r="Y2038" s="59"/>
      <c r="Z2038" s="59">
        <f>SUMIF(Town!$AO$417:$AO$662,$AV2038,Town!Z$417:Z$662)</f>
        <v>153</v>
      </c>
      <c r="AA2038" s="59">
        <f>SUMIF(Town!$AO$417:$AO$662,$AV2038,Town!AA$417:AA$662)</f>
        <v>54</v>
      </c>
      <c r="AB2038" s="59"/>
      <c r="AC2038" s="59"/>
      <c r="AD2038" s="59"/>
      <c r="AE2038" s="59">
        <f>SUMIF(Town!$AO$417:$AO$662,$AV2038,Town!AE$417:AE$662)</f>
        <v>0</v>
      </c>
      <c r="AG2038" s="7">
        <f>IF(Q2038&gt;0,RANK(Q2038,(N2038:P2038,Q2038:AE2038)),0)</f>
        <v>3</v>
      </c>
      <c r="AH2038" s="7">
        <f>IF(R2038&gt;0,RANK(R2038,(N2038:P2038,Q2038:AE2038)),0)</f>
        <v>0</v>
      </c>
      <c r="AI2038" s="7">
        <f>IF(T2038&gt;0,RANK(T2038,(N2038:P2038,Q2038:AE2038)),0)</f>
        <v>0</v>
      </c>
      <c r="AJ2038" s="7">
        <f>IF(S2038&gt;0,RANK(S2038,(N2038:P2038,Q2038:AE2038)),0)</f>
        <v>0</v>
      </c>
      <c r="AK2038" s="2">
        <f t="shared" ref="AK2038:AK2052" si="762">IF($C2038=0,"-",Q2038/$C2038)</f>
        <v>1.9565717793293948E-2</v>
      </c>
      <c r="AL2038" s="2">
        <f t="shared" ref="AL2038:AL2052" si="763">IF($C2038=0,"-",R2038/$C2038)</f>
        <v>0</v>
      </c>
      <c r="AM2038" s="2">
        <f t="shared" ref="AM2038:AM2052" si="764">IF($C2038=0,"-",T2038/$C2038)</f>
        <v>0</v>
      </c>
      <c r="AN2038" s="2">
        <f t="shared" ref="AN2038:AN2052" si="765">IF($C2038=0,"-",S2038/$C2038)</f>
        <v>0</v>
      </c>
      <c r="AP2038" t="s">
        <v>14</v>
      </c>
      <c r="AQ2038" t="s">
        <v>2263</v>
      </c>
      <c r="AR2038">
        <v>1</v>
      </c>
      <c r="AT2038" s="95">
        <v>50</v>
      </c>
      <c r="AU2038" s="97">
        <v>1</v>
      </c>
      <c r="AV2038" s="101">
        <f t="shared" si="753"/>
        <v>50001</v>
      </c>
      <c r="AX2038" s="7" t="s">
        <v>1006</v>
      </c>
    </row>
    <row r="2039" spans="1:50" hidden="1" outlineLevel="1">
      <c r="A2039" t="s">
        <v>214</v>
      </c>
      <c r="B2039" t="s">
        <v>2263</v>
      </c>
      <c r="C2039" s="1">
        <f t="shared" si="757"/>
        <v>13208</v>
      </c>
      <c r="D2039" s="7">
        <f>IF(N2039&gt;0, RANK(N2039,(N2039:P2039,Q2039:AE2039)),0)</f>
        <v>1</v>
      </c>
      <c r="E2039" s="7">
        <f>IF(O2039&gt;0,RANK(O2039,(N2039:P2039,Q2039:AE2039)),0)</f>
        <v>2</v>
      </c>
      <c r="F2039" s="7">
        <f>IF(P2039&gt;0,RANK(P2039,(N2039:P2039,Q2039:AE2039)),0)</f>
        <v>4</v>
      </c>
      <c r="G2039" s="1">
        <f t="shared" si="754"/>
        <v>5380</v>
      </c>
      <c r="H2039" s="2">
        <f t="shared" si="755"/>
        <v>0.40732889158086011</v>
      </c>
      <c r="I2039" s="2"/>
      <c r="J2039" s="2">
        <f t="shared" si="758"/>
        <v>0.67057843731072075</v>
      </c>
      <c r="K2039" s="2">
        <f t="shared" si="759"/>
        <v>0.2632495457298607</v>
      </c>
      <c r="L2039" s="2">
        <f t="shared" si="760"/>
        <v>1.7792247122955785E-2</v>
      </c>
      <c r="M2039" s="2">
        <f t="shared" si="761"/>
        <v>4.8379769836462763E-2</v>
      </c>
      <c r="N2039" s="59">
        <f>SUMIF(Town!$AO$417:$AO$662,$AV2039,Town!N$417:N$662)</f>
        <v>8857</v>
      </c>
      <c r="O2039" s="59">
        <f>SUMIF(Town!$AO$417:$AO$662,$AV2039,Town!O$417:O$662)</f>
        <v>3477</v>
      </c>
      <c r="P2039" s="59">
        <f>SUMIF(Town!$AO$417:$AO$662,$AV2039,Town!P$417:P$662)</f>
        <v>235</v>
      </c>
      <c r="Q2039" s="59">
        <f>SUMIF(Town!$AO$417:$AO$662,$AV2039,Town!Q$417:Q$662)</f>
        <v>308</v>
      </c>
      <c r="R2039" s="59"/>
      <c r="S2039" s="59"/>
      <c r="T2039" s="59"/>
      <c r="U2039" s="59"/>
      <c r="V2039" s="59"/>
      <c r="W2039" s="59"/>
      <c r="X2039" s="59">
        <f>SUMIF(Town!$AO$417:$AO$662,$AV2039,Town!X$417:X$662)</f>
        <v>23</v>
      </c>
      <c r="Y2039" s="59"/>
      <c r="Z2039" s="59">
        <f>SUMIF(Town!$AO$417:$AO$662,$AV2039,Town!Z$417:Z$662)</f>
        <v>182</v>
      </c>
      <c r="AA2039" s="59">
        <f>SUMIF(Town!$AO$417:$AO$662,$AV2039,Town!AA$417:AA$662)</f>
        <v>126</v>
      </c>
      <c r="AB2039" s="59"/>
      <c r="AC2039" s="59"/>
      <c r="AD2039" s="59"/>
      <c r="AE2039" s="59">
        <f>SUMIF(Town!$AO$417:$AO$662,$AV2039,Town!AE$417:AE$662)</f>
        <v>0</v>
      </c>
      <c r="AG2039" s="7">
        <f>IF(Q2039&gt;0,RANK(Q2039,(N2039:P2039,Q2039:AE2039)),0)</f>
        <v>3</v>
      </c>
      <c r="AH2039" s="7">
        <f>IF(R2039&gt;0,RANK(R2039,(N2039:P2039,Q2039:AE2039)),0)</f>
        <v>0</v>
      </c>
      <c r="AI2039" s="7">
        <f>IF(T2039&gt;0,RANK(T2039,(N2039:P2039,Q2039:AE2039)),0)</f>
        <v>0</v>
      </c>
      <c r="AJ2039" s="7">
        <f>IF(S2039&gt;0,RANK(S2039,(N2039:P2039,Q2039:AE2039)),0)</f>
        <v>0</v>
      </c>
      <c r="AK2039" s="2">
        <f t="shared" si="762"/>
        <v>2.3319200484554815E-2</v>
      </c>
      <c r="AL2039" s="2">
        <f t="shared" si="763"/>
        <v>0</v>
      </c>
      <c r="AM2039" s="2">
        <f t="shared" si="764"/>
        <v>0</v>
      </c>
      <c r="AN2039" s="2">
        <f t="shared" si="765"/>
        <v>0</v>
      </c>
      <c r="AP2039" t="s">
        <v>214</v>
      </c>
      <c r="AQ2039" t="s">
        <v>2263</v>
      </c>
      <c r="AR2039">
        <v>1</v>
      </c>
      <c r="AT2039" s="95">
        <v>50</v>
      </c>
      <c r="AU2039" s="97">
        <v>3</v>
      </c>
      <c r="AV2039" s="101">
        <f t="shared" si="753"/>
        <v>50003</v>
      </c>
      <c r="AX2039" s="7" t="s">
        <v>1006</v>
      </c>
    </row>
    <row r="2040" spans="1:50" hidden="1" outlineLevel="1">
      <c r="A2040" t="s">
        <v>300</v>
      </c>
      <c r="B2040" t="s">
        <v>2263</v>
      </c>
      <c r="C2040" s="1">
        <f t="shared" si="757"/>
        <v>10324</v>
      </c>
      <c r="D2040" s="7">
        <f>IF(N2040&gt;0, RANK(N2040,(N2040:P2040,Q2040:AE2040)),0)</f>
        <v>1</v>
      </c>
      <c r="E2040" s="7">
        <f>IF(O2040&gt;0,RANK(O2040,(N2040:P2040,Q2040:AE2040)),0)</f>
        <v>2</v>
      </c>
      <c r="F2040" s="7">
        <f>IF(P2040&gt;0,RANK(P2040,(N2040:P2040,Q2040:AE2040)),0)</f>
        <v>4</v>
      </c>
      <c r="G2040" s="1">
        <f t="shared" si="754"/>
        <v>4054</v>
      </c>
      <c r="H2040" s="2">
        <f t="shared" si="755"/>
        <v>0.39267725687717941</v>
      </c>
      <c r="I2040" s="2"/>
      <c r="J2040" s="2">
        <f t="shared" si="758"/>
        <v>0.66921735761332812</v>
      </c>
      <c r="K2040" s="2">
        <f t="shared" si="759"/>
        <v>0.27654010073614876</v>
      </c>
      <c r="L2040" s="2">
        <f t="shared" si="760"/>
        <v>1.5691592406044168E-2</v>
      </c>
      <c r="M2040" s="2">
        <f t="shared" si="761"/>
        <v>3.8550949244478945E-2</v>
      </c>
      <c r="N2040" s="59">
        <f>SUMIF(Town!$AO$417:$AO$662,$AV2040,Town!N$417:N$662)</f>
        <v>6909</v>
      </c>
      <c r="O2040" s="59">
        <f>SUMIF(Town!$AO$417:$AO$662,$AV2040,Town!O$417:O$662)</f>
        <v>2855</v>
      </c>
      <c r="P2040" s="59">
        <f>SUMIF(Town!$AO$417:$AO$662,$AV2040,Town!P$417:P$662)</f>
        <v>162</v>
      </c>
      <c r="Q2040" s="59">
        <f>SUMIF(Town!$AO$417:$AO$662,$AV2040,Town!Q$417:Q$662)</f>
        <v>197</v>
      </c>
      <c r="R2040" s="59"/>
      <c r="S2040" s="59"/>
      <c r="T2040" s="59"/>
      <c r="U2040" s="59"/>
      <c r="V2040" s="59"/>
      <c r="W2040" s="59"/>
      <c r="X2040" s="59">
        <f>SUMIF(Town!$AO$417:$AO$662,$AV2040,Town!X$417:X$662)</f>
        <v>35</v>
      </c>
      <c r="Y2040" s="59"/>
      <c r="Z2040" s="59">
        <f>SUMIF(Town!$AO$417:$AO$662,$AV2040,Town!Z$417:Z$662)</f>
        <v>120</v>
      </c>
      <c r="AA2040" s="59">
        <f>SUMIF(Town!$AO$417:$AO$662,$AV2040,Town!AA$417:AA$662)</f>
        <v>46</v>
      </c>
      <c r="AB2040" s="59"/>
      <c r="AC2040" s="59"/>
      <c r="AD2040" s="59"/>
      <c r="AE2040" s="59">
        <f>SUMIF(Town!$AO$417:$AO$662,$AV2040,Town!AE$417:AE$662)</f>
        <v>0</v>
      </c>
      <c r="AG2040" s="7">
        <f>IF(Q2040&gt;0,RANK(Q2040,(N2040:P2040,Q2040:AE2040)),0)</f>
        <v>3</v>
      </c>
      <c r="AH2040" s="7">
        <f>IF(R2040&gt;0,RANK(R2040,(N2040:P2040,Q2040:AE2040)),0)</f>
        <v>0</v>
      </c>
      <c r="AI2040" s="7">
        <f>IF(T2040&gt;0,RANK(T2040,(N2040:P2040,Q2040:AE2040)),0)</f>
        <v>0</v>
      </c>
      <c r="AJ2040" s="7">
        <f>IF(S2040&gt;0,RANK(S2040,(N2040:P2040,Q2040:AE2040)),0)</f>
        <v>0</v>
      </c>
      <c r="AK2040" s="2">
        <f t="shared" si="762"/>
        <v>1.9081751259201859E-2</v>
      </c>
      <c r="AL2040" s="2">
        <f t="shared" si="763"/>
        <v>0</v>
      </c>
      <c r="AM2040" s="2">
        <f t="shared" si="764"/>
        <v>0</v>
      </c>
      <c r="AN2040" s="2">
        <f t="shared" si="765"/>
        <v>0</v>
      </c>
      <c r="AP2040" t="s">
        <v>300</v>
      </c>
      <c r="AQ2040" t="s">
        <v>2263</v>
      </c>
      <c r="AR2040">
        <v>1</v>
      </c>
      <c r="AT2040" s="95">
        <v>50</v>
      </c>
      <c r="AU2040" s="97">
        <v>5</v>
      </c>
      <c r="AV2040" s="101">
        <f t="shared" si="753"/>
        <v>50005</v>
      </c>
      <c r="AX2040" s="7" t="s">
        <v>1006</v>
      </c>
    </row>
    <row r="2041" spans="1:50" hidden="1" outlineLevel="1">
      <c r="A2041" t="s">
        <v>1227</v>
      </c>
      <c r="B2041" t="s">
        <v>2263</v>
      </c>
      <c r="C2041" s="1">
        <f t="shared" si="757"/>
        <v>49780</v>
      </c>
      <c r="D2041" s="7">
        <f>IF(N2041&gt;0, RANK(N2041,(N2041:P2041,Q2041:AE2041)),0)</f>
        <v>1</v>
      </c>
      <c r="E2041" s="7">
        <f>IF(O2041&gt;0,RANK(O2041,(N2041:P2041,Q2041:AE2041)),0)</f>
        <v>2</v>
      </c>
      <c r="F2041" s="7">
        <f>IF(P2041&gt;0,RANK(P2041,(N2041:P2041,Q2041:AE2041)),0)</f>
        <v>4</v>
      </c>
      <c r="G2041" s="1">
        <f t="shared" si="754"/>
        <v>29901</v>
      </c>
      <c r="H2041" s="2">
        <f t="shared" si="755"/>
        <v>0.60066291683406992</v>
      </c>
      <c r="I2041" s="2"/>
      <c r="J2041" s="2">
        <f t="shared" si="758"/>
        <v>0.77454801124949779</v>
      </c>
      <c r="K2041" s="2">
        <f t="shared" si="759"/>
        <v>0.17388509441542788</v>
      </c>
      <c r="L2041" s="2">
        <f t="shared" si="760"/>
        <v>1.3057452792286059E-2</v>
      </c>
      <c r="M2041" s="2">
        <f t="shared" si="761"/>
        <v>3.8509441542788271E-2</v>
      </c>
      <c r="N2041" s="59">
        <f>SUMIF(Town!$AO$417:$AO$662,$AV2041,Town!N$417:N$662)</f>
        <v>38557</v>
      </c>
      <c r="O2041" s="59">
        <f>SUMIF(Town!$AO$417:$AO$662,$AV2041,Town!O$417:O$662)</f>
        <v>8656</v>
      </c>
      <c r="P2041" s="59">
        <f>SUMIF(Town!$AO$417:$AO$662,$AV2041,Town!P$417:P$662)</f>
        <v>650</v>
      </c>
      <c r="Q2041" s="59">
        <f>SUMIF(Town!$AO$417:$AO$662,$AV2041,Town!Q$417:Q$662)</f>
        <v>869</v>
      </c>
      <c r="R2041" s="59"/>
      <c r="S2041" s="59"/>
      <c r="T2041" s="59"/>
      <c r="U2041" s="59"/>
      <c r="V2041" s="59"/>
      <c r="W2041" s="59"/>
      <c r="X2041" s="59">
        <f>SUMIF(Town!$AO$417:$AO$662,$AV2041,Town!X$417:X$662)</f>
        <v>223</v>
      </c>
      <c r="Y2041" s="59"/>
      <c r="Z2041" s="59">
        <f>SUMIF(Town!$AO$417:$AO$662,$AV2041,Town!Z$417:Z$662)</f>
        <v>641</v>
      </c>
      <c r="AA2041" s="59">
        <f>SUMIF(Town!$AO$417:$AO$662,$AV2041,Town!AA$417:AA$662)</f>
        <v>184</v>
      </c>
      <c r="AB2041" s="59"/>
      <c r="AC2041" s="59"/>
      <c r="AD2041" s="59"/>
      <c r="AE2041" s="59">
        <f>SUMIF(Town!$AO$417:$AO$662,$AV2041,Town!AE$417:AE$662)</f>
        <v>0</v>
      </c>
      <c r="AG2041" s="7">
        <f>IF(Q2041&gt;0,RANK(Q2041,(N2041:P2041,Q2041:AE2041)),0)</f>
        <v>3</v>
      </c>
      <c r="AH2041" s="7">
        <f>IF(R2041&gt;0,RANK(R2041,(N2041:P2041,Q2041:AE2041)),0)</f>
        <v>0</v>
      </c>
      <c r="AI2041" s="7">
        <f>IF(T2041&gt;0,RANK(T2041,(N2041:P2041,Q2041:AE2041)),0)</f>
        <v>0</v>
      </c>
      <c r="AJ2041" s="7">
        <f>IF(S2041&gt;0,RANK(S2041,(N2041:P2041,Q2041:AE2041)),0)</f>
        <v>0</v>
      </c>
      <c r="AK2041" s="2">
        <f t="shared" si="762"/>
        <v>1.74568099638409E-2</v>
      </c>
      <c r="AL2041" s="2">
        <f t="shared" si="763"/>
        <v>0</v>
      </c>
      <c r="AM2041" s="2">
        <f t="shared" si="764"/>
        <v>0</v>
      </c>
      <c r="AN2041" s="2">
        <f t="shared" si="765"/>
        <v>0</v>
      </c>
      <c r="AP2041" t="s">
        <v>1227</v>
      </c>
      <c r="AQ2041" t="s">
        <v>2263</v>
      </c>
      <c r="AR2041">
        <v>1</v>
      </c>
      <c r="AT2041" s="95">
        <v>50</v>
      </c>
      <c r="AU2041" s="97">
        <v>7</v>
      </c>
      <c r="AV2041" s="101">
        <f t="shared" si="753"/>
        <v>50007</v>
      </c>
      <c r="AX2041" s="7" t="s">
        <v>1006</v>
      </c>
    </row>
    <row r="2042" spans="1:50" hidden="1" outlineLevel="1">
      <c r="A2042" t="s">
        <v>535</v>
      </c>
      <c r="B2042" t="s">
        <v>2263</v>
      </c>
      <c r="C2042" s="1">
        <f t="shared" si="757"/>
        <v>2242</v>
      </c>
      <c r="D2042" s="7">
        <f>IF(N2042&gt;0, RANK(N2042,(N2042:P2042,Q2042:AE2042)),0)</f>
        <v>1</v>
      </c>
      <c r="E2042" s="7">
        <f>IF(O2042&gt;0,RANK(O2042,(N2042:P2042,Q2042:AE2042)),0)</f>
        <v>2</v>
      </c>
      <c r="F2042" s="7">
        <f>IF(P2042&gt;0,RANK(P2042,(N2042:P2042,Q2042:AE2042)),0)</f>
        <v>3</v>
      </c>
      <c r="G2042" s="1">
        <f t="shared" si="754"/>
        <v>664</v>
      </c>
      <c r="H2042" s="2">
        <f t="shared" si="755"/>
        <v>0.296164139161463</v>
      </c>
      <c r="I2042" s="2"/>
      <c r="J2042" s="2">
        <f t="shared" si="758"/>
        <v>0.59812667261373775</v>
      </c>
      <c r="K2042" s="2">
        <f t="shared" si="759"/>
        <v>0.30196253345227475</v>
      </c>
      <c r="L2042" s="2">
        <f t="shared" si="760"/>
        <v>5.2185548617305975E-2</v>
      </c>
      <c r="M2042" s="2">
        <f t="shared" si="761"/>
        <v>4.7725245316681521E-2</v>
      </c>
      <c r="N2042" s="59">
        <f>SUMIF(Town!$AO$417:$AO$662,$AV2042,Town!N$417:N$662)</f>
        <v>1341</v>
      </c>
      <c r="O2042" s="59">
        <f>SUMIF(Town!$AO$417:$AO$662,$AV2042,Town!O$417:O$662)</f>
        <v>677</v>
      </c>
      <c r="P2042" s="59">
        <f>SUMIF(Town!$AO$417:$AO$662,$AV2042,Town!P$417:P$662)</f>
        <v>117</v>
      </c>
      <c r="Q2042" s="59">
        <f>SUMIF(Town!$AO$417:$AO$662,$AV2042,Town!Q$417:Q$662)</f>
        <v>45</v>
      </c>
      <c r="R2042" s="59"/>
      <c r="S2042" s="59"/>
      <c r="T2042" s="59"/>
      <c r="U2042" s="59"/>
      <c r="V2042" s="59"/>
      <c r="W2042" s="59"/>
      <c r="X2042" s="59">
        <f>SUMIF(Town!$AO$417:$AO$662,$AV2042,Town!X$417:X$662)</f>
        <v>1</v>
      </c>
      <c r="Y2042" s="59"/>
      <c r="Z2042" s="59">
        <f>SUMIF(Town!$AO$417:$AO$662,$AV2042,Town!Z$417:Z$662)</f>
        <v>43</v>
      </c>
      <c r="AA2042" s="59">
        <f>SUMIF(Town!$AO$417:$AO$662,$AV2042,Town!AA$417:AA$662)</f>
        <v>18</v>
      </c>
      <c r="AB2042" s="59"/>
      <c r="AC2042" s="59"/>
      <c r="AD2042" s="59"/>
      <c r="AE2042" s="59">
        <f>SUMIF(Town!$AO$417:$AO$662,$AV2042,Town!AE$417:AE$662)</f>
        <v>0</v>
      </c>
      <c r="AG2042" s="7">
        <f>IF(Q2042&gt;0,RANK(Q2042,(N2042:P2042,Q2042:AE2042)),0)</f>
        <v>4</v>
      </c>
      <c r="AH2042" s="7">
        <f>IF(R2042&gt;0,RANK(R2042,(N2042:P2042,Q2042:AE2042)),0)</f>
        <v>0</v>
      </c>
      <c r="AI2042" s="7">
        <f>IF(T2042&gt;0,RANK(T2042,(N2042:P2042,Q2042:AE2042)),0)</f>
        <v>0</v>
      </c>
      <c r="AJ2042" s="7">
        <f>IF(S2042&gt;0,RANK(S2042,(N2042:P2042,Q2042:AE2042)),0)</f>
        <v>0</v>
      </c>
      <c r="AK2042" s="2">
        <f t="shared" si="762"/>
        <v>2.0071364852809991E-2</v>
      </c>
      <c r="AL2042" s="2">
        <f t="shared" si="763"/>
        <v>0</v>
      </c>
      <c r="AM2042" s="2">
        <f t="shared" si="764"/>
        <v>0</v>
      </c>
      <c r="AN2042" s="2">
        <f t="shared" si="765"/>
        <v>0</v>
      </c>
      <c r="AP2042" t="s">
        <v>535</v>
      </c>
      <c r="AQ2042" t="s">
        <v>2263</v>
      </c>
      <c r="AR2042">
        <v>1</v>
      </c>
      <c r="AT2042" s="95">
        <v>50</v>
      </c>
      <c r="AU2042" s="97">
        <v>9</v>
      </c>
      <c r="AV2042" s="101">
        <f t="shared" si="753"/>
        <v>50009</v>
      </c>
      <c r="AX2042" s="7" t="s">
        <v>1006</v>
      </c>
    </row>
    <row r="2043" spans="1:50" hidden="1" outlineLevel="1">
      <c r="A2043" t="s">
        <v>522</v>
      </c>
      <c r="B2043" t="s">
        <v>2263</v>
      </c>
      <c r="C2043" s="1">
        <f t="shared" si="757"/>
        <v>14004</v>
      </c>
      <c r="D2043" s="7">
        <f>IF(N2043&gt;0, RANK(N2043,(N2043:P2043,Q2043:AE2043)),0)</f>
        <v>1</v>
      </c>
      <c r="E2043" s="7">
        <f>IF(O2043&gt;0,RANK(O2043,(N2043:P2043,Q2043:AE2043)),0)</f>
        <v>2</v>
      </c>
      <c r="F2043" s="7">
        <f>IF(P2043&gt;0,RANK(P2043,(N2043:P2043,Q2043:AE2043)),0)</f>
        <v>4</v>
      </c>
      <c r="G2043" s="1">
        <f t="shared" si="754"/>
        <v>7642</v>
      </c>
      <c r="H2043" s="2">
        <f t="shared" si="755"/>
        <v>0.54570122822050837</v>
      </c>
      <c r="I2043" s="2"/>
      <c r="J2043" s="2">
        <f t="shared" si="758"/>
        <v>0.74971436732362184</v>
      </c>
      <c r="K2043" s="2">
        <f t="shared" si="759"/>
        <v>0.20401313910311339</v>
      </c>
      <c r="L2043" s="2">
        <f t="shared" si="760"/>
        <v>1.0639817195087118E-2</v>
      </c>
      <c r="M2043" s="2">
        <f t="shared" si="761"/>
        <v>3.5632676378177651E-2</v>
      </c>
      <c r="N2043" s="59">
        <f>SUMIF(Town!$AO$417:$AO$662,$AV2043,Town!N$417:N$662)</f>
        <v>10499</v>
      </c>
      <c r="O2043" s="59">
        <f>SUMIF(Town!$AO$417:$AO$662,$AV2043,Town!O$417:O$662)</f>
        <v>2857</v>
      </c>
      <c r="P2043" s="59">
        <f>SUMIF(Town!$AO$417:$AO$662,$AV2043,Town!P$417:P$662)</f>
        <v>149</v>
      </c>
      <c r="Q2043" s="59">
        <f>SUMIF(Town!$AO$417:$AO$662,$AV2043,Town!Q$417:Q$662)</f>
        <v>265</v>
      </c>
      <c r="R2043" s="59"/>
      <c r="S2043" s="59"/>
      <c r="T2043" s="59"/>
      <c r="U2043" s="59"/>
      <c r="V2043" s="59"/>
      <c r="W2043" s="59"/>
      <c r="X2043" s="59">
        <f>SUMIF(Town!$AO$417:$AO$662,$AV2043,Town!X$417:X$662)</f>
        <v>23</v>
      </c>
      <c r="Y2043" s="59"/>
      <c r="Z2043" s="59">
        <f>SUMIF(Town!$AO$417:$AO$662,$AV2043,Town!Z$417:Z$662)</f>
        <v>131</v>
      </c>
      <c r="AA2043" s="59">
        <f>SUMIF(Town!$AO$417:$AO$662,$AV2043,Town!AA$417:AA$662)</f>
        <v>80</v>
      </c>
      <c r="AB2043" s="59"/>
      <c r="AC2043" s="59"/>
      <c r="AD2043" s="59"/>
      <c r="AE2043" s="59">
        <f>SUMIF(Town!$AO$417:$AO$662,$AV2043,Town!AE$417:AE$662)</f>
        <v>0</v>
      </c>
      <c r="AG2043" s="7">
        <f>IF(Q2043&gt;0,RANK(Q2043,(N2043:P2043,Q2043:AE2043)),0)</f>
        <v>3</v>
      </c>
      <c r="AH2043" s="7">
        <f>IF(R2043&gt;0,RANK(R2043,(N2043:P2043,Q2043:AE2043)),0)</f>
        <v>0</v>
      </c>
      <c r="AI2043" s="7">
        <f>IF(T2043&gt;0,RANK(T2043,(N2043:P2043,Q2043:AE2043)),0)</f>
        <v>0</v>
      </c>
      <c r="AJ2043" s="7">
        <f>IF(S2043&gt;0,RANK(S2043,(N2043:P2043,Q2043:AE2043)),0)</f>
        <v>0</v>
      </c>
      <c r="AK2043" s="2">
        <f t="shared" si="762"/>
        <v>1.8923164810054269E-2</v>
      </c>
      <c r="AL2043" s="2">
        <f t="shared" si="763"/>
        <v>0</v>
      </c>
      <c r="AM2043" s="2">
        <f t="shared" si="764"/>
        <v>0</v>
      </c>
      <c r="AN2043" s="2">
        <f t="shared" si="765"/>
        <v>0</v>
      </c>
      <c r="AP2043" t="s">
        <v>522</v>
      </c>
      <c r="AQ2043" t="s">
        <v>2263</v>
      </c>
      <c r="AR2043">
        <v>1</v>
      </c>
      <c r="AT2043" s="95">
        <v>50</v>
      </c>
      <c r="AU2043" s="97">
        <v>11</v>
      </c>
      <c r="AV2043" s="101">
        <f t="shared" si="753"/>
        <v>50011</v>
      </c>
      <c r="AX2043" s="7" t="s">
        <v>1006</v>
      </c>
    </row>
    <row r="2044" spans="1:50" hidden="1" outlineLevel="1">
      <c r="A2044" t="s">
        <v>1228</v>
      </c>
      <c r="B2044" t="s">
        <v>2263</v>
      </c>
      <c r="C2044" s="1">
        <f t="shared" si="757"/>
        <v>2840</v>
      </c>
      <c r="D2044" s="7">
        <f>IF(N2044&gt;0, RANK(N2044,(N2044:P2044,Q2044:AE2044)),0)</f>
        <v>1</v>
      </c>
      <c r="E2044" s="7">
        <f>IF(O2044&gt;0,RANK(O2044,(N2044:P2044,Q2044:AE2044)),0)</f>
        <v>2</v>
      </c>
      <c r="F2044" s="7">
        <f>IF(P2044&gt;0,RANK(P2044,(N2044:P2044,Q2044:AE2044)),0)</f>
        <v>5</v>
      </c>
      <c r="G2044" s="1">
        <f t="shared" si="754"/>
        <v>1361</v>
      </c>
      <c r="H2044" s="2">
        <f t="shared" si="755"/>
        <v>0.47922535211267608</v>
      </c>
      <c r="I2044" s="2"/>
      <c r="J2044" s="2">
        <f t="shared" si="758"/>
        <v>0.71654929577464788</v>
      </c>
      <c r="K2044" s="2">
        <f t="shared" si="759"/>
        <v>0.23732394366197182</v>
      </c>
      <c r="L2044" s="2">
        <f t="shared" si="760"/>
        <v>8.8028169014084511E-3</v>
      </c>
      <c r="M2044" s="2">
        <f t="shared" si="761"/>
        <v>3.7323943661971851E-2</v>
      </c>
      <c r="N2044" s="59">
        <f>SUMIF(Town!$AO$417:$AO$662,$AV2044,Town!N$417:N$662)</f>
        <v>2035</v>
      </c>
      <c r="O2044" s="59">
        <f>SUMIF(Town!$AO$417:$AO$662,$AV2044,Town!O$417:O$662)</f>
        <v>674</v>
      </c>
      <c r="P2044" s="59">
        <f>SUMIF(Town!$AO$417:$AO$662,$AV2044,Town!P$417:P$662)</f>
        <v>25</v>
      </c>
      <c r="Q2044" s="59">
        <f>SUMIF(Town!$AO$417:$AO$662,$AV2044,Town!Q$417:Q$662)</f>
        <v>51</v>
      </c>
      <c r="R2044" s="59"/>
      <c r="S2044" s="59"/>
      <c r="T2044" s="59"/>
      <c r="U2044" s="59"/>
      <c r="V2044" s="59"/>
      <c r="W2044" s="59"/>
      <c r="X2044" s="59">
        <f>SUMIF(Town!$AO$417:$AO$662,$AV2044,Town!X$417:X$662)</f>
        <v>10</v>
      </c>
      <c r="Y2044" s="59"/>
      <c r="Z2044" s="59">
        <f>SUMIF(Town!$AO$417:$AO$662,$AV2044,Town!Z$417:Z$662)</f>
        <v>30</v>
      </c>
      <c r="AA2044" s="59">
        <f>SUMIF(Town!$AO$417:$AO$662,$AV2044,Town!AA$417:AA$662)</f>
        <v>15</v>
      </c>
      <c r="AB2044" s="59"/>
      <c r="AC2044" s="59"/>
      <c r="AD2044" s="59"/>
      <c r="AE2044" s="59">
        <f>SUMIF(Town!$AO$417:$AO$662,$AV2044,Town!AE$417:AE$662)</f>
        <v>0</v>
      </c>
      <c r="AG2044" s="7">
        <f>IF(Q2044&gt;0,RANK(Q2044,(N2044:P2044,Q2044:AE2044)),0)</f>
        <v>3</v>
      </c>
      <c r="AH2044" s="7">
        <f>IF(R2044&gt;0,RANK(R2044,(N2044:P2044,Q2044:AE2044)),0)</f>
        <v>0</v>
      </c>
      <c r="AI2044" s="7">
        <f>IF(T2044&gt;0,RANK(T2044,(N2044:P2044,Q2044:AE2044)),0)</f>
        <v>0</v>
      </c>
      <c r="AJ2044" s="7">
        <f>IF(S2044&gt;0,RANK(S2044,(N2044:P2044,Q2044:AE2044)),0)</f>
        <v>0</v>
      </c>
      <c r="AK2044" s="2">
        <f t="shared" si="762"/>
        <v>1.795774647887324E-2</v>
      </c>
      <c r="AL2044" s="2">
        <f t="shared" si="763"/>
        <v>0</v>
      </c>
      <c r="AM2044" s="2">
        <f t="shared" si="764"/>
        <v>0</v>
      </c>
      <c r="AN2044" s="2">
        <f t="shared" si="765"/>
        <v>0</v>
      </c>
      <c r="AP2044" t="s">
        <v>1228</v>
      </c>
      <c r="AQ2044" t="s">
        <v>2263</v>
      </c>
      <c r="AR2044">
        <v>1</v>
      </c>
      <c r="AT2044" s="95">
        <v>50</v>
      </c>
      <c r="AU2044" s="97">
        <v>13</v>
      </c>
      <c r="AV2044" s="101">
        <f t="shared" si="753"/>
        <v>50013</v>
      </c>
      <c r="AX2044" s="7" t="s">
        <v>1006</v>
      </c>
    </row>
    <row r="2045" spans="1:50" hidden="1" outlineLevel="1">
      <c r="A2045" t="s">
        <v>1182</v>
      </c>
      <c r="B2045" t="s">
        <v>2263</v>
      </c>
      <c r="C2045" s="1">
        <f t="shared" si="757"/>
        <v>8261</v>
      </c>
      <c r="D2045" s="7">
        <f>IF(N2045&gt;0, RANK(N2045,(N2045:P2045,Q2045:AE2045)),0)</f>
        <v>1</v>
      </c>
      <c r="E2045" s="7">
        <f>IF(O2045&gt;0,RANK(O2045,(N2045:P2045,Q2045:AE2045)),0)</f>
        <v>2</v>
      </c>
      <c r="F2045" s="7">
        <f>IF(P2045&gt;0,RANK(P2045,(N2045:P2045,Q2045:AE2045)),0)</f>
        <v>5</v>
      </c>
      <c r="G2045" s="1">
        <f t="shared" si="754"/>
        <v>4293</v>
      </c>
      <c r="H2045" s="2">
        <f t="shared" si="755"/>
        <v>0.51967074204091512</v>
      </c>
      <c r="I2045" s="2"/>
      <c r="J2045" s="2">
        <f t="shared" si="758"/>
        <v>0.73574627769035228</v>
      </c>
      <c r="K2045" s="2">
        <f t="shared" si="759"/>
        <v>0.2160755356494371</v>
      </c>
      <c r="L2045" s="2">
        <f t="shared" si="760"/>
        <v>9.4419561796392684E-3</v>
      </c>
      <c r="M2045" s="2">
        <f t="shared" si="761"/>
        <v>3.873623048057135E-2</v>
      </c>
      <c r="N2045" s="59">
        <f>SUMIF(Town!$AO$417:$AO$662,$AV2045,Town!N$417:N$662)</f>
        <v>6078</v>
      </c>
      <c r="O2045" s="59">
        <f>SUMIF(Town!$AO$417:$AO$662,$AV2045,Town!O$417:O$662)</f>
        <v>1785</v>
      </c>
      <c r="P2045" s="59">
        <f>SUMIF(Town!$AO$417:$AO$662,$AV2045,Town!P$417:P$662)</f>
        <v>78</v>
      </c>
      <c r="Q2045" s="59">
        <f>SUMIF(Town!$AO$417:$AO$662,$AV2045,Town!Q$417:Q$662)</f>
        <v>167</v>
      </c>
      <c r="R2045" s="59"/>
      <c r="S2045" s="59"/>
      <c r="T2045" s="59"/>
      <c r="U2045" s="59"/>
      <c r="V2045" s="59"/>
      <c r="W2045" s="59"/>
      <c r="X2045" s="59">
        <f>SUMIF(Town!$AO$417:$AO$662,$AV2045,Town!X$417:X$662)</f>
        <v>17</v>
      </c>
      <c r="Y2045" s="59"/>
      <c r="Z2045" s="59">
        <f>SUMIF(Town!$AO$417:$AO$662,$AV2045,Town!Z$417:Z$662)</f>
        <v>91</v>
      </c>
      <c r="AA2045" s="59">
        <f>SUMIF(Town!$AO$417:$AO$662,$AV2045,Town!AA$417:AA$662)</f>
        <v>45</v>
      </c>
      <c r="AB2045" s="59"/>
      <c r="AC2045" s="59"/>
      <c r="AD2045" s="59"/>
      <c r="AE2045" s="59">
        <f>SUMIF(Town!$AO$417:$AO$662,$AV2045,Town!AE$417:AE$662)</f>
        <v>0</v>
      </c>
      <c r="AG2045" s="7">
        <f>IF(Q2045&gt;0,RANK(Q2045,(N2045:P2045,Q2045:AE2045)),0)</f>
        <v>3</v>
      </c>
      <c r="AH2045" s="7">
        <f>IF(R2045&gt;0,RANK(R2045,(N2045:P2045,Q2045:AE2045)),0)</f>
        <v>0</v>
      </c>
      <c r="AI2045" s="7">
        <f>IF(T2045&gt;0,RANK(T2045,(N2045:P2045,Q2045:AE2045)),0)</f>
        <v>0</v>
      </c>
      <c r="AJ2045" s="7">
        <f>IF(S2045&gt;0,RANK(S2045,(N2045:P2045,Q2045:AE2045)),0)</f>
        <v>0</v>
      </c>
      <c r="AK2045" s="2">
        <f t="shared" si="762"/>
        <v>2.0215470282048179E-2</v>
      </c>
      <c r="AL2045" s="2">
        <f t="shared" si="763"/>
        <v>0</v>
      </c>
      <c r="AM2045" s="2">
        <f t="shared" si="764"/>
        <v>0</v>
      </c>
      <c r="AN2045" s="2">
        <f t="shared" si="765"/>
        <v>0</v>
      </c>
      <c r="AP2045" t="s">
        <v>1182</v>
      </c>
      <c r="AQ2045" t="s">
        <v>2263</v>
      </c>
      <c r="AR2045">
        <v>1</v>
      </c>
      <c r="AT2045" s="95">
        <v>50</v>
      </c>
      <c r="AU2045" s="97">
        <v>15</v>
      </c>
      <c r="AV2045" s="101">
        <f t="shared" si="753"/>
        <v>50015</v>
      </c>
      <c r="AX2045" s="7" t="s">
        <v>1006</v>
      </c>
    </row>
    <row r="2046" spans="1:50" hidden="1" outlineLevel="1">
      <c r="A2046" t="s">
        <v>467</v>
      </c>
      <c r="B2046" t="s">
        <v>2263</v>
      </c>
      <c r="C2046" s="1">
        <f t="shared" si="757"/>
        <v>10646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4</v>
      </c>
      <c r="G2046" s="1">
        <f t="shared" si="754"/>
        <v>4498</v>
      </c>
      <c r="H2046" s="2">
        <f t="shared" si="755"/>
        <v>0.42250610557956042</v>
      </c>
      <c r="I2046" s="2"/>
      <c r="J2046" s="2">
        <f t="shared" si="758"/>
        <v>0.68485816269021227</v>
      </c>
      <c r="K2046" s="2">
        <f t="shared" si="759"/>
        <v>0.2623520571106519</v>
      </c>
      <c r="L2046" s="2">
        <f t="shared" si="760"/>
        <v>1.2868683073454819E-2</v>
      </c>
      <c r="M2046" s="2">
        <f t="shared" si="761"/>
        <v>3.992109712568101E-2</v>
      </c>
      <c r="N2046" s="59">
        <f>SUMIF(Town!$AO$417:$AO$662,$AV2046,Town!N$417:N$662)</f>
        <v>7291</v>
      </c>
      <c r="O2046" s="59">
        <f>SUMIF(Town!$AO$417:$AO$662,$AV2046,Town!O$417:O$662)</f>
        <v>2793</v>
      </c>
      <c r="P2046" s="59">
        <f>SUMIF(Town!$AO$417:$AO$662,$AV2046,Town!P$417:P$662)</f>
        <v>137</v>
      </c>
      <c r="Q2046" s="59">
        <f>SUMIF(Town!$AO$417:$AO$662,$AV2046,Town!Q$417:Q$662)</f>
        <v>250</v>
      </c>
      <c r="R2046" s="59"/>
      <c r="S2046" s="59"/>
      <c r="T2046" s="59"/>
      <c r="U2046" s="59"/>
      <c r="V2046" s="59"/>
      <c r="W2046" s="59"/>
      <c r="X2046" s="59">
        <f>SUMIF(Town!$AO$417:$AO$662,$AV2046,Town!X$417:X$662)</f>
        <v>19</v>
      </c>
      <c r="Y2046" s="59"/>
      <c r="Z2046" s="59">
        <f>SUMIF(Town!$AO$417:$AO$662,$AV2046,Town!Z$417:Z$662)</f>
        <v>100</v>
      </c>
      <c r="AA2046" s="59">
        <f>SUMIF(Town!$AO$417:$AO$662,$AV2046,Town!AA$417:AA$662)</f>
        <v>56</v>
      </c>
      <c r="AB2046" s="59"/>
      <c r="AC2046" s="59"/>
      <c r="AD2046" s="59"/>
      <c r="AE2046" s="59">
        <f>SUMIF(Town!$AO$417:$AO$662,$AV2046,Town!AE$417:AE$662)</f>
        <v>0</v>
      </c>
      <c r="AG2046" s="7">
        <f>IF(Q2046&gt;0,RANK(Q2046,(N2046:P2046,Q2046:AE2046)),0)</f>
        <v>3</v>
      </c>
      <c r="AH2046" s="7">
        <f>IF(R2046&gt;0,RANK(R2046,(N2046:P2046,Q2046:AE2046)),0)</f>
        <v>0</v>
      </c>
      <c r="AI2046" s="7">
        <f>IF(T2046&gt;0,RANK(T2046,(N2046:P2046,Q2046:AE2046)),0)</f>
        <v>0</v>
      </c>
      <c r="AJ2046" s="7">
        <f>IF(S2046&gt;0,RANK(S2046,(N2046:P2046,Q2046:AE2046)),0)</f>
        <v>0</v>
      </c>
      <c r="AK2046" s="2">
        <f t="shared" si="762"/>
        <v>2.3482998309224123E-2</v>
      </c>
      <c r="AL2046" s="2">
        <f t="shared" si="763"/>
        <v>0</v>
      </c>
      <c r="AM2046" s="2">
        <f t="shared" si="764"/>
        <v>0</v>
      </c>
      <c r="AN2046" s="2">
        <f t="shared" si="765"/>
        <v>0</v>
      </c>
      <c r="AP2046" t="s">
        <v>467</v>
      </c>
      <c r="AQ2046" t="s">
        <v>2263</v>
      </c>
      <c r="AR2046">
        <v>1</v>
      </c>
      <c r="AT2046" s="95">
        <v>50</v>
      </c>
      <c r="AU2046" s="97">
        <v>17</v>
      </c>
      <c r="AV2046" s="101">
        <f t="shared" si="753"/>
        <v>50017</v>
      </c>
      <c r="AX2046" s="7" t="s">
        <v>1006</v>
      </c>
    </row>
    <row r="2047" spans="1:50" hidden="1" outlineLevel="1">
      <c r="A2047" t="s">
        <v>449</v>
      </c>
      <c r="B2047" t="s">
        <v>2263</v>
      </c>
      <c r="C2047" s="1">
        <f t="shared" si="757"/>
        <v>8808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4</v>
      </c>
      <c r="G2047" s="1">
        <f t="shared" si="754"/>
        <v>4019</v>
      </c>
      <c r="H2047" s="2">
        <f t="shared" si="755"/>
        <v>0.45628973660308808</v>
      </c>
      <c r="I2047" s="2"/>
      <c r="J2047" s="2">
        <f t="shared" si="758"/>
        <v>0.70061307901907355</v>
      </c>
      <c r="K2047" s="2">
        <f t="shared" si="759"/>
        <v>0.24432334241598547</v>
      </c>
      <c r="L2047" s="2">
        <f t="shared" si="760"/>
        <v>1.759763851044505E-2</v>
      </c>
      <c r="M2047" s="2">
        <f t="shared" si="761"/>
        <v>3.7465940054495939E-2</v>
      </c>
      <c r="N2047" s="59">
        <f>SUMIF(Town!$AO$417:$AO$662,$AV2047,Town!N$417:N$662)</f>
        <v>6171</v>
      </c>
      <c r="O2047" s="59">
        <f>SUMIF(Town!$AO$417:$AO$662,$AV2047,Town!O$417:O$662)</f>
        <v>2152</v>
      </c>
      <c r="P2047" s="59">
        <f>SUMIF(Town!$AO$417:$AO$662,$AV2047,Town!P$417:P$662)</f>
        <v>155</v>
      </c>
      <c r="Q2047" s="59">
        <f>SUMIF(Town!$AO$417:$AO$662,$AV2047,Town!Q$417:Q$662)</f>
        <v>164</v>
      </c>
      <c r="R2047" s="59"/>
      <c r="S2047" s="59"/>
      <c r="T2047" s="59"/>
      <c r="U2047" s="59"/>
      <c r="V2047" s="59"/>
      <c r="W2047" s="59"/>
      <c r="X2047" s="59">
        <f>SUMIF(Town!$AO$417:$AO$662,$AV2047,Town!X$417:X$662)</f>
        <v>23</v>
      </c>
      <c r="Y2047" s="59"/>
      <c r="Z2047" s="59">
        <f>SUMIF(Town!$AO$417:$AO$662,$AV2047,Town!Z$417:Z$662)</f>
        <v>105</v>
      </c>
      <c r="AA2047" s="59">
        <f>SUMIF(Town!$AO$417:$AO$662,$AV2047,Town!AA$417:AA$662)</f>
        <v>38</v>
      </c>
      <c r="AB2047" s="59"/>
      <c r="AC2047" s="59"/>
      <c r="AD2047" s="59"/>
      <c r="AE2047" s="59">
        <f>SUMIF(Town!$AO$417:$AO$662,$AV2047,Town!AE$417:AE$662)</f>
        <v>0</v>
      </c>
      <c r="AG2047" s="7">
        <f>IF(Q2047&gt;0,RANK(Q2047,(N2047:P2047,Q2047:AE2047)),0)</f>
        <v>3</v>
      </c>
      <c r="AH2047" s="7">
        <f>IF(R2047&gt;0,RANK(R2047,(N2047:P2047,Q2047:AE2047)),0)</f>
        <v>0</v>
      </c>
      <c r="AI2047" s="7">
        <f>IF(T2047&gt;0,RANK(T2047,(N2047:P2047,Q2047:AE2047)),0)</f>
        <v>0</v>
      </c>
      <c r="AJ2047" s="7">
        <f>IF(S2047&gt;0,RANK(S2047,(N2047:P2047,Q2047:AE2047)),0)</f>
        <v>0</v>
      </c>
      <c r="AK2047" s="2">
        <f t="shared" si="762"/>
        <v>1.8619436875567667E-2</v>
      </c>
      <c r="AL2047" s="2">
        <f t="shared" si="763"/>
        <v>0</v>
      </c>
      <c r="AM2047" s="2">
        <f t="shared" si="764"/>
        <v>0</v>
      </c>
      <c r="AN2047" s="2">
        <f t="shared" si="765"/>
        <v>0</v>
      </c>
      <c r="AP2047" t="s">
        <v>449</v>
      </c>
      <c r="AQ2047" t="s">
        <v>2263</v>
      </c>
      <c r="AR2047">
        <v>1</v>
      </c>
      <c r="AT2047" s="95">
        <v>50</v>
      </c>
      <c r="AU2047" s="97">
        <v>19</v>
      </c>
      <c r="AV2047" s="101">
        <f t="shared" si="753"/>
        <v>50019</v>
      </c>
      <c r="AX2047" s="7" t="s">
        <v>1006</v>
      </c>
    </row>
    <row r="2048" spans="1:50" hidden="1" outlineLevel="1">
      <c r="A2048" t="s">
        <v>1041</v>
      </c>
      <c r="B2048" t="s">
        <v>2263</v>
      </c>
      <c r="C2048" s="1">
        <f t="shared" si="757"/>
        <v>21599</v>
      </c>
      <c r="D2048" s="7">
        <f>IF(N2048&gt;0, RANK(N2048,(N2048:P2048,Q2048:AE2048)),0)</f>
        <v>1</v>
      </c>
      <c r="E2048" s="7">
        <f>IF(O2048&gt;0,RANK(O2048,(N2048:P2048,Q2048:AE2048)),0)</f>
        <v>2</v>
      </c>
      <c r="F2048" s="7">
        <f>IF(P2048&gt;0,RANK(P2048,(N2048:P2048,Q2048:AE2048)),0)</f>
        <v>4</v>
      </c>
      <c r="G2048" s="1">
        <f t="shared" si="754"/>
        <v>9078</v>
      </c>
      <c r="H2048" s="2">
        <f t="shared" si="755"/>
        <v>0.42029723598314739</v>
      </c>
      <c r="I2048" s="2"/>
      <c r="J2048" s="2">
        <f t="shared" si="758"/>
        <v>0.6840131487568869</v>
      </c>
      <c r="K2048" s="2">
        <f t="shared" si="759"/>
        <v>0.26371591277373951</v>
      </c>
      <c r="L2048" s="2">
        <f t="shared" si="760"/>
        <v>1.3750636603546461E-2</v>
      </c>
      <c r="M2048" s="2">
        <f t="shared" si="761"/>
        <v>3.8520301865827125E-2</v>
      </c>
      <c r="N2048" s="59">
        <f>SUMIF(Town!$AO$417:$AO$662,$AV2048,Town!N$417:N$662)</f>
        <v>14774</v>
      </c>
      <c r="O2048" s="59">
        <f>SUMIF(Town!$AO$417:$AO$662,$AV2048,Town!O$417:O$662)</f>
        <v>5696</v>
      </c>
      <c r="P2048" s="59">
        <f>SUMIF(Town!$AO$417:$AO$662,$AV2048,Town!P$417:P$662)</f>
        <v>297</v>
      </c>
      <c r="Q2048" s="59">
        <f>SUMIF(Town!$AO$417:$AO$662,$AV2048,Town!Q$417:Q$662)</f>
        <v>428</v>
      </c>
      <c r="R2048" s="59"/>
      <c r="S2048" s="59"/>
      <c r="T2048" s="59"/>
      <c r="U2048" s="59"/>
      <c r="V2048" s="59"/>
      <c r="W2048" s="59"/>
      <c r="X2048" s="59">
        <f>SUMIF(Town!$AO$417:$AO$662,$AV2048,Town!X$417:X$662)</f>
        <v>74</v>
      </c>
      <c r="Y2048" s="59"/>
      <c r="Z2048" s="59">
        <f>SUMIF(Town!$AO$417:$AO$662,$AV2048,Town!Z$417:Z$662)</f>
        <v>232</v>
      </c>
      <c r="AA2048" s="59">
        <f>SUMIF(Town!$AO$417:$AO$662,$AV2048,Town!AA$417:AA$662)</f>
        <v>98</v>
      </c>
      <c r="AB2048" s="59"/>
      <c r="AC2048" s="59"/>
      <c r="AD2048" s="59"/>
      <c r="AE2048" s="59">
        <f>SUMIF(Town!$AO$417:$AO$662,$AV2048,Town!AE$417:AE$662)</f>
        <v>0</v>
      </c>
      <c r="AG2048" s="7">
        <f>IF(Q2048&gt;0,RANK(Q2048,(N2048:P2048,Q2048:AE2048)),0)</f>
        <v>3</v>
      </c>
      <c r="AH2048" s="7">
        <f>IF(R2048&gt;0,RANK(R2048,(N2048:P2048,Q2048:AE2048)),0)</f>
        <v>0</v>
      </c>
      <c r="AI2048" s="7">
        <f>IF(T2048&gt;0,RANK(T2048,(N2048:P2048,Q2048:AE2048)),0)</f>
        <v>0</v>
      </c>
      <c r="AJ2048" s="7">
        <f>IF(S2048&gt;0,RANK(S2048,(N2048:P2048,Q2048:AE2048)),0)</f>
        <v>0</v>
      </c>
      <c r="AK2048" s="2">
        <f t="shared" si="762"/>
        <v>1.9815732209824528E-2</v>
      </c>
      <c r="AL2048" s="2">
        <f t="shared" si="763"/>
        <v>0</v>
      </c>
      <c r="AM2048" s="2">
        <f t="shared" si="764"/>
        <v>0</v>
      </c>
      <c r="AN2048" s="2">
        <f t="shared" si="765"/>
        <v>0</v>
      </c>
      <c r="AP2048" t="s">
        <v>1041</v>
      </c>
      <c r="AQ2048" t="s">
        <v>2263</v>
      </c>
      <c r="AR2048">
        <v>1</v>
      </c>
      <c r="AT2048" s="95">
        <v>50</v>
      </c>
      <c r="AU2048" s="97">
        <v>21</v>
      </c>
      <c r="AV2048" s="101">
        <f>1000*AT2048+AU2048</f>
        <v>50021</v>
      </c>
      <c r="AX2048" s="7" t="s">
        <v>1006</v>
      </c>
    </row>
    <row r="2049" spans="1:50" hidden="1" outlineLevel="1">
      <c r="A2049" t="s">
        <v>404</v>
      </c>
      <c r="B2049" t="s">
        <v>2263</v>
      </c>
      <c r="C2049" s="1">
        <f t="shared" si="757"/>
        <v>21583</v>
      </c>
      <c r="D2049" s="7">
        <f>IF(N2049&gt;0, RANK(N2049,(N2049:P2049,Q2049:AE2049)),0)</f>
        <v>1</v>
      </c>
      <c r="E2049" s="7">
        <f>IF(O2049&gt;0,RANK(O2049,(N2049:P2049,Q2049:AE2049)),0)</f>
        <v>2</v>
      </c>
      <c r="F2049" s="7">
        <f>IF(P2049&gt;0,RANK(P2049,(N2049:P2049,Q2049:AE2049)),0)</f>
        <v>5</v>
      </c>
      <c r="G2049" s="1">
        <f t="shared" si="754"/>
        <v>11441</v>
      </c>
      <c r="H2049" s="2">
        <f t="shared" si="755"/>
        <v>0.5300931288514108</v>
      </c>
      <c r="I2049" s="2"/>
      <c r="J2049" s="2">
        <f t="shared" si="758"/>
        <v>0.7433164990965111</v>
      </c>
      <c r="K2049" s="2">
        <f t="shared" si="759"/>
        <v>0.2132233702451003</v>
      </c>
      <c r="L2049" s="2">
        <f t="shared" si="760"/>
        <v>9.0812213316035766E-3</v>
      </c>
      <c r="M2049" s="2">
        <f t="shared" si="761"/>
        <v>3.4378909326785029E-2</v>
      </c>
      <c r="N2049" s="59">
        <f>SUMIF(Town!$AO$417:$AO$662,$AV2049,Town!N$417:N$662)</f>
        <v>16043</v>
      </c>
      <c r="O2049" s="59">
        <f>SUMIF(Town!$AO$417:$AO$662,$AV2049,Town!O$417:O$662)</f>
        <v>4602</v>
      </c>
      <c r="P2049" s="59">
        <f>SUMIF(Town!$AO$417:$AO$662,$AV2049,Town!P$417:P$662)</f>
        <v>196</v>
      </c>
      <c r="Q2049" s="59">
        <f>SUMIF(Town!$AO$417:$AO$662,$AV2049,Town!Q$417:Q$662)</f>
        <v>393</v>
      </c>
      <c r="R2049" s="59"/>
      <c r="S2049" s="59"/>
      <c r="T2049" s="59"/>
      <c r="U2049" s="59"/>
      <c r="V2049" s="59"/>
      <c r="W2049" s="59"/>
      <c r="X2049" s="59">
        <f>SUMIF(Town!$AO$417:$AO$662,$AV2049,Town!X$417:X$662)</f>
        <v>51</v>
      </c>
      <c r="Y2049" s="59"/>
      <c r="Z2049" s="59">
        <f>SUMIF(Town!$AO$417:$AO$662,$AV2049,Town!Z$417:Z$662)</f>
        <v>205</v>
      </c>
      <c r="AA2049" s="59">
        <f>SUMIF(Town!$AO$417:$AO$662,$AV2049,Town!AA$417:AA$662)</f>
        <v>93</v>
      </c>
      <c r="AB2049" s="59"/>
      <c r="AC2049" s="59"/>
      <c r="AD2049" s="59"/>
      <c r="AE2049" s="59">
        <f>SUMIF(Town!$AO$417:$AO$662,$AV2049,Town!AE$417:AE$662)</f>
        <v>0</v>
      </c>
      <c r="AG2049" s="7">
        <f>IF(Q2049&gt;0,RANK(Q2049,(N2049:P2049,Q2049:AE2049)),0)</f>
        <v>3</v>
      </c>
      <c r="AH2049" s="7">
        <f>IF(R2049&gt;0,RANK(R2049,(N2049:P2049,Q2049:AE2049)),0)</f>
        <v>0</v>
      </c>
      <c r="AI2049" s="7">
        <f>IF(T2049&gt;0,RANK(T2049,(N2049:P2049,Q2049:AE2049)),0)</f>
        <v>0</v>
      </c>
      <c r="AJ2049" s="7">
        <f>IF(S2049&gt;0,RANK(S2049,(N2049:P2049,Q2049:AE2049)),0)</f>
        <v>0</v>
      </c>
      <c r="AK2049" s="2">
        <f t="shared" si="762"/>
        <v>1.8208775425103092E-2</v>
      </c>
      <c r="AL2049" s="2">
        <f t="shared" si="763"/>
        <v>0</v>
      </c>
      <c r="AM2049" s="2">
        <f t="shared" si="764"/>
        <v>0</v>
      </c>
      <c r="AN2049" s="2">
        <f t="shared" si="765"/>
        <v>0</v>
      </c>
      <c r="AP2049" t="s">
        <v>404</v>
      </c>
      <c r="AQ2049" t="s">
        <v>2263</v>
      </c>
      <c r="AR2049">
        <v>1</v>
      </c>
      <c r="AT2049" s="95">
        <v>50</v>
      </c>
      <c r="AU2049" s="97">
        <v>23</v>
      </c>
      <c r="AV2049" s="101">
        <f>1000*AT2049+AU2049</f>
        <v>50023</v>
      </c>
      <c r="AX2049" s="7" t="s">
        <v>1006</v>
      </c>
    </row>
    <row r="2050" spans="1:50" hidden="1" outlineLevel="1">
      <c r="A2050" t="s">
        <v>1034</v>
      </c>
      <c r="B2050" t="s">
        <v>2263</v>
      </c>
      <c r="C2050" s="1">
        <f t="shared" si="757"/>
        <v>15907</v>
      </c>
      <c r="D2050" s="7">
        <f>IF(N2050&gt;0, RANK(N2050,(N2050:P2050,Q2050:AE2050)),0)</f>
        <v>1</v>
      </c>
      <c r="E2050" s="7">
        <f>IF(O2050&gt;0,RANK(O2050,(N2050:P2050,Q2050:AE2050)),0)</f>
        <v>2</v>
      </c>
      <c r="F2050" s="7">
        <f>IF(P2050&gt;0,RANK(P2050,(N2050:P2050,Q2050:AE2050)),0)</f>
        <v>5</v>
      </c>
      <c r="G2050" s="1">
        <f t="shared" si="754"/>
        <v>6830</v>
      </c>
      <c r="H2050" s="2">
        <f t="shared" si="755"/>
        <v>0.42937071729427295</v>
      </c>
      <c r="I2050" s="2"/>
      <c r="J2050" s="2">
        <f t="shared" si="758"/>
        <v>0.68164958823159616</v>
      </c>
      <c r="K2050" s="2">
        <f t="shared" si="759"/>
        <v>0.25227887093732321</v>
      </c>
      <c r="L2050" s="2">
        <f t="shared" si="760"/>
        <v>1.4836235619538568E-2</v>
      </c>
      <c r="M2050" s="2">
        <f t="shared" si="761"/>
        <v>5.1235305211542063E-2</v>
      </c>
      <c r="N2050" s="59">
        <f>SUMIF(Town!$AO$417:$AO$662,$AV2050,Town!N$417:N$662)</f>
        <v>10843</v>
      </c>
      <c r="O2050" s="59">
        <f>SUMIF(Town!$AO$417:$AO$662,$AV2050,Town!O$417:O$662)</f>
        <v>4013</v>
      </c>
      <c r="P2050" s="59">
        <f>SUMIF(Town!$AO$417:$AO$662,$AV2050,Town!P$417:P$662)</f>
        <v>236</v>
      </c>
      <c r="Q2050" s="59">
        <f>SUMIF(Town!$AO$417:$AO$662,$AV2050,Town!Q$417:Q$662)</f>
        <v>295</v>
      </c>
      <c r="R2050" s="59"/>
      <c r="S2050" s="59"/>
      <c r="T2050" s="59"/>
      <c r="U2050" s="59"/>
      <c r="V2050" s="59"/>
      <c r="W2050" s="59"/>
      <c r="X2050" s="59">
        <f>SUMIF(Town!$AO$417:$AO$662,$AV2050,Town!X$417:X$662)</f>
        <v>36</v>
      </c>
      <c r="Y2050" s="59"/>
      <c r="Z2050" s="59">
        <f>SUMIF(Town!$AO$417:$AO$662,$AV2050,Town!Z$417:Z$662)</f>
        <v>185</v>
      </c>
      <c r="AA2050" s="59">
        <f>SUMIF(Town!$AO$417:$AO$662,$AV2050,Town!AA$417:AA$662)</f>
        <v>299</v>
      </c>
      <c r="AB2050" s="59"/>
      <c r="AC2050" s="59"/>
      <c r="AD2050" s="59"/>
      <c r="AE2050" s="59">
        <f>SUMIF(Town!$AO$417:$AO$662,$AV2050,Town!AE$417:AE$662)</f>
        <v>0</v>
      </c>
      <c r="AG2050" s="7">
        <f>IF(Q2050&gt;0,RANK(Q2050,(N2050:P2050,Q2050:AE2050)),0)</f>
        <v>4</v>
      </c>
      <c r="AH2050" s="7">
        <f>IF(R2050&gt;0,RANK(R2050,(N2050:P2050,Q2050:AE2050)),0)</f>
        <v>0</v>
      </c>
      <c r="AI2050" s="7">
        <f>IF(T2050&gt;0,RANK(T2050,(N2050:P2050,Q2050:AE2050)),0)</f>
        <v>0</v>
      </c>
      <c r="AJ2050" s="7">
        <f>IF(S2050&gt;0,RANK(S2050,(N2050:P2050,Q2050:AE2050)),0)</f>
        <v>0</v>
      </c>
      <c r="AK2050" s="2">
        <f t="shared" si="762"/>
        <v>1.854529452442321E-2</v>
      </c>
      <c r="AL2050" s="2">
        <f t="shared" si="763"/>
        <v>0</v>
      </c>
      <c r="AM2050" s="2">
        <f t="shared" si="764"/>
        <v>0</v>
      </c>
      <c r="AN2050" s="2">
        <f t="shared" si="765"/>
        <v>0</v>
      </c>
      <c r="AP2050" t="s">
        <v>1034</v>
      </c>
      <c r="AQ2050" t="s">
        <v>2263</v>
      </c>
      <c r="AR2050">
        <v>1</v>
      </c>
      <c r="AT2050" s="95">
        <v>50</v>
      </c>
      <c r="AU2050" s="97">
        <v>25</v>
      </c>
      <c r="AV2050" s="101">
        <f>1000*AT2050+AU2050</f>
        <v>50025</v>
      </c>
      <c r="AX2050" s="7" t="s">
        <v>1006</v>
      </c>
    </row>
    <row r="2051" spans="1:50" hidden="1" outlineLevel="1">
      <c r="A2051" t="s">
        <v>1967</v>
      </c>
      <c r="B2051" t="s">
        <v>2263</v>
      </c>
      <c r="C2051" s="1">
        <f t="shared" si="757"/>
        <v>21801</v>
      </c>
      <c r="D2051" s="7">
        <f>IF(N2051&gt;0, RANK(N2051,(N2051:P2051,Q2051:AE2051)),0)</f>
        <v>1</v>
      </c>
      <c r="E2051" s="7">
        <f>IF(O2051&gt;0,RANK(O2051,(N2051:P2051,Q2051:AE2051)),0)</f>
        <v>2</v>
      </c>
      <c r="F2051" s="7">
        <f>IF(P2051&gt;0,RANK(P2051,(N2051:P2051,Q2051:AE2051)),0)</f>
        <v>4</v>
      </c>
      <c r="G2051" s="1">
        <f t="shared" si="754"/>
        <v>10901</v>
      </c>
      <c r="H2051" s="2">
        <f t="shared" si="755"/>
        <v>0.50002293472776482</v>
      </c>
      <c r="I2051" s="2"/>
      <c r="J2051" s="2">
        <f t="shared" si="758"/>
        <v>0.72235218567955595</v>
      </c>
      <c r="K2051" s="2">
        <f t="shared" si="759"/>
        <v>0.22232925095179121</v>
      </c>
      <c r="L2051" s="2">
        <f t="shared" si="760"/>
        <v>1.458648685840099E-2</v>
      </c>
      <c r="M2051" s="2">
        <f t="shared" si="761"/>
        <v>4.0732076510251854E-2</v>
      </c>
      <c r="N2051" s="59">
        <f>SUMIF(Town!$AO$417:$AO$662,$AV2051,Town!N$417:N$662)</f>
        <v>15748</v>
      </c>
      <c r="O2051" s="59">
        <f>SUMIF(Town!$AO$417:$AO$662,$AV2051,Town!O$417:O$662)</f>
        <v>4847</v>
      </c>
      <c r="P2051" s="59">
        <f>SUMIF(Town!$AO$417:$AO$662,$AV2051,Town!P$417:P$662)</f>
        <v>318</v>
      </c>
      <c r="Q2051" s="59">
        <f>SUMIF(Town!$AO$417:$AO$662,$AV2051,Town!Q$417:Q$662)</f>
        <v>512</v>
      </c>
      <c r="R2051" s="59"/>
      <c r="S2051" s="59"/>
      <c r="T2051" s="59"/>
      <c r="U2051" s="59"/>
      <c r="V2051" s="59"/>
      <c r="W2051" s="59"/>
      <c r="X2051" s="59">
        <f>SUMIF(Town!$AO$417:$AO$662,$AV2051,Town!X$417:X$662)</f>
        <v>49</v>
      </c>
      <c r="Y2051" s="59"/>
      <c r="Z2051" s="59">
        <f>SUMIF(Town!$AO$417:$AO$662,$AV2051,Town!Z$417:Z$662)</f>
        <v>241</v>
      </c>
      <c r="AA2051" s="59">
        <f>SUMIF(Town!$AO$417:$AO$662,$AV2051,Town!AA$417:AA$662)</f>
        <v>86</v>
      </c>
      <c r="AB2051" s="59"/>
      <c r="AC2051" s="59"/>
      <c r="AD2051" s="59"/>
      <c r="AE2051" s="59">
        <f>SUMIF(Town!$AO$417:$AO$662,$AV2051,Town!AE$417:AE$662)</f>
        <v>0</v>
      </c>
      <c r="AG2051" s="7">
        <f>IF(Q2051&gt;0,RANK(Q2051,(N2051:P2051,Q2051:AE2051)),0)</f>
        <v>3</v>
      </c>
      <c r="AH2051" s="7">
        <f>IF(R2051&gt;0,RANK(R2051,(N2051:P2051,Q2051:AE2051)),0)</f>
        <v>0</v>
      </c>
      <c r="AI2051" s="7">
        <f>IF(T2051&gt;0,RANK(T2051,(N2051:P2051,Q2051:AE2051)),0)</f>
        <v>0</v>
      </c>
      <c r="AJ2051" s="7">
        <f>IF(S2051&gt;0,RANK(S2051,(N2051:P2051,Q2051:AE2051)),0)</f>
        <v>0</v>
      </c>
      <c r="AK2051" s="2">
        <f t="shared" si="762"/>
        <v>2.3485161231136188E-2</v>
      </c>
      <c r="AL2051" s="2">
        <f t="shared" si="763"/>
        <v>0</v>
      </c>
      <c r="AM2051" s="2">
        <f t="shared" si="764"/>
        <v>0</v>
      </c>
      <c r="AN2051" s="2">
        <f t="shared" si="765"/>
        <v>0</v>
      </c>
      <c r="AP2051" t="s">
        <v>1967</v>
      </c>
      <c r="AQ2051" t="s">
        <v>2263</v>
      </c>
      <c r="AR2051">
        <v>1</v>
      </c>
      <c r="AT2051" s="95">
        <v>50</v>
      </c>
      <c r="AU2051" s="97">
        <v>27</v>
      </c>
      <c r="AV2051" s="101">
        <f>1000*AT2051+AU2051</f>
        <v>50027</v>
      </c>
      <c r="AX2051" s="7" t="s">
        <v>1006</v>
      </c>
    </row>
    <row r="2052" spans="1:50" collapsed="1">
      <c r="A2052" t="s">
        <v>1143</v>
      </c>
      <c r="B2052" t="s">
        <v>323</v>
      </c>
      <c r="C2052" s="1">
        <f t="shared" si="757"/>
        <v>214036</v>
      </c>
      <c r="D2052" s="7">
        <f>IF(N2052&gt;0, RANK(N2052,(N2052:P2052,Q2052:AE2052)),0)</f>
        <v>1</v>
      </c>
      <c r="E2052" s="7">
        <f>IF(O2052&gt;0,RANK(O2052,(N2052:P2052,Q2052:AE2052)),0)</f>
        <v>2</v>
      </c>
      <c r="F2052" s="7">
        <f>IF(P2052&gt;0,RANK(P2052,(N2052:P2052,Q2052:AE2052)),0)</f>
        <v>4</v>
      </c>
      <c r="G2052" s="1">
        <f t="shared" si="754"/>
        <v>106516</v>
      </c>
      <c r="H2052" s="2">
        <f t="shared" si="755"/>
        <v>0.49765460016072061</v>
      </c>
      <c r="I2052" s="2"/>
      <c r="J2052" s="2">
        <f t="shared" si="758"/>
        <v>0.72215421704759952</v>
      </c>
      <c r="K2052" s="2">
        <f t="shared" si="759"/>
        <v>0.22449961688687883</v>
      </c>
      <c r="L2052" s="2">
        <f t="shared" si="760"/>
        <v>1.3516417798874955E-2</v>
      </c>
      <c r="M2052" s="2">
        <f t="shared" si="761"/>
        <v>3.9829748266646689E-2</v>
      </c>
      <c r="N2052" s="59">
        <f>SUM(N2038:N2051)</f>
        <v>154567</v>
      </c>
      <c r="O2052" s="59">
        <f>SUM(O2038:O2051)</f>
        <v>48051</v>
      </c>
      <c r="P2052" s="59">
        <f>SUM(P2038:P2051)</f>
        <v>2893</v>
      </c>
      <c r="Q2052" s="59">
        <f>SUM(Q2038:Q2051)</f>
        <v>4199</v>
      </c>
      <c r="R2052" s="59"/>
      <c r="S2052" s="59"/>
      <c r="T2052" s="59"/>
      <c r="U2052" s="59"/>
      <c r="V2052" s="59"/>
      <c r="W2052" s="59"/>
      <c r="X2052" s="59">
        <f>SUM(X2038:X2051)</f>
        <v>629</v>
      </c>
      <c r="Y2052" s="59"/>
      <c r="Z2052" s="59">
        <f>SUM(Z2038:Z2051)</f>
        <v>2459</v>
      </c>
      <c r="AA2052" s="59">
        <f>SUM(AA2038:AA2051)</f>
        <v>1238</v>
      </c>
      <c r="AB2052" s="59"/>
      <c r="AC2052" s="59"/>
      <c r="AD2052" s="59"/>
      <c r="AE2052" s="59">
        <f>SUM(AE2038:AE2051)</f>
        <v>0</v>
      </c>
      <c r="AG2052" s="7">
        <f>IF(Q2052&gt;0,RANK(Q2052,(N2052:P2052,Q2052:AE2052)),0)</f>
        <v>3</v>
      </c>
      <c r="AH2052" s="7">
        <f>IF(R2052&gt;0,RANK(R2052,(N2052:P2052,Q2052:AE2052)),0)</f>
        <v>0</v>
      </c>
      <c r="AI2052" s="7">
        <f>IF(T2052&gt;0,RANK(T2052,(N2052:P2052,Q2052:AE2052)),0)</f>
        <v>0</v>
      </c>
      <c r="AJ2052" s="7">
        <f>IF(S2052&gt;0,RANK(S2052,(N2052:P2052,Q2052:AE2052)),0)</f>
        <v>0</v>
      </c>
      <c r="AK2052" s="2">
        <f t="shared" si="762"/>
        <v>1.9618195069988225E-2</v>
      </c>
      <c r="AL2052" s="2">
        <f t="shared" si="763"/>
        <v>0</v>
      </c>
      <c r="AM2052" s="2">
        <f t="shared" si="764"/>
        <v>0</v>
      </c>
      <c r="AN2052" s="2">
        <f t="shared" si="765"/>
        <v>0</v>
      </c>
      <c r="AP2052" t="s">
        <v>1143</v>
      </c>
      <c r="AQ2052" t="s">
        <v>323</v>
      </c>
      <c r="AT2052" s="95">
        <v>50</v>
      </c>
      <c r="AU2052" s="97"/>
      <c r="AV2052" s="95">
        <v>50</v>
      </c>
      <c r="AX2052" s="7" t="s">
        <v>593</v>
      </c>
    </row>
    <row r="2053" spans="1:50">
      <c r="C2053" s="1"/>
      <c r="E2053" s="7"/>
      <c r="F2053" s="7"/>
      <c r="I2053" s="2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  <c r="X2053" s="59"/>
      <c r="Y2053" s="59"/>
      <c r="Z2053" s="59"/>
      <c r="AA2053" s="59"/>
      <c r="AB2053" s="59"/>
      <c r="AC2053" s="59"/>
      <c r="AD2053" s="59"/>
      <c r="AE2053" s="59"/>
      <c r="AG2053" s="7"/>
      <c r="AH2053" s="7"/>
      <c r="AI2053" s="7"/>
      <c r="AJ2053" s="7"/>
      <c r="AT2053" s="95"/>
      <c r="AU2053" s="97"/>
      <c r="AV2053" s="101"/>
    </row>
    <row r="2054" spans="1:50" hidden="1" outlineLevel="1">
      <c r="A2054" t="s">
        <v>1278</v>
      </c>
      <c r="B2054" t="s">
        <v>1262</v>
      </c>
      <c r="C2054" s="1">
        <f t="shared" ref="C2054:C2093" si="766">SUM(N2054:AE2054)</f>
        <v>3644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0</v>
      </c>
      <c r="G2054" s="1">
        <f t="shared" ref="G2054:G2070" si="767">IF(C2054&gt;0,MAX(N2054:P2054)-LARGE(N2054:P2054,2),0)</f>
        <v>512</v>
      </c>
      <c r="H2054" s="2">
        <f t="shared" ref="H2054:H2070" si="768">IF(C2054&gt;0,G2054/C2054,0)</f>
        <v>0.14050493962678376</v>
      </c>
      <c r="I2054" s="2"/>
      <c r="J2054" s="2">
        <f t="shared" ref="J2054:J2093" si="769">IF($C2054=0,"-",N2054/$C2054)</f>
        <v>0.42974753018660811</v>
      </c>
      <c r="K2054" s="2">
        <f t="shared" ref="K2054:K2093" si="770">IF($C2054=0,"-",O2054/$C2054)</f>
        <v>0.57025246981339184</v>
      </c>
      <c r="L2054" s="2">
        <f t="shared" ref="L2054:L2093" si="771">IF($C2054=0,"-",P2054/$C2054)</f>
        <v>0</v>
      </c>
      <c r="M2054" s="2">
        <f t="shared" ref="M2054:M2093" si="772">IF(C2054=0,"-",(1-J2054-K2054-L2054))</f>
        <v>1.1102230246251565E-16</v>
      </c>
      <c r="N2054" s="59">
        <v>1566</v>
      </c>
      <c r="O2054" s="59">
        <v>2078</v>
      </c>
      <c r="P2054" s="59"/>
      <c r="Q2054" s="59"/>
      <c r="R2054" s="59"/>
      <c r="S2054" s="59"/>
      <c r="T2054" s="59"/>
      <c r="U2054" s="59"/>
      <c r="V2054" s="59"/>
      <c r="W2054" s="59"/>
      <c r="X2054" s="59"/>
      <c r="Y2054" s="59"/>
      <c r="Z2054" s="59"/>
      <c r="AA2054" s="59"/>
      <c r="AB2054" s="59"/>
      <c r="AC2054" s="59"/>
      <c r="AD2054" s="59"/>
      <c r="AE2054" s="59"/>
      <c r="AG2054" s="7">
        <f>IF(Q2054&gt;0,RANK(Q2054,(N2054:P2054,Q2054:AE2054)),0)</f>
        <v>0</v>
      </c>
      <c r="AH2054" s="7">
        <f>IF(R2054&gt;0,RANK(R2054,(N2054:P2054,Q2054:AE2054)),0)</f>
        <v>0</v>
      </c>
      <c r="AI2054" s="7">
        <f>IF(T2054&gt;0,RANK(T2054,(N2054:P2054,Q2054:AE2054)),0)</f>
        <v>0</v>
      </c>
      <c r="AJ2054" s="7">
        <f>IF(S2054&gt;0,RANK(S2054,(N2054:P2054,Q2054:AE2054)),0)</f>
        <v>0</v>
      </c>
      <c r="AK2054" s="2">
        <f t="shared" ref="AK2054:AK2093" si="773">IF($C2054=0,"-",Q2054/$C2054)</f>
        <v>0</v>
      </c>
      <c r="AL2054" s="2">
        <f t="shared" ref="AL2054:AL2093" si="774">IF($C2054=0,"-",R2054/$C2054)</f>
        <v>0</v>
      </c>
      <c r="AM2054" s="2">
        <f t="shared" ref="AM2054:AM2093" si="775">IF($C2054=0,"-",T2054/$C2054)</f>
        <v>0</v>
      </c>
      <c r="AN2054" s="2">
        <f t="shared" ref="AN2054:AN2093" si="776">IF($C2054=0,"-",S2054/$C2054)</f>
        <v>0</v>
      </c>
      <c r="AP2054" t="s">
        <v>1278</v>
      </c>
      <c r="AQ2054" t="s">
        <v>1262</v>
      </c>
      <c r="AR2054">
        <v>0</v>
      </c>
      <c r="AT2054" s="95">
        <v>53</v>
      </c>
      <c r="AU2054" s="97">
        <v>1</v>
      </c>
      <c r="AV2054" s="101">
        <f t="shared" ref="AV2054:AV2092" si="777">1000*AT2054+AU2054</f>
        <v>53001</v>
      </c>
      <c r="AX2054" s="7" t="s">
        <v>1006</v>
      </c>
    </row>
    <row r="2055" spans="1:50" hidden="1" outlineLevel="1">
      <c r="A2055" t="s">
        <v>742</v>
      </c>
      <c r="B2055" t="s">
        <v>1262</v>
      </c>
      <c r="C2055" s="1">
        <f t="shared" si="766"/>
        <v>5866</v>
      </c>
      <c r="D2055" s="7">
        <f>IF(N2055&gt;0, RANK(N2055,(N2055:P2055,Q2055:AE2055)),0)</f>
        <v>1</v>
      </c>
      <c r="E2055" s="7">
        <f>IF(O2055&gt;0,RANK(O2055,(N2055:P2055,Q2055:AE2055)),0)</f>
        <v>2</v>
      </c>
      <c r="F2055" s="7">
        <f>IF(P2055&gt;0,RANK(P2055,(N2055:P2055,Q2055:AE2055)),0)</f>
        <v>0</v>
      </c>
      <c r="G2055" s="1">
        <f t="shared" si="767"/>
        <v>242</v>
      </c>
      <c r="H2055" s="2">
        <f t="shared" si="768"/>
        <v>4.1254688032730989E-2</v>
      </c>
      <c r="I2055" s="2"/>
      <c r="J2055" s="2">
        <f t="shared" si="769"/>
        <v>0.52062734401636546</v>
      </c>
      <c r="K2055" s="2">
        <f t="shared" si="770"/>
        <v>0.47937265598363449</v>
      </c>
      <c r="L2055" s="2">
        <f t="shared" si="771"/>
        <v>0</v>
      </c>
      <c r="M2055" s="2">
        <f t="shared" si="772"/>
        <v>5.5511151231257827E-17</v>
      </c>
      <c r="N2055" s="59">
        <v>3054</v>
      </c>
      <c r="O2055" s="59">
        <v>2812</v>
      </c>
      <c r="P2055" s="59"/>
      <c r="Q2055" s="59"/>
      <c r="R2055" s="59"/>
      <c r="S2055" s="59"/>
      <c r="T2055" s="59"/>
      <c r="U2055" s="59"/>
      <c r="V2055" s="59"/>
      <c r="W2055" s="59"/>
      <c r="X2055" s="59"/>
      <c r="Y2055" s="59"/>
      <c r="Z2055" s="59"/>
      <c r="AA2055" s="59"/>
      <c r="AB2055" s="59"/>
      <c r="AC2055" s="59"/>
      <c r="AD2055" s="59"/>
      <c r="AE2055" s="59"/>
      <c r="AG2055" s="7">
        <f>IF(Q2055&gt;0,RANK(Q2055,(N2055:P2055,Q2055:AE2055)),0)</f>
        <v>0</v>
      </c>
      <c r="AH2055" s="7">
        <f>IF(R2055&gt;0,RANK(R2055,(N2055:P2055,Q2055:AE2055)),0)</f>
        <v>0</v>
      </c>
      <c r="AI2055" s="7">
        <f>IF(T2055&gt;0,RANK(T2055,(N2055:P2055,Q2055:AE2055)),0)</f>
        <v>0</v>
      </c>
      <c r="AJ2055" s="7">
        <f>IF(S2055&gt;0,RANK(S2055,(N2055:P2055,Q2055:AE2055)),0)</f>
        <v>0</v>
      </c>
      <c r="AK2055" s="2">
        <f t="shared" si="773"/>
        <v>0</v>
      </c>
      <c r="AL2055" s="2">
        <f t="shared" si="774"/>
        <v>0</v>
      </c>
      <c r="AM2055" s="2">
        <f t="shared" si="775"/>
        <v>0</v>
      </c>
      <c r="AN2055" s="2">
        <f t="shared" si="776"/>
        <v>0</v>
      </c>
      <c r="AP2055" t="s">
        <v>742</v>
      </c>
      <c r="AQ2055" t="s">
        <v>1262</v>
      </c>
      <c r="AR2055">
        <v>5</v>
      </c>
      <c r="AT2055" s="95">
        <v>53</v>
      </c>
      <c r="AU2055" s="97">
        <v>3</v>
      </c>
      <c r="AV2055" s="101">
        <f t="shared" si="777"/>
        <v>53003</v>
      </c>
      <c r="AX2055" s="7" t="s">
        <v>1006</v>
      </c>
    </row>
    <row r="2056" spans="1:50" hidden="1" outlineLevel="1">
      <c r="A2056" t="s">
        <v>2045</v>
      </c>
      <c r="B2056" t="s">
        <v>1262</v>
      </c>
      <c r="C2056" s="1">
        <f t="shared" si="766"/>
        <v>43124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767"/>
        <v>2980</v>
      </c>
      <c r="H2056" s="2">
        <f t="shared" si="768"/>
        <v>6.910305166496615E-2</v>
      </c>
      <c r="I2056" s="2"/>
      <c r="J2056" s="2">
        <f t="shared" si="769"/>
        <v>0.46544847416751695</v>
      </c>
      <c r="K2056" s="2">
        <f t="shared" si="770"/>
        <v>0.53455152583248311</v>
      </c>
      <c r="L2056" s="2">
        <f t="shared" si="771"/>
        <v>0</v>
      </c>
      <c r="M2056" s="2">
        <f t="shared" si="772"/>
        <v>0</v>
      </c>
      <c r="N2056" s="59">
        <v>20072</v>
      </c>
      <c r="O2056" s="59">
        <v>23052</v>
      </c>
      <c r="P2056" s="59"/>
      <c r="Q2056" s="59"/>
      <c r="R2056" s="59"/>
      <c r="S2056" s="59"/>
      <c r="T2056" s="59"/>
      <c r="U2056" s="59"/>
      <c r="V2056" s="59"/>
      <c r="W2056" s="59"/>
      <c r="X2056" s="59"/>
      <c r="Y2056" s="59"/>
      <c r="Z2056" s="59"/>
      <c r="AA2056" s="59"/>
      <c r="AB2056" s="59"/>
      <c r="AC2056" s="59"/>
      <c r="AD2056" s="59"/>
      <c r="AE2056" s="59"/>
      <c r="AG2056" s="7">
        <f>IF(Q2056&gt;0,RANK(Q2056,(N2056:P2056,Q2056:AE2056)),0)</f>
        <v>0</v>
      </c>
      <c r="AH2056" s="7">
        <f>IF(R2056&gt;0,RANK(R2056,(N2056:P2056,Q2056:AE2056)),0)</f>
        <v>0</v>
      </c>
      <c r="AI2056" s="7">
        <f>IF(T2056&gt;0,RANK(T2056,(N2056:P2056,Q2056:AE2056)),0)</f>
        <v>0</v>
      </c>
      <c r="AJ2056" s="7">
        <f>IF(S2056&gt;0,RANK(S2056,(N2056:P2056,Q2056:AE2056)),0)</f>
        <v>0</v>
      </c>
      <c r="AK2056" s="2">
        <f t="shared" si="773"/>
        <v>0</v>
      </c>
      <c r="AL2056" s="2">
        <f t="shared" si="774"/>
        <v>0</v>
      </c>
      <c r="AM2056" s="2">
        <f t="shared" si="775"/>
        <v>0</v>
      </c>
      <c r="AN2056" s="2">
        <f t="shared" si="776"/>
        <v>0</v>
      </c>
      <c r="AP2056" t="s">
        <v>2045</v>
      </c>
      <c r="AQ2056" t="s">
        <v>1262</v>
      </c>
      <c r="AR2056">
        <v>4</v>
      </c>
      <c r="AT2056" s="95">
        <v>53</v>
      </c>
      <c r="AU2056" s="97">
        <v>5</v>
      </c>
      <c r="AV2056" s="101">
        <f t="shared" si="777"/>
        <v>53005</v>
      </c>
      <c r="AX2056" s="7" t="s">
        <v>1006</v>
      </c>
    </row>
    <row r="2057" spans="1:50" hidden="1" outlineLevel="1">
      <c r="A2057" t="s">
        <v>935</v>
      </c>
      <c r="B2057" t="s">
        <v>1262</v>
      </c>
      <c r="C2057" s="1">
        <f t="shared" si="766"/>
        <v>20737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1">
        <f t="shared" si="767"/>
        <v>2923</v>
      </c>
      <c r="H2057" s="2">
        <f t="shared" si="768"/>
        <v>0.14095577952452137</v>
      </c>
      <c r="I2057" s="2"/>
      <c r="J2057" s="2">
        <f t="shared" si="769"/>
        <v>0.42952211023773929</v>
      </c>
      <c r="K2057" s="2">
        <f t="shared" si="770"/>
        <v>0.57047788976226066</v>
      </c>
      <c r="L2057" s="2">
        <f t="shared" si="771"/>
        <v>0</v>
      </c>
      <c r="M2057" s="2">
        <f t="shared" si="772"/>
        <v>0</v>
      </c>
      <c r="N2057" s="59">
        <v>8907</v>
      </c>
      <c r="O2057" s="59">
        <v>11830</v>
      </c>
      <c r="P2057" s="59"/>
      <c r="Q2057" s="59"/>
      <c r="R2057" s="59"/>
      <c r="S2057" s="59"/>
      <c r="T2057" s="59"/>
      <c r="U2057" s="59"/>
      <c r="V2057" s="59"/>
      <c r="W2057" s="59"/>
      <c r="X2057" s="59"/>
      <c r="Y2057" s="59"/>
      <c r="Z2057" s="59"/>
      <c r="AA2057" s="59"/>
      <c r="AB2057" s="59"/>
      <c r="AC2057" s="59"/>
      <c r="AD2057" s="59"/>
      <c r="AE2057" s="59"/>
      <c r="AG2057" s="7">
        <f>IF(Q2057&gt;0,RANK(Q2057,(N2057:P2057,Q2057:AE2057)),0)</f>
        <v>0</v>
      </c>
      <c r="AH2057" s="7">
        <f>IF(R2057&gt;0,RANK(R2057,(N2057:P2057,Q2057:AE2057)),0)</f>
        <v>0</v>
      </c>
      <c r="AI2057" s="7">
        <f>IF(T2057&gt;0,RANK(T2057,(N2057:P2057,Q2057:AE2057)),0)</f>
        <v>0</v>
      </c>
      <c r="AJ2057" s="7">
        <f>IF(S2057&gt;0,RANK(S2057,(N2057:P2057,Q2057:AE2057)),0)</f>
        <v>0</v>
      </c>
      <c r="AK2057" s="2">
        <f t="shared" si="773"/>
        <v>0</v>
      </c>
      <c r="AL2057" s="2">
        <f t="shared" si="774"/>
        <v>0</v>
      </c>
      <c r="AM2057" s="2">
        <f t="shared" si="775"/>
        <v>0</v>
      </c>
      <c r="AN2057" s="2">
        <f t="shared" si="776"/>
        <v>0</v>
      </c>
      <c r="AP2057" t="s">
        <v>935</v>
      </c>
      <c r="AQ2057" t="s">
        <v>1262</v>
      </c>
      <c r="AR2057">
        <v>4</v>
      </c>
      <c r="AT2057" s="95">
        <v>53</v>
      </c>
      <c r="AU2057" s="97">
        <v>7</v>
      </c>
      <c r="AV2057" s="101">
        <f t="shared" si="777"/>
        <v>53007</v>
      </c>
      <c r="AX2057" s="7" t="s">
        <v>1006</v>
      </c>
    </row>
    <row r="2058" spans="1:50" hidden="1" outlineLevel="1">
      <c r="A2058" t="s">
        <v>936</v>
      </c>
      <c r="B2058" t="s">
        <v>1262</v>
      </c>
      <c r="C2058" s="1">
        <f t="shared" si="766"/>
        <v>26869</v>
      </c>
      <c r="D2058" s="7">
        <f>IF(N2058&gt;0, RANK(N2058,(N2058:P2058,Q2058:AE2058)),0)</f>
        <v>1</v>
      </c>
      <c r="E2058" s="7">
        <f>IF(O2058&gt;0,RANK(O2058,(N2058:P2058,Q2058:AE2058)),0)</f>
        <v>2</v>
      </c>
      <c r="F2058" s="7">
        <f>IF(P2058&gt;0,RANK(P2058,(N2058:P2058,Q2058:AE2058)),0)</f>
        <v>0</v>
      </c>
      <c r="G2058" s="1">
        <f t="shared" si="767"/>
        <v>2035</v>
      </c>
      <c r="H2058" s="2">
        <f t="shared" si="768"/>
        <v>7.573783914548364E-2</v>
      </c>
      <c r="I2058" s="2"/>
      <c r="J2058" s="2">
        <f t="shared" si="769"/>
        <v>0.53786891957274185</v>
      </c>
      <c r="K2058" s="2">
        <f t="shared" si="770"/>
        <v>0.4621310804272582</v>
      </c>
      <c r="L2058" s="2">
        <f t="shared" si="771"/>
        <v>0</v>
      </c>
      <c r="M2058" s="2">
        <f t="shared" si="772"/>
        <v>-5.5511151231257827E-17</v>
      </c>
      <c r="N2058" s="59">
        <v>14452</v>
      </c>
      <c r="O2058" s="59">
        <v>12417</v>
      </c>
      <c r="P2058" s="59"/>
      <c r="Q2058" s="59"/>
      <c r="R2058" s="59"/>
      <c r="S2058" s="59"/>
      <c r="T2058" s="59"/>
      <c r="U2058" s="59"/>
      <c r="V2058" s="59"/>
      <c r="W2058" s="59"/>
      <c r="X2058" s="59"/>
      <c r="Y2058" s="59"/>
      <c r="Z2058" s="59"/>
      <c r="AA2058" s="59"/>
      <c r="AB2058" s="59"/>
      <c r="AC2058" s="59"/>
      <c r="AD2058" s="59"/>
      <c r="AE2058" s="59"/>
      <c r="AG2058" s="7">
        <f>IF(Q2058&gt;0,RANK(Q2058,(N2058:P2058,Q2058:AE2058)),0)</f>
        <v>0</v>
      </c>
      <c r="AH2058" s="7">
        <f>IF(R2058&gt;0,RANK(R2058,(N2058:P2058,Q2058:AE2058)),0)</f>
        <v>0</v>
      </c>
      <c r="AI2058" s="7">
        <f>IF(T2058&gt;0,RANK(T2058,(N2058:P2058,Q2058:AE2058)),0)</f>
        <v>0</v>
      </c>
      <c r="AJ2058" s="7">
        <f>IF(S2058&gt;0,RANK(S2058,(N2058:P2058,Q2058:AE2058)),0)</f>
        <v>0</v>
      </c>
      <c r="AK2058" s="2">
        <f t="shared" si="773"/>
        <v>0</v>
      </c>
      <c r="AL2058" s="2">
        <f t="shared" si="774"/>
        <v>0</v>
      </c>
      <c r="AM2058" s="2">
        <f t="shared" si="775"/>
        <v>0</v>
      </c>
      <c r="AN2058" s="2">
        <f t="shared" si="776"/>
        <v>0</v>
      </c>
      <c r="AP2058" t="s">
        <v>936</v>
      </c>
      <c r="AQ2058" t="s">
        <v>1262</v>
      </c>
      <c r="AR2058">
        <v>6</v>
      </c>
      <c r="AT2058" s="95">
        <v>53</v>
      </c>
      <c r="AU2058" s="97">
        <v>9</v>
      </c>
      <c r="AV2058" s="101">
        <f t="shared" si="777"/>
        <v>53009</v>
      </c>
      <c r="AX2058" s="7" t="s">
        <v>1006</v>
      </c>
    </row>
    <row r="2059" spans="1:50" hidden="1" outlineLevel="1">
      <c r="A2059" t="s">
        <v>1842</v>
      </c>
      <c r="B2059" t="s">
        <v>1262</v>
      </c>
      <c r="C2059" s="1">
        <f t="shared" si="766"/>
        <v>96663</v>
      </c>
      <c r="D2059" s="7">
        <f>IF(N2059&gt;0, RANK(N2059,(N2059:P2059,Q2059:AE2059)),0)</f>
        <v>2</v>
      </c>
      <c r="E2059" s="7">
        <f>IF(O2059&gt;0,RANK(O2059,(N2059:P2059,Q2059:AE2059)),0)</f>
        <v>1</v>
      </c>
      <c r="F2059" s="7">
        <f>IF(P2059&gt;0,RANK(P2059,(N2059:P2059,Q2059:AE2059)),0)</f>
        <v>0</v>
      </c>
      <c r="G2059" s="1">
        <f t="shared" si="767"/>
        <v>4161</v>
      </c>
      <c r="H2059" s="2">
        <f t="shared" si="768"/>
        <v>4.3046460382980045E-2</v>
      </c>
      <c r="I2059" s="2"/>
      <c r="J2059" s="2">
        <f t="shared" si="769"/>
        <v>0.47847676980851001</v>
      </c>
      <c r="K2059" s="2">
        <f t="shared" si="770"/>
        <v>0.52152323019149005</v>
      </c>
      <c r="L2059" s="2">
        <f t="shared" si="771"/>
        <v>0</v>
      </c>
      <c r="M2059" s="2">
        <f t="shared" si="772"/>
        <v>0</v>
      </c>
      <c r="N2059" s="59">
        <v>46251</v>
      </c>
      <c r="O2059" s="59">
        <v>50412</v>
      </c>
      <c r="P2059" s="59"/>
      <c r="Q2059" s="59"/>
      <c r="R2059" s="59"/>
      <c r="S2059" s="59"/>
      <c r="T2059" s="59"/>
      <c r="U2059" s="59"/>
      <c r="V2059" s="59"/>
      <c r="W2059" s="59"/>
      <c r="X2059" s="59"/>
      <c r="Y2059" s="59"/>
      <c r="Z2059" s="59"/>
      <c r="AA2059" s="59"/>
      <c r="AB2059" s="59"/>
      <c r="AC2059" s="59"/>
      <c r="AD2059" s="59"/>
      <c r="AE2059" s="59"/>
      <c r="AG2059" s="7">
        <f>IF(Q2059&gt;0,RANK(Q2059,(N2059:P2059,Q2059:AE2059)),0)</f>
        <v>0</v>
      </c>
      <c r="AH2059" s="7">
        <f>IF(R2059&gt;0,RANK(R2059,(N2059:P2059,Q2059:AE2059)),0)</f>
        <v>0</v>
      </c>
      <c r="AI2059" s="7">
        <f>IF(T2059&gt;0,RANK(T2059,(N2059:P2059,Q2059:AE2059)),0)</f>
        <v>0</v>
      </c>
      <c r="AJ2059" s="7">
        <f>IF(S2059&gt;0,RANK(S2059,(N2059:P2059,Q2059:AE2059)),0)</f>
        <v>0</v>
      </c>
      <c r="AK2059" s="2">
        <f t="shared" si="773"/>
        <v>0</v>
      </c>
      <c r="AL2059" s="2">
        <f t="shared" si="774"/>
        <v>0</v>
      </c>
      <c r="AM2059" s="2">
        <f t="shared" si="775"/>
        <v>0</v>
      </c>
      <c r="AN2059" s="2">
        <f t="shared" si="776"/>
        <v>0</v>
      </c>
      <c r="AP2059" t="s">
        <v>1842</v>
      </c>
      <c r="AQ2059" t="s">
        <v>1262</v>
      </c>
      <c r="AR2059">
        <v>3</v>
      </c>
      <c r="AT2059" s="95">
        <v>53</v>
      </c>
      <c r="AU2059" s="97">
        <v>11</v>
      </c>
      <c r="AV2059" s="101">
        <f t="shared" si="777"/>
        <v>53011</v>
      </c>
      <c r="AX2059" s="7" t="s">
        <v>1006</v>
      </c>
    </row>
    <row r="2060" spans="1:50" hidden="1" outlineLevel="1">
      <c r="A2060" t="s">
        <v>1726</v>
      </c>
      <c r="B2060" t="s">
        <v>1262</v>
      </c>
      <c r="C2060" s="1">
        <f t="shared" si="766"/>
        <v>1712</v>
      </c>
      <c r="D2060" s="7">
        <f>IF(N2060&gt;0, RANK(N2060,(N2060:P2060,Q2060:AE2060)),0)</f>
        <v>2</v>
      </c>
      <c r="E2060" s="7">
        <f>IF(O2060&gt;0,RANK(O2060,(N2060:P2060,Q2060:AE2060)),0)</f>
        <v>1</v>
      </c>
      <c r="F2060" s="7">
        <f>IF(P2060&gt;0,RANK(P2060,(N2060:P2060,Q2060:AE2060)),0)</f>
        <v>0</v>
      </c>
      <c r="G2060" s="1">
        <f t="shared" si="767"/>
        <v>200</v>
      </c>
      <c r="H2060" s="2">
        <f t="shared" si="768"/>
        <v>0.11682242990654206</v>
      </c>
      <c r="I2060" s="2"/>
      <c r="J2060" s="2">
        <f t="shared" si="769"/>
        <v>0.44158878504672899</v>
      </c>
      <c r="K2060" s="2">
        <f t="shared" si="770"/>
        <v>0.55841121495327106</v>
      </c>
      <c r="L2060" s="2">
        <f t="shared" si="771"/>
        <v>0</v>
      </c>
      <c r="M2060" s="2">
        <f t="shared" si="772"/>
        <v>-1.1102230246251565E-16</v>
      </c>
      <c r="N2060" s="59">
        <v>756</v>
      </c>
      <c r="O2060" s="59">
        <v>956</v>
      </c>
      <c r="P2060" s="59"/>
      <c r="Q2060" s="59"/>
      <c r="R2060" s="59"/>
      <c r="S2060" s="59"/>
      <c r="T2060" s="59"/>
      <c r="U2060" s="59"/>
      <c r="V2060" s="59"/>
      <c r="W2060" s="59"/>
      <c r="X2060" s="59"/>
      <c r="Y2060" s="59"/>
      <c r="Z2060" s="59"/>
      <c r="AA2060" s="59"/>
      <c r="AB2060" s="59"/>
      <c r="AC2060" s="59"/>
      <c r="AD2060" s="59"/>
      <c r="AE2060" s="59"/>
      <c r="AG2060" s="7">
        <f>IF(Q2060&gt;0,RANK(Q2060,(N2060:P2060,Q2060:AE2060)),0)</f>
        <v>0</v>
      </c>
      <c r="AH2060" s="7">
        <f>IF(R2060&gt;0,RANK(R2060,(N2060:P2060,Q2060:AE2060)),0)</f>
        <v>0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si="773"/>
        <v>0</v>
      </c>
      <c r="AL2060" s="2">
        <f t="shared" si="774"/>
        <v>0</v>
      </c>
      <c r="AM2060" s="2">
        <f t="shared" si="775"/>
        <v>0</v>
      </c>
      <c r="AN2060" s="2">
        <f t="shared" si="776"/>
        <v>0</v>
      </c>
      <c r="AP2060" t="s">
        <v>1726</v>
      </c>
      <c r="AQ2060" t="s">
        <v>1262</v>
      </c>
      <c r="AR2060">
        <v>5</v>
      </c>
      <c r="AT2060" s="95">
        <v>53</v>
      </c>
      <c r="AU2060" s="97">
        <v>13</v>
      </c>
      <c r="AV2060" s="101">
        <f t="shared" si="777"/>
        <v>53013</v>
      </c>
      <c r="AX2060" s="7" t="s">
        <v>1006</v>
      </c>
    </row>
    <row r="2061" spans="1:50" hidden="1" outlineLevel="1">
      <c r="A2061" t="s">
        <v>1141</v>
      </c>
      <c r="B2061" t="s">
        <v>1262</v>
      </c>
      <c r="C2061" s="1">
        <f t="shared" si="766"/>
        <v>28970</v>
      </c>
      <c r="D2061" s="7">
        <f>IF(N2061&gt;0, RANK(N2061,(N2061:P2061,Q2061:AE2061)),0)</f>
        <v>1</v>
      </c>
      <c r="E2061" s="7">
        <f>IF(O2061&gt;0,RANK(O2061,(N2061:P2061,Q2061:AE2061)),0)</f>
        <v>2</v>
      </c>
      <c r="F2061" s="7">
        <f>IF(P2061&gt;0,RANK(P2061,(N2061:P2061,Q2061:AE2061)),0)</f>
        <v>0</v>
      </c>
      <c r="G2061" s="1">
        <f t="shared" si="767"/>
        <v>1922</v>
      </c>
      <c r="H2061" s="2">
        <f t="shared" si="768"/>
        <v>6.6344494304452883E-2</v>
      </c>
      <c r="I2061" s="2"/>
      <c r="J2061" s="2">
        <f t="shared" si="769"/>
        <v>0.53317224715222644</v>
      </c>
      <c r="K2061" s="2">
        <f t="shared" si="770"/>
        <v>0.46682775284777356</v>
      </c>
      <c r="L2061" s="2">
        <f t="shared" si="771"/>
        <v>0</v>
      </c>
      <c r="M2061" s="2">
        <f t="shared" si="772"/>
        <v>0</v>
      </c>
      <c r="N2061" s="59">
        <v>15446</v>
      </c>
      <c r="O2061" s="59">
        <v>13524</v>
      </c>
      <c r="P2061" s="59"/>
      <c r="Q2061" s="59"/>
      <c r="R2061" s="59"/>
      <c r="S2061" s="59"/>
      <c r="T2061" s="59"/>
      <c r="U2061" s="59"/>
      <c r="V2061" s="59"/>
      <c r="W2061" s="59"/>
      <c r="X2061" s="59"/>
      <c r="Y2061" s="59"/>
      <c r="Z2061" s="59"/>
      <c r="AA2061" s="59"/>
      <c r="AB2061" s="59"/>
      <c r="AC2061" s="59"/>
      <c r="AD2061" s="59"/>
      <c r="AE2061" s="59"/>
      <c r="AG2061" s="7">
        <f>IF(Q2061&gt;0,RANK(Q2061,(N2061:P2061,Q2061:AE2061)),0)</f>
        <v>0</v>
      </c>
      <c r="AH2061" s="7">
        <f>IF(R2061&gt;0,RANK(R2061,(N2061:P2061,Q2061:AE2061)),0)</f>
        <v>0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773"/>
        <v>0</v>
      </c>
      <c r="AL2061" s="2">
        <f t="shared" si="774"/>
        <v>0</v>
      </c>
      <c r="AM2061" s="2">
        <f t="shared" si="775"/>
        <v>0</v>
      </c>
      <c r="AN2061" s="2">
        <f t="shared" si="776"/>
        <v>0</v>
      </c>
      <c r="AP2061" t="s">
        <v>1141</v>
      </c>
      <c r="AQ2061" t="s">
        <v>1262</v>
      </c>
      <c r="AR2061">
        <v>3</v>
      </c>
      <c r="AT2061" s="95">
        <v>53</v>
      </c>
      <c r="AU2061" s="97">
        <v>15</v>
      </c>
      <c r="AV2061" s="101">
        <f t="shared" si="777"/>
        <v>53015</v>
      </c>
      <c r="AX2061" s="7" t="s">
        <v>1006</v>
      </c>
    </row>
    <row r="2062" spans="1:50" hidden="1" outlineLevel="1">
      <c r="A2062" t="s">
        <v>740</v>
      </c>
      <c r="B2062" t="s">
        <v>1262</v>
      </c>
      <c r="C2062" s="1">
        <f t="shared" si="766"/>
        <v>9008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1">
        <f t="shared" si="767"/>
        <v>1408</v>
      </c>
      <c r="H2062" s="2">
        <f t="shared" si="768"/>
        <v>0.15630550621669628</v>
      </c>
      <c r="I2062" s="2"/>
      <c r="J2062" s="2">
        <f t="shared" si="769"/>
        <v>0.42184724689165187</v>
      </c>
      <c r="K2062" s="2">
        <f t="shared" si="770"/>
        <v>0.57815275310834813</v>
      </c>
      <c r="L2062" s="2">
        <f t="shared" si="771"/>
        <v>0</v>
      </c>
      <c r="M2062" s="2">
        <f t="shared" si="772"/>
        <v>0</v>
      </c>
      <c r="N2062" s="59">
        <v>3800</v>
      </c>
      <c r="O2062" s="59">
        <v>5208</v>
      </c>
      <c r="P2062" s="59"/>
      <c r="Q2062" s="59"/>
      <c r="R2062" s="59"/>
      <c r="S2062" s="59"/>
      <c r="T2062" s="59"/>
      <c r="U2062" s="59"/>
      <c r="V2062" s="59"/>
      <c r="W2062" s="59"/>
      <c r="X2062" s="59"/>
      <c r="Y2062" s="59"/>
      <c r="Z2062" s="59"/>
      <c r="AA2062" s="59"/>
      <c r="AB2062" s="59"/>
      <c r="AC2062" s="59"/>
      <c r="AD2062" s="59"/>
      <c r="AE2062" s="59"/>
      <c r="AG2062" s="7">
        <f>IF(Q2062&gt;0,RANK(Q2062,(N2062:P2062,Q2062:AE2062)),0)</f>
        <v>0</v>
      </c>
      <c r="AH2062" s="7">
        <f>IF(R2062&gt;0,RANK(R2062,(N2062:P2062,Q2062:AE2062)),0)</f>
        <v>0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773"/>
        <v>0</v>
      </c>
      <c r="AL2062" s="2">
        <f t="shared" si="774"/>
        <v>0</v>
      </c>
      <c r="AM2062" s="2">
        <f t="shared" si="775"/>
        <v>0</v>
      </c>
      <c r="AN2062" s="2">
        <f t="shared" si="776"/>
        <v>0</v>
      </c>
      <c r="AP2062" t="s">
        <v>740</v>
      </c>
      <c r="AQ2062" t="s">
        <v>1262</v>
      </c>
      <c r="AR2062">
        <v>4</v>
      </c>
      <c r="AT2062" s="95">
        <v>53</v>
      </c>
      <c r="AU2062" s="97">
        <v>17</v>
      </c>
      <c r="AV2062" s="101">
        <f t="shared" si="777"/>
        <v>53017</v>
      </c>
      <c r="AX2062" s="7" t="s">
        <v>1006</v>
      </c>
    </row>
    <row r="2063" spans="1:50" hidden="1" outlineLevel="1">
      <c r="A2063" t="s">
        <v>524</v>
      </c>
      <c r="B2063" t="s">
        <v>1262</v>
      </c>
      <c r="C2063" s="1">
        <f t="shared" si="766"/>
        <v>2645</v>
      </c>
      <c r="D2063" s="7">
        <f>IF(N2063&gt;0, RANK(N2063,(N2063:P2063,Q2063:AE2063)),0)</f>
        <v>1</v>
      </c>
      <c r="E2063" s="7">
        <f>IF(O2063&gt;0,RANK(O2063,(N2063:P2063,Q2063:AE2063)),0)</f>
        <v>2</v>
      </c>
      <c r="F2063" s="7">
        <f>IF(P2063&gt;0,RANK(P2063,(N2063:P2063,Q2063:AE2063)),0)</f>
        <v>0</v>
      </c>
      <c r="G2063" s="1">
        <f t="shared" si="767"/>
        <v>33</v>
      </c>
      <c r="H2063" s="2">
        <f t="shared" si="768"/>
        <v>1.2476370510396975E-2</v>
      </c>
      <c r="I2063" s="2"/>
      <c r="J2063" s="2">
        <f t="shared" si="769"/>
        <v>0.50623818525519848</v>
      </c>
      <c r="K2063" s="2">
        <f t="shared" si="770"/>
        <v>0.49376181474480152</v>
      </c>
      <c r="L2063" s="2">
        <f t="shared" si="771"/>
        <v>0</v>
      </c>
      <c r="M2063" s="2">
        <f t="shared" si="772"/>
        <v>0</v>
      </c>
      <c r="N2063" s="59">
        <v>1339</v>
      </c>
      <c r="O2063" s="59">
        <v>1306</v>
      </c>
      <c r="P2063" s="59"/>
      <c r="Q2063" s="59"/>
      <c r="R2063" s="59"/>
      <c r="S2063" s="59"/>
      <c r="T2063" s="59"/>
      <c r="U2063" s="59"/>
      <c r="V2063" s="59"/>
      <c r="W2063" s="59"/>
      <c r="X2063" s="59"/>
      <c r="Y2063" s="59"/>
      <c r="Z2063" s="59"/>
      <c r="AA2063" s="59"/>
      <c r="AB2063" s="59"/>
      <c r="AC2063" s="59"/>
      <c r="AD2063" s="59"/>
      <c r="AE2063" s="59"/>
      <c r="AG2063" s="7">
        <f>IF(Q2063&gt;0,RANK(Q2063,(N2063:P2063,Q2063:AE2063)),0)</f>
        <v>0</v>
      </c>
      <c r="AH2063" s="7">
        <f>IF(R2063&gt;0,RANK(R2063,(N2063:P2063,Q2063:AE2063)),0)</f>
        <v>0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773"/>
        <v>0</v>
      </c>
      <c r="AL2063" s="2">
        <f t="shared" si="774"/>
        <v>0</v>
      </c>
      <c r="AM2063" s="2">
        <f t="shared" si="775"/>
        <v>0</v>
      </c>
      <c r="AN2063" s="2">
        <f t="shared" si="776"/>
        <v>0</v>
      </c>
      <c r="AP2063" t="s">
        <v>524</v>
      </c>
      <c r="AQ2063" t="s">
        <v>1262</v>
      </c>
      <c r="AR2063">
        <v>5</v>
      </c>
      <c r="AT2063" s="95">
        <v>53</v>
      </c>
      <c r="AU2063" s="97">
        <v>19</v>
      </c>
      <c r="AV2063" s="101">
        <f t="shared" si="777"/>
        <v>53019</v>
      </c>
      <c r="AX2063" s="7" t="s">
        <v>1006</v>
      </c>
    </row>
    <row r="2064" spans="1:50" hidden="1" outlineLevel="1">
      <c r="A2064" t="s">
        <v>522</v>
      </c>
      <c r="B2064" t="s">
        <v>1262</v>
      </c>
      <c r="C2064" s="1">
        <f t="shared" si="766"/>
        <v>10407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0</v>
      </c>
      <c r="G2064" s="1">
        <f t="shared" si="767"/>
        <v>1165</v>
      </c>
      <c r="H2064" s="2">
        <f t="shared" si="768"/>
        <v>0.11194388392428173</v>
      </c>
      <c r="I2064" s="2"/>
      <c r="J2064" s="2">
        <f t="shared" si="769"/>
        <v>0.44402805803785911</v>
      </c>
      <c r="K2064" s="2">
        <f t="shared" si="770"/>
        <v>0.55597194196214084</v>
      </c>
      <c r="L2064" s="2">
        <f t="shared" si="771"/>
        <v>0</v>
      </c>
      <c r="M2064" s="2">
        <f t="shared" si="772"/>
        <v>1.1102230246251565E-16</v>
      </c>
      <c r="N2064" s="59">
        <v>4621</v>
      </c>
      <c r="O2064" s="59">
        <v>5786</v>
      </c>
      <c r="P2064" s="59"/>
      <c r="Q2064" s="59"/>
      <c r="R2064" s="59"/>
      <c r="S2064" s="59"/>
      <c r="T2064" s="59"/>
      <c r="U2064" s="59"/>
      <c r="V2064" s="59"/>
      <c r="W2064" s="59"/>
      <c r="X2064" s="59"/>
      <c r="Y2064" s="59"/>
      <c r="Z2064" s="59"/>
      <c r="AA2064" s="59"/>
      <c r="AB2064" s="59"/>
      <c r="AC2064" s="59"/>
      <c r="AD2064" s="59"/>
      <c r="AE2064" s="59"/>
      <c r="AG2064" s="7">
        <f>IF(Q2064&gt;0,RANK(Q2064,(N2064:P2064,Q2064:AE2064)),0)</f>
        <v>0</v>
      </c>
      <c r="AH2064" s="7">
        <f>IF(R2064&gt;0,RANK(R2064,(N2064:P2064,Q2064:AE2064)),0)</f>
        <v>0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773"/>
        <v>0</v>
      </c>
      <c r="AL2064" s="2">
        <f t="shared" si="774"/>
        <v>0</v>
      </c>
      <c r="AM2064" s="2">
        <f t="shared" si="775"/>
        <v>0</v>
      </c>
      <c r="AN2064" s="2">
        <f t="shared" si="776"/>
        <v>0</v>
      </c>
      <c r="AP2064" t="s">
        <v>522</v>
      </c>
      <c r="AQ2064" t="s">
        <v>1262</v>
      </c>
      <c r="AR2064">
        <v>4</v>
      </c>
      <c r="AT2064" s="95">
        <v>53</v>
      </c>
      <c r="AU2064" s="97">
        <v>21</v>
      </c>
      <c r="AV2064" s="101">
        <f t="shared" si="777"/>
        <v>53021</v>
      </c>
      <c r="AX2064" s="7" t="s">
        <v>1006</v>
      </c>
    </row>
    <row r="2065" spans="1:50" hidden="1" outlineLevel="1">
      <c r="A2065" t="s">
        <v>1011</v>
      </c>
      <c r="B2065" t="s">
        <v>1262</v>
      </c>
      <c r="C2065" s="1">
        <f t="shared" si="766"/>
        <v>1251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0</v>
      </c>
      <c r="G2065" s="1">
        <f t="shared" si="767"/>
        <v>59</v>
      </c>
      <c r="H2065" s="2">
        <f t="shared" si="768"/>
        <v>4.7162270183852918E-2</v>
      </c>
      <c r="I2065" s="2"/>
      <c r="J2065" s="2">
        <f t="shared" si="769"/>
        <v>0.47641886490807356</v>
      </c>
      <c r="K2065" s="2">
        <f t="shared" si="770"/>
        <v>0.5235811350919265</v>
      </c>
      <c r="L2065" s="2">
        <f t="shared" si="771"/>
        <v>0</v>
      </c>
      <c r="M2065" s="2">
        <f t="shared" si="772"/>
        <v>-1.1102230246251565E-16</v>
      </c>
      <c r="N2065" s="59">
        <v>596</v>
      </c>
      <c r="O2065" s="59">
        <v>655</v>
      </c>
      <c r="P2065" s="59"/>
      <c r="Q2065" s="59"/>
      <c r="R2065" s="59"/>
      <c r="S2065" s="59"/>
      <c r="T2065" s="59"/>
      <c r="U2065" s="59"/>
      <c r="V2065" s="59"/>
      <c r="W2065" s="59"/>
      <c r="X2065" s="59"/>
      <c r="Y2065" s="59"/>
      <c r="Z2065" s="59"/>
      <c r="AA2065" s="59"/>
      <c r="AB2065" s="59"/>
      <c r="AC2065" s="59"/>
      <c r="AD2065" s="59"/>
      <c r="AE2065" s="59"/>
      <c r="AG2065" s="7">
        <f>IF(Q2065&gt;0,RANK(Q2065,(N2065:P2065,Q2065:AE2065)),0)</f>
        <v>0</v>
      </c>
      <c r="AH2065" s="7">
        <f>IF(R2065&gt;0,RANK(R2065,(N2065:P2065,Q2065:AE2065)),0)</f>
        <v>0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773"/>
        <v>0</v>
      </c>
      <c r="AL2065" s="2">
        <f t="shared" si="774"/>
        <v>0</v>
      </c>
      <c r="AM2065" s="2">
        <f t="shared" si="775"/>
        <v>0</v>
      </c>
      <c r="AN2065" s="2">
        <f t="shared" si="776"/>
        <v>0</v>
      </c>
      <c r="AP2065" t="s">
        <v>1011</v>
      </c>
      <c r="AQ2065" t="s">
        <v>1262</v>
      </c>
      <c r="AR2065">
        <v>5</v>
      </c>
      <c r="AT2065" s="95">
        <v>53</v>
      </c>
      <c r="AU2065" s="97">
        <v>23</v>
      </c>
      <c r="AV2065" s="101">
        <f t="shared" si="777"/>
        <v>53023</v>
      </c>
      <c r="AX2065" s="7" t="s">
        <v>1006</v>
      </c>
    </row>
    <row r="2066" spans="1:50" hidden="1" outlineLevel="1">
      <c r="A2066" t="s">
        <v>1602</v>
      </c>
      <c r="B2066" t="s">
        <v>1262</v>
      </c>
      <c r="C2066" s="1">
        <f t="shared" si="766"/>
        <v>17740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1">
        <f t="shared" si="767"/>
        <v>2880</v>
      </c>
      <c r="H2066" s="2">
        <f t="shared" si="768"/>
        <v>0.16234498308906425</v>
      </c>
      <c r="I2066" s="2"/>
      <c r="J2066" s="2">
        <f t="shared" si="769"/>
        <v>0.41882750845546785</v>
      </c>
      <c r="K2066" s="2">
        <f t="shared" si="770"/>
        <v>0.5811724915445321</v>
      </c>
      <c r="L2066" s="2">
        <f t="shared" si="771"/>
        <v>0</v>
      </c>
      <c r="M2066" s="2">
        <f t="shared" si="772"/>
        <v>1.1102230246251565E-16</v>
      </c>
      <c r="N2066" s="59">
        <v>7430</v>
      </c>
      <c r="O2066" s="59">
        <v>10310</v>
      </c>
      <c r="P2066" s="59"/>
      <c r="Q2066" s="59"/>
      <c r="R2066" s="59"/>
      <c r="S2066" s="59"/>
      <c r="T2066" s="59"/>
      <c r="U2066" s="59"/>
      <c r="V2066" s="59"/>
      <c r="W2066" s="59"/>
      <c r="X2066" s="59"/>
      <c r="Y2066" s="59"/>
      <c r="Z2066" s="59"/>
      <c r="AA2066" s="59"/>
      <c r="AB2066" s="59"/>
      <c r="AC2066" s="59"/>
      <c r="AD2066" s="59"/>
      <c r="AE2066" s="59"/>
      <c r="AG2066" s="7">
        <f>IF(Q2066&gt;0,RANK(Q2066,(N2066:P2066,Q2066:AE2066)),0)</f>
        <v>0</v>
      </c>
      <c r="AH2066" s="7">
        <f>IF(R2066&gt;0,RANK(R2066,(N2066:P2066,Q2066:AE2066)),0)</f>
        <v>0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773"/>
        <v>0</v>
      </c>
      <c r="AL2066" s="2">
        <f t="shared" si="774"/>
        <v>0</v>
      </c>
      <c r="AM2066" s="2">
        <f t="shared" si="775"/>
        <v>0</v>
      </c>
      <c r="AN2066" s="2">
        <f t="shared" si="776"/>
        <v>0</v>
      </c>
      <c r="AP2066" t="s">
        <v>1602</v>
      </c>
      <c r="AQ2066" t="s">
        <v>1262</v>
      </c>
      <c r="AR2066">
        <v>4</v>
      </c>
      <c r="AT2066" s="95">
        <v>53</v>
      </c>
      <c r="AU2066" s="97">
        <v>25</v>
      </c>
      <c r="AV2066" s="101">
        <f t="shared" si="777"/>
        <v>53025</v>
      </c>
      <c r="AX2066" s="7" t="s">
        <v>1006</v>
      </c>
    </row>
    <row r="2067" spans="1:50" hidden="1" outlineLevel="1">
      <c r="A2067" t="s">
        <v>36</v>
      </c>
      <c r="B2067" t="s">
        <v>1262</v>
      </c>
      <c r="C2067" s="1">
        <f t="shared" si="766"/>
        <v>21302</v>
      </c>
      <c r="D2067" s="7">
        <f>IF(N2067&gt;0, RANK(N2067,(N2067:P2067,Q2067:AE2067)),0)</f>
        <v>1</v>
      </c>
      <c r="E2067" s="7">
        <f>IF(O2067&gt;0,RANK(O2067,(N2067:P2067,Q2067:AE2067)),0)</f>
        <v>2</v>
      </c>
      <c r="F2067" s="7">
        <f>IF(P2067&gt;0,RANK(P2067,(N2067:P2067,Q2067:AE2067)),0)</f>
        <v>0</v>
      </c>
      <c r="G2067" s="1">
        <f t="shared" si="767"/>
        <v>5474</v>
      </c>
      <c r="H2067" s="2">
        <f t="shared" si="768"/>
        <v>0.25697117641536005</v>
      </c>
      <c r="I2067" s="2"/>
      <c r="J2067" s="2">
        <f t="shared" si="769"/>
        <v>0.62848558820768008</v>
      </c>
      <c r="K2067" s="2">
        <f t="shared" si="770"/>
        <v>0.37151441179231998</v>
      </c>
      <c r="L2067" s="2">
        <f t="shared" si="771"/>
        <v>0</v>
      </c>
      <c r="M2067" s="2">
        <f t="shared" si="772"/>
        <v>-5.5511151231257827E-17</v>
      </c>
      <c r="N2067" s="59">
        <v>13388</v>
      </c>
      <c r="O2067" s="59">
        <v>7914</v>
      </c>
      <c r="P2067" s="59"/>
      <c r="Q2067" s="59"/>
      <c r="R2067" s="59"/>
      <c r="S2067" s="59"/>
      <c r="T2067" s="59"/>
      <c r="U2067" s="59"/>
      <c r="V2067" s="59"/>
      <c r="W2067" s="59"/>
      <c r="X2067" s="59"/>
      <c r="Y2067" s="59"/>
      <c r="Z2067" s="59"/>
      <c r="AA2067" s="59"/>
      <c r="AB2067" s="59"/>
      <c r="AC2067" s="59"/>
      <c r="AD2067" s="59"/>
      <c r="AE2067" s="59"/>
      <c r="AG2067" s="7">
        <f>IF(Q2067&gt;0,RANK(Q2067,(N2067:P2067,Q2067:AE2067)),0)</f>
        <v>0</v>
      </c>
      <c r="AH2067" s="7">
        <f>IF(R2067&gt;0,RANK(R2067,(N2067:P2067,Q2067:AE2067)),0)</f>
        <v>0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773"/>
        <v>0</v>
      </c>
      <c r="AL2067" s="2">
        <f t="shared" si="774"/>
        <v>0</v>
      </c>
      <c r="AM2067" s="2">
        <f t="shared" si="775"/>
        <v>0</v>
      </c>
      <c r="AN2067" s="2">
        <f t="shared" si="776"/>
        <v>0</v>
      </c>
      <c r="AP2067" t="s">
        <v>36</v>
      </c>
      <c r="AQ2067" t="s">
        <v>1262</v>
      </c>
      <c r="AR2067">
        <v>6</v>
      </c>
      <c r="AT2067" s="95">
        <v>53</v>
      </c>
      <c r="AU2067" s="97">
        <v>27</v>
      </c>
      <c r="AV2067" s="101">
        <f t="shared" si="777"/>
        <v>53027</v>
      </c>
      <c r="AX2067" s="7" t="s">
        <v>1006</v>
      </c>
    </row>
    <row r="2068" spans="1:50" hidden="1" outlineLevel="1">
      <c r="A2068" t="s">
        <v>548</v>
      </c>
      <c r="B2068" t="s">
        <v>1262</v>
      </c>
      <c r="C2068" s="1">
        <f t="shared" si="766"/>
        <v>25017</v>
      </c>
      <c r="D2068" s="7">
        <f>IF(N2068&gt;0, RANK(N2068,(N2068:P2068,Q2068:AE2068)),0)</f>
        <v>1</v>
      </c>
      <c r="E2068" s="7">
        <f>IF(O2068&gt;0,RANK(O2068,(N2068:P2068,Q2068:AE2068)),0)</f>
        <v>2</v>
      </c>
      <c r="F2068" s="7">
        <f>IF(P2068&gt;0,RANK(P2068,(N2068:P2068,Q2068:AE2068)),0)</f>
        <v>0</v>
      </c>
      <c r="G2068" s="1">
        <f t="shared" si="767"/>
        <v>2261</v>
      </c>
      <c r="H2068" s="2">
        <f t="shared" si="768"/>
        <v>9.03785425910381E-2</v>
      </c>
      <c r="I2068" s="2"/>
      <c r="J2068" s="2">
        <f t="shared" si="769"/>
        <v>0.54518927129551908</v>
      </c>
      <c r="K2068" s="2">
        <f t="shared" si="770"/>
        <v>0.45481072870448097</v>
      </c>
      <c r="L2068" s="2">
        <f t="shared" si="771"/>
        <v>0</v>
      </c>
      <c r="M2068" s="2">
        <f t="shared" si="772"/>
        <v>-5.5511151231257827E-17</v>
      </c>
      <c r="N2068" s="59">
        <v>13639</v>
      </c>
      <c r="O2068" s="59">
        <v>11378</v>
      </c>
      <c r="P2068" s="59"/>
      <c r="Q2068" s="59"/>
      <c r="R2068" s="59"/>
      <c r="S2068" s="59"/>
      <c r="T2068" s="59"/>
      <c r="U2068" s="59"/>
      <c r="V2068" s="59"/>
      <c r="W2068" s="59"/>
      <c r="X2068" s="59"/>
      <c r="Y2068" s="59"/>
      <c r="Z2068" s="59"/>
      <c r="AA2068" s="59"/>
      <c r="AB2068" s="59"/>
      <c r="AC2068" s="59"/>
      <c r="AD2068" s="59"/>
      <c r="AE2068" s="59"/>
      <c r="AG2068" s="7">
        <f>IF(Q2068&gt;0,RANK(Q2068,(N2068:P2068,Q2068:AE2068)),0)</f>
        <v>0</v>
      </c>
      <c r="AH2068" s="7">
        <f>IF(R2068&gt;0,RANK(R2068,(N2068:P2068,Q2068:AE2068)),0)</f>
        <v>0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si="773"/>
        <v>0</v>
      </c>
      <c r="AL2068" s="2">
        <f t="shared" si="774"/>
        <v>0</v>
      </c>
      <c r="AM2068" s="2">
        <f t="shared" si="775"/>
        <v>0</v>
      </c>
      <c r="AN2068" s="2">
        <f t="shared" si="776"/>
        <v>0</v>
      </c>
      <c r="AP2068" t="s">
        <v>548</v>
      </c>
      <c r="AQ2068" t="s">
        <v>1262</v>
      </c>
      <c r="AR2068">
        <v>2</v>
      </c>
      <c r="AT2068" s="95">
        <v>53</v>
      </c>
      <c r="AU2068" s="97">
        <v>29</v>
      </c>
      <c r="AV2068" s="101">
        <f t="shared" si="777"/>
        <v>53029</v>
      </c>
      <c r="AX2068" s="7" t="s">
        <v>1006</v>
      </c>
    </row>
    <row r="2069" spans="1:50" hidden="1" outlineLevel="1">
      <c r="A2069" t="s">
        <v>1349</v>
      </c>
      <c r="B2069" t="s">
        <v>1262</v>
      </c>
      <c r="C2069" s="1">
        <f t="shared" si="766"/>
        <v>12633</v>
      </c>
      <c r="D2069" s="7">
        <f>IF(N2069&gt;0, RANK(N2069,(N2069:P2069,Q2069:AE2069)),0)</f>
        <v>1</v>
      </c>
      <c r="E2069" s="7">
        <f>IF(O2069&gt;0,RANK(O2069,(N2069:P2069,Q2069:AE2069)),0)</f>
        <v>2</v>
      </c>
      <c r="F2069" s="7">
        <f>IF(P2069&gt;0,RANK(P2069,(N2069:P2069,Q2069:AE2069)),0)</f>
        <v>0</v>
      </c>
      <c r="G2069" s="1">
        <f t="shared" si="767"/>
        <v>3007</v>
      </c>
      <c r="H2069" s="2">
        <f t="shared" si="768"/>
        <v>0.23802738858545081</v>
      </c>
      <c r="I2069" s="2"/>
      <c r="J2069" s="2">
        <f t="shared" si="769"/>
        <v>0.61901369429272535</v>
      </c>
      <c r="K2069" s="2">
        <f t="shared" si="770"/>
        <v>0.3809863057072746</v>
      </c>
      <c r="L2069" s="2">
        <f t="shared" si="771"/>
        <v>0</v>
      </c>
      <c r="M2069" s="2">
        <f t="shared" si="772"/>
        <v>5.5511151231257827E-17</v>
      </c>
      <c r="N2069" s="59">
        <v>7820</v>
      </c>
      <c r="O2069" s="59">
        <v>4813</v>
      </c>
      <c r="P2069" s="59"/>
      <c r="Q2069" s="59"/>
      <c r="R2069" s="59"/>
      <c r="S2069" s="59"/>
      <c r="T2069" s="59"/>
      <c r="U2069" s="59"/>
      <c r="V2069" s="59"/>
      <c r="W2069" s="59"/>
      <c r="X2069" s="59"/>
      <c r="Y2069" s="59"/>
      <c r="Z2069" s="59"/>
      <c r="AA2069" s="59"/>
      <c r="AB2069" s="59"/>
      <c r="AC2069" s="59"/>
      <c r="AD2069" s="59"/>
      <c r="AE2069" s="59"/>
      <c r="AG2069" s="7">
        <f>IF(Q2069&gt;0,RANK(Q2069,(N2069:P2069,Q2069:AE2069)),0)</f>
        <v>0</v>
      </c>
      <c r="AH2069" s="7">
        <f>IF(R2069&gt;0,RANK(R2069,(N2069:P2069,Q2069:AE2069)),0)</f>
        <v>0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773"/>
        <v>0</v>
      </c>
      <c r="AL2069" s="2">
        <f t="shared" si="774"/>
        <v>0</v>
      </c>
      <c r="AM2069" s="2">
        <f t="shared" si="775"/>
        <v>0</v>
      </c>
      <c r="AN2069" s="2">
        <f t="shared" si="776"/>
        <v>0</v>
      </c>
      <c r="AP2069" t="s">
        <v>1349</v>
      </c>
      <c r="AQ2069" t="s">
        <v>1262</v>
      </c>
      <c r="AR2069">
        <v>6</v>
      </c>
      <c r="AT2069" s="95">
        <v>53</v>
      </c>
      <c r="AU2069" s="97">
        <v>31</v>
      </c>
      <c r="AV2069" s="101">
        <f t="shared" si="777"/>
        <v>53031</v>
      </c>
      <c r="AX2069" s="7" t="s">
        <v>1006</v>
      </c>
    </row>
    <row r="2070" spans="1:50" hidden="1" outlineLevel="1">
      <c r="A2070" t="s">
        <v>654</v>
      </c>
      <c r="B2070" t="s">
        <v>1262</v>
      </c>
      <c r="C2070" s="1">
        <f t="shared" si="766"/>
        <v>603769</v>
      </c>
      <c r="D2070" s="7">
        <f>IF(N2070&gt;0, RANK(N2070,(N2070:P2070,Q2070:AE2070)),0)</f>
        <v>1</v>
      </c>
      <c r="E2070" s="7">
        <f>IF(O2070&gt;0,RANK(O2070,(N2070:P2070,Q2070:AE2070)),0)</f>
        <v>2</v>
      </c>
      <c r="F2070" s="7">
        <f>IF(P2070&gt;0,RANK(P2070,(N2070:P2070,Q2070:AE2070)),0)</f>
        <v>0</v>
      </c>
      <c r="G2070" s="1">
        <f t="shared" si="767"/>
        <v>206585</v>
      </c>
      <c r="H2070" s="2">
        <f t="shared" si="768"/>
        <v>0.34215900451994058</v>
      </c>
      <c r="I2070" s="2"/>
      <c r="J2070" s="2">
        <f t="shared" si="769"/>
        <v>0.67107950225997026</v>
      </c>
      <c r="K2070" s="2">
        <f t="shared" si="770"/>
        <v>0.32892049774002974</v>
      </c>
      <c r="L2070" s="2">
        <f t="shared" si="771"/>
        <v>0</v>
      </c>
      <c r="M2070" s="2">
        <f t="shared" si="772"/>
        <v>0</v>
      </c>
      <c r="N2070" s="59">
        <v>405177</v>
      </c>
      <c r="O2070" s="59">
        <v>198592</v>
      </c>
      <c r="P2070" s="59"/>
      <c r="Q2070" s="59"/>
      <c r="R2070" s="59"/>
      <c r="S2070" s="59"/>
      <c r="T2070" s="59"/>
      <c r="U2070" s="59"/>
      <c r="V2070" s="59"/>
      <c r="W2070" s="59"/>
      <c r="X2070" s="59"/>
      <c r="Y2070" s="59"/>
      <c r="Z2070" s="59"/>
      <c r="AA2070" s="59"/>
      <c r="AB2070" s="59"/>
      <c r="AC2070" s="59"/>
      <c r="AD2070" s="59"/>
      <c r="AE2070" s="59"/>
      <c r="AG2070" s="7">
        <f>IF(Q2070&gt;0,RANK(Q2070,(N2070:P2070,Q2070:AE2070)),0)</f>
        <v>0</v>
      </c>
      <c r="AH2070" s="7">
        <f>IF(R2070&gt;0,RANK(R2070,(N2070:P2070,Q2070:AE2070)),0)</f>
        <v>0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773"/>
        <v>0</v>
      </c>
      <c r="AL2070" s="2">
        <f t="shared" si="774"/>
        <v>0</v>
      </c>
      <c r="AM2070" s="2">
        <f t="shared" si="775"/>
        <v>0</v>
      </c>
      <c r="AN2070" s="2">
        <f t="shared" si="776"/>
        <v>0</v>
      </c>
      <c r="AP2070" t="s">
        <v>654</v>
      </c>
      <c r="AQ2070" t="s">
        <v>1262</v>
      </c>
      <c r="AR2070">
        <v>0</v>
      </c>
      <c r="AT2070" s="95">
        <v>53</v>
      </c>
      <c r="AU2070" s="97">
        <v>33</v>
      </c>
      <c r="AV2070" s="101">
        <f t="shared" si="777"/>
        <v>53033</v>
      </c>
      <c r="AX2070" s="7" t="s">
        <v>1006</v>
      </c>
    </row>
    <row r="2071" spans="1:50" hidden="1" outlineLevel="1">
      <c r="A2071" t="s">
        <v>1560</v>
      </c>
      <c r="B2071" t="s">
        <v>1262</v>
      </c>
      <c r="C2071" s="1">
        <f t="shared" si="766"/>
        <v>82078</v>
      </c>
      <c r="D2071" s="7">
        <f>IF(N2071&gt;0, RANK(N2071,(N2071:P2071,Q2071:AE2071)),0)</f>
        <v>1</v>
      </c>
      <c r="E2071" s="7">
        <f>IF(O2071&gt;0,RANK(O2071,(N2071:P2071,Q2071:AE2071)),0)</f>
        <v>2</v>
      </c>
      <c r="F2071" s="7">
        <f>IF(P2071&gt;0,RANK(P2071,(N2071:P2071,Q2071:AE2071)),0)</f>
        <v>0</v>
      </c>
      <c r="G2071" s="1">
        <f t="shared" ref="G2071:G2093" si="778">IF(C2071&gt;0,MAX(N2071:P2071)-LARGE(N2071:P2071,2),0)</f>
        <v>14166</v>
      </c>
      <c r="H2071" s="2">
        <f t="shared" ref="H2071:H2093" si="779">IF(C2071&gt;0,G2071/C2071,0)</f>
        <v>0.1725919247545018</v>
      </c>
      <c r="I2071" s="2"/>
      <c r="J2071" s="2">
        <f t="shared" si="769"/>
        <v>0.5862959623772509</v>
      </c>
      <c r="K2071" s="2">
        <f t="shared" si="770"/>
        <v>0.4137040376227491</v>
      </c>
      <c r="L2071" s="2">
        <f t="shared" si="771"/>
        <v>0</v>
      </c>
      <c r="M2071" s="2">
        <f t="shared" si="772"/>
        <v>0</v>
      </c>
      <c r="N2071" s="59">
        <v>48122</v>
      </c>
      <c r="O2071" s="59">
        <v>33956</v>
      </c>
      <c r="P2071" s="59"/>
      <c r="Q2071" s="59"/>
      <c r="R2071" s="59"/>
      <c r="S2071" s="59"/>
      <c r="T2071" s="59"/>
      <c r="U2071" s="59"/>
      <c r="V2071" s="59"/>
      <c r="W2071" s="59"/>
      <c r="X2071" s="59"/>
      <c r="Y2071" s="59"/>
      <c r="Z2071" s="59"/>
      <c r="AA2071" s="59"/>
      <c r="AB2071" s="59"/>
      <c r="AC2071" s="59"/>
      <c r="AD2071" s="59"/>
      <c r="AE2071" s="59"/>
      <c r="AG2071" s="7">
        <f>IF(Q2071&gt;0,RANK(Q2071,(N2071:P2071,Q2071:AE2071)),0)</f>
        <v>0</v>
      </c>
      <c r="AH2071" s="7">
        <f>IF(R2071&gt;0,RANK(R2071,(N2071:P2071,Q2071:AE2071)),0)</f>
        <v>0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773"/>
        <v>0</v>
      </c>
      <c r="AL2071" s="2">
        <f t="shared" si="774"/>
        <v>0</v>
      </c>
      <c r="AM2071" s="2">
        <f t="shared" si="775"/>
        <v>0</v>
      </c>
      <c r="AN2071" s="2">
        <f t="shared" si="776"/>
        <v>0</v>
      </c>
      <c r="AP2071" t="s">
        <v>1560</v>
      </c>
      <c r="AQ2071" t="s">
        <v>1262</v>
      </c>
      <c r="AR2071">
        <v>0</v>
      </c>
      <c r="AT2071" s="95">
        <v>53</v>
      </c>
      <c r="AU2071" s="97">
        <v>35</v>
      </c>
      <c r="AV2071" s="101">
        <f t="shared" si="777"/>
        <v>53035</v>
      </c>
      <c r="AX2071" s="7" t="s">
        <v>1006</v>
      </c>
    </row>
    <row r="2072" spans="1:50" hidden="1" outlineLevel="1">
      <c r="A2072" t="s">
        <v>98</v>
      </c>
      <c r="B2072" t="s">
        <v>1262</v>
      </c>
      <c r="C2072" s="1">
        <f t="shared" si="766"/>
        <v>10755</v>
      </c>
      <c r="D2072" s="7">
        <f>IF(N2072&gt;0, RANK(N2072,(N2072:P2072,Q2072:AE2072)),0)</f>
        <v>1</v>
      </c>
      <c r="E2072" s="7">
        <f>IF(O2072&gt;0,RANK(O2072,(N2072:P2072,Q2072:AE2072)),0)</f>
        <v>2</v>
      </c>
      <c r="F2072" s="7">
        <f>IF(P2072&gt;0,RANK(P2072,(N2072:P2072,Q2072:AE2072)),0)</f>
        <v>0</v>
      </c>
      <c r="G2072" s="1">
        <f t="shared" si="778"/>
        <v>183</v>
      </c>
      <c r="H2072" s="2">
        <f t="shared" si="779"/>
        <v>1.7015341701534171E-2</v>
      </c>
      <c r="I2072" s="2"/>
      <c r="J2072" s="2">
        <f t="shared" si="769"/>
        <v>0.50850767085076709</v>
      </c>
      <c r="K2072" s="2">
        <f t="shared" si="770"/>
        <v>0.49149232914923291</v>
      </c>
      <c r="L2072" s="2">
        <f t="shared" si="771"/>
        <v>0</v>
      </c>
      <c r="M2072" s="2">
        <f t="shared" si="772"/>
        <v>0</v>
      </c>
      <c r="N2072" s="59">
        <v>5469</v>
      </c>
      <c r="O2072" s="59">
        <v>5286</v>
      </c>
      <c r="P2072" s="59"/>
      <c r="Q2072" s="59"/>
      <c r="R2072" s="59"/>
      <c r="S2072" s="59"/>
      <c r="T2072" s="59"/>
      <c r="U2072" s="59"/>
      <c r="V2072" s="59"/>
      <c r="W2072" s="59"/>
      <c r="X2072" s="59"/>
      <c r="Y2072" s="59"/>
      <c r="Z2072" s="59"/>
      <c r="AA2072" s="59"/>
      <c r="AB2072" s="59"/>
      <c r="AC2072" s="59"/>
      <c r="AD2072" s="59"/>
      <c r="AE2072" s="59"/>
      <c r="AG2072" s="7">
        <f>IF(Q2072&gt;0,RANK(Q2072,(N2072:P2072,Q2072:AE2072)),0)</f>
        <v>0</v>
      </c>
      <c r="AH2072" s="7">
        <f>IF(R2072&gt;0,RANK(R2072,(N2072:P2072,Q2072:AE2072)),0)</f>
        <v>0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773"/>
        <v>0</v>
      </c>
      <c r="AL2072" s="2">
        <f t="shared" si="774"/>
        <v>0</v>
      </c>
      <c r="AM2072" s="2">
        <f t="shared" si="775"/>
        <v>0</v>
      </c>
      <c r="AN2072" s="2">
        <f t="shared" si="776"/>
        <v>0</v>
      </c>
      <c r="AP2072" t="s">
        <v>98</v>
      </c>
      <c r="AQ2072" t="s">
        <v>1262</v>
      </c>
      <c r="AR2072">
        <v>4</v>
      </c>
      <c r="AT2072" s="95">
        <v>53</v>
      </c>
      <c r="AU2072" s="97">
        <v>37</v>
      </c>
      <c r="AV2072" s="101">
        <f t="shared" si="777"/>
        <v>53037</v>
      </c>
      <c r="AX2072" s="7" t="s">
        <v>1006</v>
      </c>
    </row>
    <row r="2073" spans="1:50" hidden="1" outlineLevel="1">
      <c r="A2073" t="s">
        <v>2073</v>
      </c>
      <c r="B2073" t="s">
        <v>1262</v>
      </c>
      <c r="C2073" s="1">
        <f t="shared" si="766"/>
        <v>6301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0</v>
      </c>
      <c r="G2073" s="1">
        <f t="shared" si="778"/>
        <v>473</v>
      </c>
      <c r="H2073" s="2">
        <f t="shared" si="779"/>
        <v>7.5067449611172829E-2</v>
      </c>
      <c r="I2073" s="2"/>
      <c r="J2073" s="2">
        <f t="shared" si="769"/>
        <v>0.46246627519441358</v>
      </c>
      <c r="K2073" s="2">
        <f t="shared" si="770"/>
        <v>0.53753372480558637</v>
      </c>
      <c r="L2073" s="2">
        <f t="shared" si="771"/>
        <v>0</v>
      </c>
      <c r="M2073" s="2">
        <f t="shared" si="772"/>
        <v>1.1102230246251565E-16</v>
      </c>
      <c r="N2073" s="59">
        <v>2914</v>
      </c>
      <c r="O2073" s="59">
        <v>3387</v>
      </c>
      <c r="P2073" s="59"/>
      <c r="Q2073" s="59"/>
      <c r="R2073" s="59"/>
      <c r="S2073" s="59"/>
      <c r="T2073" s="59"/>
      <c r="U2073" s="59"/>
      <c r="V2073" s="59"/>
      <c r="W2073" s="59"/>
      <c r="X2073" s="59"/>
      <c r="Y2073" s="59"/>
      <c r="Z2073" s="59"/>
      <c r="AA2073" s="59"/>
      <c r="AB2073" s="59"/>
      <c r="AC2073" s="59"/>
      <c r="AD2073" s="59"/>
      <c r="AE2073" s="59"/>
      <c r="AG2073" s="7">
        <f>IF(Q2073&gt;0,RANK(Q2073,(N2073:P2073,Q2073:AE2073)),0)</f>
        <v>0</v>
      </c>
      <c r="AH2073" s="7">
        <f>IF(R2073&gt;0,RANK(R2073,(N2073:P2073,Q2073:AE2073)),0)</f>
        <v>0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773"/>
        <v>0</v>
      </c>
      <c r="AL2073" s="2">
        <f t="shared" si="774"/>
        <v>0</v>
      </c>
      <c r="AM2073" s="2">
        <f t="shared" si="775"/>
        <v>0</v>
      </c>
      <c r="AN2073" s="2">
        <f t="shared" si="776"/>
        <v>0</v>
      </c>
      <c r="AP2073" t="s">
        <v>2073</v>
      </c>
      <c r="AQ2073" t="s">
        <v>1262</v>
      </c>
      <c r="AR2073">
        <v>4</v>
      </c>
      <c r="AT2073" s="95">
        <v>53</v>
      </c>
      <c r="AU2073" s="97">
        <v>39</v>
      </c>
      <c r="AV2073" s="101">
        <f t="shared" si="777"/>
        <v>53039</v>
      </c>
      <c r="AX2073" s="7" t="s">
        <v>1006</v>
      </c>
    </row>
    <row r="2074" spans="1:50" hidden="1" outlineLevel="1">
      <c r="A2074" t="s">
        <v>1565</v>
      </c>
      <c r="B2074" t="s">
        <v>1262</v>
      </c>
      <c r="C2074" s="1">
        <f t="shared" si="766"/>
        <v>24742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1">
        <f t="shared" si="778"/>
        <v>4652</v>
      </c>
      <c r="H2074" s="2">
        <f t="shared" si="779"/>
        <v>0.18802037022067739</v>
      </c>
      <c r="I2074" s="2"/>
      <c r="J2074" s="2">
        <f t="shared" si="769"/>
        <v>0.40598981488966129</v>
      </c>
      <c r="K2074" s="2">
        <f t="shared" si="770"/>
        <v>0.59401018511033865</v>
      </c>
      <c r="L2074" s="2">
        <f t="shared" si="771"/>
        <v>0</v>
      </c>
      <c r="M2074" s="2">
        <f t="shared" si="772"/>
        <v>1.1102230246251565E-16</v>
      </c>
      <c r="N2074" s="59">
        <v>10045</v>
      </c>
      <c r="O2074" s="59">
        <v>14697</v>
      </c>
      <c r="P2074" s="59"/>
      <c r="Q2074" s="59"/>
      <c r="R2074" s="59"/>
      <c r="S2074" s="59"/>
      <c r="T2074" s="59"/>
      <c r="U2074" s="59"/>
      <c r="V2074" s="59"/>
      <c r="W2074" s="59"/>
      <c r="X2074" s="59"/>
      <c r="Y2074" s="59"/>
      <c r="Z2074" s="59"/>
      <c r="AA2074" s="59"/>
      <c r="AB2074" s="59"/>
      <c r="AC2074" s="59"/>
      <c r="AD2074" s="59"/>
      <c r="AE2074" s="59"/>
      <c r="AG2074" s="7">
        <f>IF(Q2074&gt;0,RANK(Q2074,(N2074:P2074,Q2074:AE2074)),0)</f>
        <v>0</v>
      </c>
      <c r="AH2074" s="7">
        <f>IF(R2074&gt;0,RANK(R2074,(N2074:P2074,Q2074:AE2074)),0)</f>
        <v>0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si="773"/>
        <v>0</v>
      </c>
      <c r="AL2074" s="2">
        <f t="shared" si="774"/>
        <v>0</v>
      </c>
      <c r="AM2074" s="2">
        <f t="shared" si="775"/>
        <v>0</v>
      </c>
      <c r="AN2074" s="2">
        <f t="shared" si="776"/>
        <v>0</v>
      </c>
      <c r="AP2074" t="s">
        <v>1565</v>
      </c>
      <c r="AQ2074" t="s">
        <v>1262</v>
      </c>
      <c r="AR2074">
        <v>3</v>
      </c>
      <c r="AT2074" s="95">
        <v>53</v>
      </c>
      <c r="AU2074" s="97">
        <v>41</v>
      </c>
      <c r="AV2074" s="101">
        <f t="shared" si="777"/>
        <v>53041</v>
      </c>
      <c r="AX2074" s="7" t="s">
        <v>1006</v>
      </c>
    </row>
    <row r="2075" spans="1:50" hidden="1" outlineLevel="1">
      <c r="A2075" t="s">
        <v>1853</v>
      </c>
      <c r="B2075" t="s">
        <v>1262</v>
      </c>
      <c r="C2075" s="1">
        <f t="shared" si="766"/>
        <v>4404</v>
      </c>
      <c r="D2075" s="7">
        <f>IF(N2075&gt;0, RANK(N2075,(N2075:P2075,Q2075:AE2075)),0)</f>
        <v>2</v>
      </c>
      <c r="E2075" s="7">
        <f>IF(O2075&gt;0,RANK(O2075,(N2075:P2075,Q2075:AE2075)),0)</f>
        <v>1</v>
      </c>
      <c r="F2075" s="7">
        <f>IF(P2075&gt;0,RANK(P2075,(N2075:P2075,Q2075:AE2075)),0)</f>
        <v>0</v>
      </c>
      <c r="G2075" s="1">
        <f t="shared" si="778"/>
        <v>320</v>
      </c>
      <c r="H2075" s="2">
        <f t="shared" si="779"/>
        <v>7.2661217075386017E-2</v>
      </c>
      <c r="I2075" s="2"/>
      <c r="J2075" s="2">
        <f t="shared" si="769"/>
        <v>0.46366939146230701</v>
      </c>
      <c r="K2075" s="2">
        <f t="shared" si="770"/>
        <v>0.53633060853769299</v>
      </c>
      <c r="L2075" s="2">
        <f t="shared" si="771"/>
        <v>0</v>
      </c>
      <c r="M2075" s="2">
        <f t="shared" si="772"/>
        <v>0</v>
      </c>
      <c r="N2075" s="59">
        <v>2042</v>
      </c>
      <c r="O2075" s="59">
        <v>2362</v>
      </c>
      <c r="P2075" s="59"/>
      <c r="Q2075" s="59"/>
      <c r="R2075" s="59"/>
      <c r="S2075" s="59"/>
      <c r="T2075" s="59"/>
      <c r="U2075" s="59"/>
      <c r="V2075" s="59"/>
      <c r="W2075" s="59"/>
      <c r="X2075" s="59"/>
      <c r="Y2075" s="59"/>
      <c r="Z2075" s="59"/>
      <c r="AA2075" s="59"/>
      <c r="AB2075" s="59"/>
      <c r="AC2075" s="59"/>
      <c r="AD2075" s="59"/>
      <c r="AE2075" s="59"/>
      <c r="AG2075" s="7">
        <f>IF(Q2075&gt;0,RANK(Q2075,(N2075:P2075,Q2075:AE2075)),0)</f>
        <v>0</v>
      </c>
      <c r="AH2075" s="7">
        <f>IF(R2075&gt;0,RANK(R2075,(N2075:P2075,Q2075:AE2075)),0)</f>
        <v>0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773"/>
        <v>0</v>
      </c>
      <c r="AL2075" s="2">
        <f t="shared" si="774"/>
        <v>0</v>
      </c>
      <c r="AM2075" s="2">
        <f t="shared" si="775"/>
        <v>0</v>
      </c>
      <c r="AN2075" s="2">
        <f t="shared" si="776"/>
        <v>0</v>
      </c>
      <c r="AP2075" t="s">
        <v>1853</v>
      </c>
      <c r="AQ2075" t="s">
        <v>1262</v>
      </c>
      <c r="AR2075">
        <v>5</v>
      </c>
      <c r="AT2075" s="95">
        <v>53</v>
      </c>
      <c r="AU2075" s="97">
        <v>43</v>
      </c>
      <c r="AV2075" s="101">
        <f t="shared" si="777"/>
        <v>53043</v>
      </c>
      <c r="AX2075" s="7" t="s">
        <v>1006</v>
      </c>
    </row>
    <row r="2076" spans="1:50" hidden="1" outlineLevel="1">
      <c r="A2076" t="s">
        <v>2167</v>
      </c>
      <c r="B2076" t="s">
        <v>1262</v>
      </c>
      <c r="C2076" s="1">
        <f t="shared" si="766"/>
        <v>18221</v>
      </c>
      <c r="D2076" s="7">
        <f>IF(N2076&gt;0, RANK(N2076,(N2076:P2076,Q2076:AE2076)),0)</f>
        <v>1</v>
      </c>
      <c r="E2076" s="7">
        <f>IF(O2076&gt;0,RANK(O2076,(N2076:P2076,Q2076:AE2076)),0)</f>
        <v>2</v>
      </c>
      <c r="F2076" s="7">
        <f>IF(P2076&gt;0,RANK(P2076,(N2076:P2076,Q2076:AE2076)),0)</f>
        <v>0</v>
      </c>
      <c r="G2076" s="1">
        <f t="shared" si="778"/>
        <v>3395</v>
      </c>
      <c r="H2076" s="2">
        <f t="shared" si="779"/>
        <v>0.18632347291586632</v>
      </c>
      <c r="I2076" s="2"/>
      <c r="J2076" s="2">
        <f t="shared" si="769"/>
        <v>0.59316173645793313</v>
      </c>
      <c r="K2076" s="2">
        <f t="shared" si="770"/>
        <v>0.40683826354206687</v>
      </c>
      <c r="L2076" s="2">
        <f t="shared" si="771"/>
        <v>0</v>
      </c>
      <c r="M2076" s="2">
        <f t="shared" si="772"/>
        <v>0</v>
      </c>
      <c r="N2076" s="59">
        <v>10808</v>
      </c>
      <c r="O2076" s="59">
        <v>7413</v>
      </c>
      <c r="P2076" s="59"/>
      <c r="Q2076" s="59"/>
      <c r="R2076" s="59"/>
      <c r="S2076" s="59"/>
      <c r="T2076" s="59"/>
      <c r="U2076" s="59"/>
      <c r="V2076" s="59"/>
      <c r="W2076" s="59"/>
      <c r="X2076" s="59"/>
      <c r="Y2076" s="59"/>
      <c r="Z2076" s="59"/>
      <c r="AA2076" s="59"/>
      <c r="AB2076" s="59"/>
      <c r="AC2076" s="59"/>
      <c r="AD2076" s="59"/>
      <c r="AE2076" s="59"/>
      <c r="AG2076" s="7">
        <f>IF(Q2076&gt;0,RANK(Q2076,(N2076:P2076,Q2076:AE2076)),0)</f>
        <v>0</v>
      </c>
      <c r="AH2076" s="7">
        <f>IF(R2076&gt;0,RANK(R2076,(N2076:P2076,Q2076:AE2076)),0)</f>
        <v>0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773"/>
        <v>0</v>
      </c>
      <c r="AL2076" s="2">
        <f t="shared" si="774"/>
        <v>0</v>
      </c>
      <c r="AM2076" s="2">
        <f t="shared" si="775"/>
        <v>0</v>
      </c>
      <c r="AN2076" s="2">
        <f t="shared" si="776"/>
        <v>0</v>
      </c>
      <c r="AP2076" t="s">
        <v>2167</v>
      </c>
      <c r="AQ2076" t="s">
        <v>1262</v>
      </c>
      <c r="AR2076">
        <v>6</v>
      </c>
      <c r="AT2076" s="95">
        <v>53</v>
      </c>
      <c r="AU2076" s="97">
        <v>45</v>
      </c>
      <c r="AV2076" s="101">
        <f t="shared" si="777"/>
        <v>53045</v>
      </c>
      <c r="AX2076" s="7" t="s">
        <v>1006</v>
      </c>
    </row>
    <row r="2077" spans="1:50" hidden="1" outlineLevel="1">
      <c r="A2077" t="s">
        <v>1014</v>
      </c>
      <c r="B2077" t="s">
        <v>1262</v>
      </c>
      <c r="C2077" s="1">
        <f t="shared" si="766"/>
        <v>11564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0</v>
      </c>
      <c r="G2077" s="1">
        <f t="shared" si="778"/>
        <v>1146</v>
      </c>
      <c r="H2077" s="2">
        <f t="shared" si="779"/>
        <v>9.9100657212037355E-2</v>
      </c>
      <c r="I2077" s="2"/>
      <c r="J2077" s="2">
        <f t="shared" si="769"/>
        <v>0.45044967139398134</v>
      </c>
      <c r="K2077" s="2">
        <f t="shared" si="770"/>
        <v>0.54955032860601871</v>
      </c>
      <c r="L2077" s="2">
        <f t="shared" si="771"/>
        <v>0</v>
      </c>
      <c r="M2077" s="2">
        <f t="shared" si="772"/>
        <v>-1.1102230246251565E-16</v>
      </c>
      <c r="N2077" s="59">
        <v>5209</v>
      </c>
      <c r="O2077" s="59">
        <v>6355</v>
      </c>
      <c r="P2077" s="59"/>
      <c r="Q2077" s="59"/>
      <c r="R2077" s="59"/>
      <c r="S2077" s="59"/>
      <c r="T2077" s="59"/>
      <c r="U2077" s="59"/>
      <c r="V2077" s="59"/>
      <c r="W2077" s="59"/>
      <c r="X2077" s="59"/>
      <c r="Y2077" s="59"/>
      <c r="Z2077" s="59"/>
      <c r="AA2077" s="59"/>
      <c r="AB2077" s="59"/>
      <c r="AC2077" s="59"/>
      <c r="AD2077" s="59"/>
      <c r="AE2077" s="59"/>
      <c r="AG2077" s="7">
        <f>IF(Q2077&gt;0,RANK(Q2077,(N2077:P2077,Q2077:AE2077)),0)</f>
        <v>0</v>
      </c>
      <c r="AH2077" s="7">
        <f>IF(R2077&gt;0,RANK(R2077,(N2077:P2077,Q2077:AE2077)),0)</f>
        <v>0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773"/>
        <v>0</v>
      </c>
      <c r="AL2077" s="2">
        <f t="shared" si="774"/>
        <v>0</v>
      </c>
      <c r="AM2077" s="2">
        <f t="shared" si="775"/>
        <v>0</v>
      </c>
      <c r="AN2077" s="2">
        <f t="shared" si="776"/>
        <v>0</v>
      </c>
      <c r="AP2077" t="s">
        <v>1014</v>
      </c>
      <c r="AQ2077" t="s">
        <v>1262</v>
      </c>
      <c r="AR2077">
        <v>5</v>
      </c>
      <c r="AT2077" s="95">
        <v>53</v>
      </c>
      <c r="AU2077" s="97">
        <v>47</v>
      </c>
      <c r="AV2077" s="101">
        <f t="shared" si="777"/>
        <v>53047</v>
      </c>
      <c r="AX2077" s="7" t="s">
        <v>1006</v>
      </c>
    </row>
    <row r="2078" spans="1:50" hidden="1" outlineLevel="1">
      <c r="A2078" t="s">
        <v>2235</v>
      </c>
      <c r="B2078" t="s">
        <v>1262</v>
      </c>
      <c r="C2078" s="1">
        <f t="shared" si="766"/>
        <v>7925</v>
      </c>
      <c r="D2078" s="7">
        <f>IF(N2078&gt;0, RANK(N2078,(N2078:P2078,Q2078:AE2078)),0)</f>
        <v>1</v>
      </c>
      <c r="E2078" s="7">
        <f>IF(O2078&gt;0,RANK(O2078,(N2078:P2078,Q2078:AE2078)),0)</f>
        <v>2</v>
      </c>
      <c r="F2078" s="7">
        <f>IF(P2078&gt;0,RANK(P2078,(N2078:P2078,Q2078:AE2078)),0)</f>
        <v>0</v>
      </c>
      <c r="G2078" s="1">
        <f t="shared" si="778"/>
        <v>2129</v>
      </c>
      <c r="H2078" s="2">
        <f t="shared" si="779"/>
        <v>0.26864353312302841</v>
      </c>
      <c r="I2078" s="2"/>
      <c r="J2078" s="2">
        <f t="shared" si="769"/>
        <v>0.63432176656151418</v>
      </c>
      <c r="K2078" s="2">
        <f t="shared" si="770"/>
        <v>0.36567823343848582</v>
      </c>
      <c r="L2078" s="2">
        <f t="shared" si="771"/>
        <v>0</v>
      </c>
      <c r="M2078" s="2">
        <f t="shared" si="772"/>
        <v>0</v>
      </c>
      <c r="N2078" s="59">
        <v>5027</v>
      </c>
      <c r="O2078" s="59">
        <v>2898</v>
      </c>
      <c r="P2078" s="59"/>
      <c r="Q2078" s="59"/>
      <c r="R2078" s="59"/>
      <c r="S2078" s="59"/>
      <c r="T2078" s="59"/>
      <c r="U2078" s="59"/>
      <c r="V2078" s="59"/>
      <c r="W2078" s="59"/>
      <c r="X2078" s="59"/>
      <c r="Y2078" s="59"/>
      <c r="Z2078" s="59"/>
      <c r="AA2078" s="59"/>
      <c r="AB2078" s="59"/>
      <c r="AC2078" s="59"/>
      <c r="AD2078" s="59"/>
      <c r="AE2078" s="59"/>
      <c r="AG2078" s="7">
        <f>IF(Q2078&gt;0,RANK(Q2078,(N2078:P2078,Q2078:AE2078)),0)</f>
        <v>0</v>
      </c>
      <c r="AH2078" s="7">
        <f>IF(R2078&gt;0,RANK(R2078,(N2078:P2078,Q2078:AE2078)),0)</f>
        <v>0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773"/>
        <v>0</v>
      </c>
      <c r="AL2078" s="2">
        <f t="shared" si="774"/>
        <v>0</v>
      </c>
      <c r="AM2078" s="2">
        <f t="shared" si="775"/>
        <v>0</v>
      </c>
      <c r="AN2078" s="2">
        <f t="shared" si="776"/>
        <v>0</v>
      </c>
      <c r="AP2078" t="s">
        <v>2235</v>
      </c>
      <c r="AQ2078" t="s">
        <v>1262</v>
      </c>
      <c r="AR2078">
        <v>3</v>
      </c>
      <c r="AT2078" s="95">
        <v>53</v>
      </c>
      <c r="AU2078" s="97">
        <v>49</v>
      </c>
      <c r="AV2078" s="101">
        <f t="shared" si="777"/>
        <v>53049</v>
      </c>
      <c r="AX2078" s="7" t="s">
        <v>1006</v>
      </c>
    </row>
    <row r="2079" spans="1:50" hidden="1" outlineLevel="1">
      <c r="A2079" t="s">
        <v>295</v>
      </c>
      <c r="B2079" t="s">
        <v>1262</v>
      </c>
      <c r="C2079" s="1">
        <f t="shared" si="766"/>
        <v>4719</v>
      </c>
      <c r="D2079" s="7">
        <f>IF(N2079&gt;0, RANK(N2079,(N2079:P2079,Q2079:AE2079)),0)</f>
        <v>1</v>
      </c>
      <c r="E2079" s="7">
        <f>IF(O2079&gt;0,RANK(O2079,(N2079:P2079,Q2079:AE2079)),0)</f>
        <v>2</v>
      </c>
      <c r="F2079" s="7">
        <f>IF(P2079&gt;0,RANK(P2079,(N2079:P2079,Q2079:AE2079)),0)</f>
        <v>0</v>
      </c>
      <c r="G2079" s="1">
        <f t="shared" si="778"/>
        <v>159</v>
      </c>
      <c r="H2079" s="2">
        <f t="shared" si="779"/>
        <v>3.3693579148124604E-2</v>
      </c>
      <c r="I2079" s="2"/>
      <c r="J2079" s="2">
        <f t="shared" si="769"/>
        <v>0.51684678957406227</v>
      </c>
      <c r="K2079" s="2">
        <f t="shared" si="770"/>
        <v>0.48315321042593767</v>
      </c>
      <c r="L2079" s="2">
        <f t="shared" si="771"/>
        <v>0</v>
      </c>
      <c r="M2079" s="2">
        <f t="shared" si="772"/>
        <v>5.5511151231257827E-17</v>
      </c>
      <c r="N2079" s="59">
        <v>2439</v>
      </c>
      <c r="O2079" s="59">
        <v>2280</v>
      </c>
      <c r="P2079" s="59"/>
      <c r="Q2079" s="59"/>
      <c r="R2079" s="59"/>
      <c r="S2079" s="59"/>
      <c r="T2079" s="59"/>
      <c r="U2079" s="59"/>
      <c r="V2079" s="59"/>
      <c r="W2079" s="59"/>
      <c r="X2079" s="59"/>
      <c r="Y2079" s="59"/>
      <c r="Z2079" s="59"/>
      <c r="AA2079" s="59"/>
      <c r="AB2079" s="59"/>
      <c r="AC2079" s="59"/>
      <c r="AD2079" s="59"/>
      <c r="AE2079" s="59"/>
      <c r="AG2079" s="7">
        <f>IF(Q2079&gt;0,RANK(Q2079,(N2079:P2079,Q2079:AE2079)),0)</f>
        <v>0</v>
      </c>
      <c r="AH2079" s="7">
        <f>IF(R2079&gt;0,RANK(R2079,(N2079:P2079,Q2079:AE2079)),0)</f>
        <v>0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773"/>
        <v>0</v>
      </c>
      <c r="AL2079" s="2">
        <f t="shared" si="774"/>
        <v>0</v>
      </c>
      <c r="AM2079" s="2">
        <f t="shared" si="775"/>
        <v>0</v>
      </c>
      <c r="AN2079" s="2">
        <f t="shared" si="776"/>
        <v>0</v>
      </c>
      <c r="AP2079" t="s">
        <v>295</v>
      </c>
      <c r="AQ2079" t="s">
        <v>1262</v>
      </c>
      <c r="AR2079">
        <v>5</v>
      </c>
      <c r="AT2079" s="95">
        <v>53</v>
      </c>
      <c r="AU2079" s="97">
        <v>51</v>
      </c>
      <c r="AV2079" s="101">
        <f t="shared" si="777"/>
        <v>53051</v>
      </c>
      <c r="AX2079" s="7" t="s">
        <v>1006</v>
      </c>
    </row>
    <row r="2080" spans="1:50" hidden="1" outlineLevel="1">
      <c r="A2080" t="s">
        <v>389</v>
      </c>
      <c r="B2080" t="s">
        <v>1262</v>
      </c>
      <c r="C2080" s="1">
        <f t="shared" si="766"/>
        <v>202717</v>
      </c>
      <c r="D2080" s="7">
        <f>IF(N2080&gt;0, RANK(N2080,(N2080:P2080,Q2080:AE2080)),0)</f>
        <v>1</v>
      </c>
      <c r="E2080" s="7">
        <f>IF(O2080&gt;0,RANK(O2080,(N2080:P2080,Q2080:AE2080)),0)</f>
        <v>2</v>
      </c>
      <c r="F2080" s="7">
        <f>IF(P2080&gt;0,RANK(P2080,(N2080:P2080,Q2080:AE2080)),0)</f>
        <v>0</v>
      </c>
      <c r="G2080" s="1">
        <f t="shared" si="778"/>
        <v>34603</v>
      </c>
      <c r="H2080" s="2">
        <f t="shared" si="779"/>
        <v>0.17069609356886695</v>
      </c>
      <c r="I2080" s="2"/>
      <c r="J2080" s="2">
        <f t="shared" si="769"/>
        <v>0.58534804678443342</v>
      </c>
      <c r="K2080" s="2">
        <f t="shared" si="770"/>
        <v>0.41465195321556653</v>
      </c>
      <c r="L2080" s="2">
        <f t="shared" si="771"/>
        <v>0</v>
      </c>
      <c r="M2080" s="2">
        <f t="shared" si="772"/>
        <v>5.5511151231257827E-17</v>
      </c>
      <c r="N2080" s="59">
        <v>118660</v>
      </c>
      <c r="O2080" s="59">
        <v>84057</v>
      </c>
      <c r="P2080" s="59"/>
      <c r="Q2080" s="59"/>
      <c r="R2080" s="59"/>
      <c r="S2080" s="59"/>
      <c r="T2080" s="59"/>
      <c r="U2080" s="59"/>
      <c r="V2080" s="59"/>
      <c r="W2080" s="59"/>
      <c r="X2080" s="59"/>
      <c r="Y2080" s="59"/>
      <c r="Z2080" s="59"/>
      <c r="AA2080" s="59"/>
      <c r="AB2080" s="59"/>
      <c r="AC2080" s="59"/>
      <c r="AD2080" s="59"/>
      <c r="AE2080" s="59"/>
      <c r="AG2080" s="7">
        <f>IF(Q2080&gt;0,RANK(Q2080,(N2080:P2080,Q2080:AE2080)),0)</f>
        <v>0</v>
      </c>
      <c r="AH2080" s="7">
        <f>IF(R2080&gt;0,RANK(R2080,(N2080:P2080,Q2080:AE2080)),0)</f>
        <v>0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 t="shared" si="773"/>
        <v>0</v>
      </c>
      <c r="AL2080" s="2">
        <f t="shared" si="774"/>
        <v>0</v>
      </c>
      <c r="AM2080" s="2">
        <f t="shared" si="775"/>
        <v>0</v>
      </c>
      <c r="AN2080" s="2">
        <f t="shared" si="776"/>
        <v>0</v>
      </c>
      <c r="AP2080" t="s">
        <v>389</v>
      </c>
      <c r="AQ2080" t="s">
        <v>1262</v>
      </c>
      <c r="AR2080">
        <v>0</v>
      </c>
      <c r="AT2080" s="95">
        <v>53</v>
      </c>
      <c r="AU2080" s="97">
        <v>53</v>
      </c>
      <c r="AV2080" s="101">
        <f t="shared" si="777"/>
        <v>53053</v>
      </c>
      <c r="AX2080" s="7" t="s">
        <v>1006</v>
      </c>
    </row>
    <row r="2081" spans="1:50" hidden="1" outlineLevel="1">
      <c r="A2081" t="s">
        <v>1222</v>
      </c>
      <c r="B2081" t="s">
        <v>1262</v>
      </c>
      <c r="C2081" s="1">
        <f t="shared" si="766"/>
        <v>6965</v>
      </c>
      <c r="D2081" s="7">
        <f>IF(N2081&gt;0, RANK(N2081,(N2081:P2081,Q2081:AE2081)),0)</f>
        <v>1</v>
      </c>
      <c r="E2081" s="7">
        <f>IF(O2081&gt;0,RANK(O2081,(N2081:P2081,Q2081:AE2081)),0)</f>
        <v>2</v>
      </c>
      <c r="F2081" s="7">
        <f>IF(P2081&gt;0,RANK(P2081,(N2081:P2081,Q2081:AE2081)),0)</f>
        <v>0</v>
      </c>
      <c r="G2081" s="1">
        <f t="shared" si="778"/>
        <v>1977</v>
      </c>
      <c r="H2081" s="2">
        <f t="shared" si="779"/>
        <v>0.28384781048097629</v>
      </c>
      <c r="I2081" s="2"/>
      <c r="J2081" s="2">
        <f t="shared" si="769"/>
        <v>0.64192390524048815</v>
      </c>
      <c r="K2081" s="2">
        <f t="shared" si="770"/>
        <v>0.35807609475951185</v>
      </c>
      <c r="L2081" s="2">
        <f t="shared" si="771"/>
        <v>0</v>
      </c>
      <c r="M2081" s="2">
        <f t="shared" si="772"/>
        <v>0</v>
      </c>
      <c r="N2081" s="59">
        <v>4471</v>
      </c>
      <c r="O2081" s="59">
        <v>2494</v>
      </c>
      <c r="P2081" s="59"/>
      <c r="Q2081" s="59"/>
      <c r="R2081" s="59"/>
      <c r="S2081" s="59"/>
      <c r="T2081" s="59"/>
      <c r="U2081" s="59"/>
      <c r="V2081" s="59"/>
      <c r="W2081" s="59"/>
      <c r="X2081" s="59"/>
      <c r="Y2081" s="59"/>
      <c r="Z2081" s="59"/>
      <c r="AA2081" s="59"/>
      <c r="AB2081" s="59"/>
      <c r="AC2081" s="59"/>
      <c r="AD2081" s="59"/>
      <c r="AE2081" s="59"/>
      <c r="AG2081" s="7">
        <f>IF(Q2081&gt;0,RANK(Q2081,(N2081:P2081,Q2081:AE2081)),0)</f>
        <v>0</v>
      </c>
      <c r="AH2081" s="7">
        <f>IF(R2081&gt;0,RANK(R2081,(N2081:P2081,Q2081:AE2081)),0)</f>
        <v>0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773"/>
        <v>0</v>
      </c>
      <c r="AL2081" s="2">
        <f t="shared" si="774"/>
        <v>0</v>
      </c>
      <c r="AM2081" s="2">
        <f t="shared" si="775"/>
        <v>0</v>
      </c>
      <c r="AN2081" s="2">
        <f t="shared" si="776"/>
        <v>0</v>
      </c>
      <c r="AP2081" t="s">
        <v>1222</v>
      </c>
      <c r="AQ2081" t="s">
        <v>1262</v>
      </c>
      <c r="AR2081">
        <v>2</v>
      </c>
      <c r="AT2081" s="95">
        <v>53</v>
      </c>
      <c r="AU2081" s="97">
        <v>55</v>
      </c>
      <c r="AV2081" s="101">
        <f t="shared" si="777"/>
        <v>53055</v>
      </c>
      <c r="AX2081" s="7" t="s">
        <v>1006</v>
      </c>
    </row>
    <row r="2082" spans="1:50" hidden="1" outlineLevel="1">
      <c r="A2082" t="s">
        <v>523</v>
      </c>
      <c r="B2082" t="s">
        <v>1262</v>
      </c>
      <c r="C2082" s="1">
        <f t="shared" si="766"/>
        <v>34566</v>
      </c>
      <c r="D2082" s="7">
        <f>IF(N2082&gt;0, RANK(N2082,(N2082:P2082,Q2082:AE2082)),0)</f>
        <v>1</v>
      </c>
      <c r="E2082" s="7">
        <f>IF(O2082&gt;0,RANK(O2082,(N2082:P2082,Q2082:AE2082)),0)</f>
        <v>2</v>
      </c>
      <c r="F2082" s="7">
        <f>IF(P2082&gt;0,RANK(P2082,(N2082:P2082,Q2082:AE2082)),0)</f>
        <v>0</v>
      </c>
      <c r="G2082" s="1">
        <f t="shared" si="778"/>
        <v>3362</v>
      </c>
      <c r="H2082" s="2">
        <f t="shared" si="779"/>
        <v>9.7263206619221207E-2</v>
      </c>
      <c r="I2082" s="2"/>
      <c r="J2082" s="2">
        <f t="shared" si="769"/>
        <v>0.54863160330961058</v>
      </c>
      <c r="K2082" s="2">
        <f t="shared" si="770"/>
        <v>0.45136839669038942</v>
      </c>
      <c r="L2082" s="2">
        <f t="shared" si="771"/>
        <v>0</v>
      </c>
      <c r="M2082" s="2">
        <f t="shared" si="772"/>
        <v>0</v>
      </c>
      <c r="N2082" s="59">
        <v>18964</v>
      </c>
      <c r="O2082" s="59">
        <v>15602</v>
      </c>
      <c r="P2082" s="59"/>
      <c r="Q2082" s="59"/>
      <c r="R2082" s="59"/>
      <c r="S2082" s="59"/>
      <c r="T2082" s="59"/>
      <c r="U2082" s="59"/>
      <c r="V2082" s="59"/>
      <c r="W2082" s="59"/>
      <c r="X2082" s="59"/>
      <c r="Y2082" s="59"/>
      <c r="Z2082" s="59"/>
      <c r="AA2082" s="59"/>
      <c r="AB2082" s="59"/>
      <c r="AC2082" s="59"/>
      <c r="AD2082" s="59"/>
      <c r="AE2082" s="59"/>
      <c r="AG2082" s="7">
        <f>IF(Q2082&gt;0,RANK(Q2082,(N2082:P2082,Q2082:AE2082)),0)</f>
        <v>0</v>
      </c>
      <c r="AH2082" s="7">
        <f>IF(R2082&gt;0,RANK(R2082,(N2082:P2082,Q2082:AE2082)),0)</f>
        <v>0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773"/>
        <v>0</v>
      </c>
      <c r="AL2082" s="2">
        <f t="shared" si="774"/>
        <v>0</v>
      </c>
      <c r="AM2082" s="2">
        <f t="shared" si="775"/>
        <v>0</v>
      </c>
      <c r="AN2082" s="2">
        <f t="shared" si="776"/>
        <v>0</v>
      </c>
      <c r="AP2082" t="s">
        <v>523</v>
      </c>
      <c r="AQ2082" t="s">
        <v>1262</v>
      </c>
      <c r="AR2082">
        <v>2</v>
      </c>
      <c r="AT2082" s="95">
        <v>53</v>
      </c>
      <c r="AU2082" s="97">
        <v>57</v>
      </c>
      <c r="AV2082" s="101">
        <f t="shared" si="777"/>
        <v>53057</v>
      </c>
      <c r="AX2082" s="7" t="s">
        <v>1006</v>
      </c>
    </row>
    <row r="2083" spans="1:50" hidden="1" outlineLevel="1">
      <c r="A2083" t="s">
        <v>1613</v>
      </c>
      <c r="B2083" t="s">
        <v>1262</v>
      </c>
      <c r="C2083" s="1">
        <f t="shared" si="766"/>
        <v>3304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0</v>
      </c>
      <c r="G2083" s="1">
        <f t="shared" si="778"/>
        <v>132</v>
      </c>
      <c r="H2083" s="2">
        <f t="shared" si="779"/>
        <v>3.9951573849878935E-2</v>
      </c>
      <c r="I2083" s="2"/>
      <c r="J2083" s="2">
        <f t="shared" si="769"/>
        <v>0.48002421307506055</v>
      </c>
      <c r="K2083" s="2">
        <f t="shared" si="770"/>
        <v>0.51997578692493951</v>
      </c>
      <c r="L2083" s="2">
        <f t="shared" si="771"/>
        <v>0</v>
      </c>
      <c r="M2083" s="2">
        <f t="shared" si="772"/>
        <v>0</v>
      </c>
      <c r="N2083" s="59">
        <v>1586</v>
      </c>
      <c r="O2083" s="59">
        <v>1718</v>
      </c>
      <c r="P2083" s="59"/>
      <c r="Q2083" s="59"/>
      <c r="R2083" s="59"/>
      <c r="S2083" s="59"/>
      <c r="T2083" s="59"/>
      <c r="U2083" s="59"/>
      <c r="V2083" s="59"/>
      <c r="W2083" s="59"/>
      <c r="X2083" s="59"/>
      <c r="Y2083" s="59"/>
      <c r="Z2083" s="59"/>
      <c r="AA2083" s="59"/>
      <c r="AB2083" s="59"/>
      <c r="AC2083" s="59"/>
      <c r="AD2083" s="59"/>
      <c r="AE2083" s="59"/>
      <c r="AG2083" s="7">
        <f>IF(Q2083&gt;0,RANK(Q2083,(N2083:P2083,Q2083:AE2083)),0)</f>
        <v>0</v>
      </c>
      <c r="AH2083" s="7">
        <f>IF(R2083&gt;0,RANK(R2083,(N2083:P2083,Q2083:AE2083)),0)</f>
        <v>0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773"/>
        <v>0</v>
      </c>
      <c r="AL2083" s="2">
        <f t="shared" si="774"/>
        <v>0</v>
      </c>
      <c r="AM2083" s="2">
        <f t="shared" si="775"/>
        <v>0</v>
      </c>
      <c r="AN2083" s="2">
        <f t="shared" si="776"/>
        <v>0</v>
      </c>
      <c r="AP2083" t="s">
        <v>1613</v>
      </c>
      <c r="AQ2083" t="s">
        <v>1262</v>
      </c>
      <c r="AR2083">
        <v>0</v>
      </c>
      <c r="AT2083" s="95">
        <v>53</v>
      </c>
      <c r="AU2083" s="97">
        <v>59</v>
      </c>
      <c r="AV2083" s="101">
        <f t="shared" si="777"/>
        <v>53059</v>
      </c>
      <c r="AX2083" s="7" t="s">
        <v>1006</v>
      </c>
    </row>
    <row r="2084" spans="1:50" hidden="1" outlineLevel="1">
      <c r="A2084" t="s">
        <v>1614</v>
      </c>
      <c r="B2084" t="s">
        <v>1262</v>
      </c>
      <c r="C2084" s="1">
        <f t="shared" si="766"/>
        <v>183876</v>
      </c>
      <c r="D2084" s="7">
        <f>IF(N2084&gt;0, RANK(N2084,(N2084:P2084,Q2084:AE2084)),0)</f>
        <v>1</v>
      </c>
      <c r="E2084" s="7">
        <f>IF(O2084&gt;0,RANK(O2084,(N2084:P2084,Q2084:AE2084)),0)</f>
        <v>2</v>
      </c>
      <c r="F2084" s="7">
        <f>IF(P2084&gt;0,RANK(P2084,(N2084:P2084,Q2084:AE2084)),0)</f>
        <v>0</v>
      </c>
      <c r="G2084" s="1">
        <f t="shared" si="778"/>
        <v>29958</v>
      </c>
      <c r="H2084" s="2">
        <f t="shared" si="779"/>
        <v>0.16292501468380866</v>
      </c>
      <c r="I2084" s="2"/>
      <c r="J2084" s="2">
        <f t="shared" si="769"/>
        <v>0.5814625073419043</v>
      </c>
      <c r="K2084" s="2">
        <f t="shared" si="770"/>
        <v>0.4185374926580957</v>
      </c>
      <c r="L2084" s="2">
        <f t="shared" si="771"/>
        <v>0</v>
      </c>
      <c r="M2084" s="2">
        <f t="shared" si="772"/>
        <v>0</v>
      </c>
      <c r="N2084" s="59">
        <v>106917</v>
      </c>
      <c r="O2084" s="59">
        <v>76959</v>
      </c>
      <c r="P2084" s="59"/>
      <c r="Q2084" s="59"/>
      <c r="R2084" s="59"/>
      <c r="S2084" s="59"/>
      <c r="T2084" s="59"/>
      <c r="U2084" s="59"/>
      <c r="V2084" s="59"/>
      <c r="W2084" s="59"/>
      <c r="X2084" s="59"/>
      <c r="Y2084" s="59"/>
      <c r="Z2084" s="59"/>
      <c r="AA2084" s="59"/>
      <c r="AB2084" s="59"/>
      <c r="AC2084" s="59"/>
      <c r="AD2084" s="59"/>
      <c r="AE2084" s="59"/>
      <c r="AG2084" s="7">
        <f>IF(Q2084&gt;0,RANK(Q2084,(N2084:P2084,Q2084:AE2084)),0)</f>
        <v>0</v>
      </c>
      <c r="AH2084" s="7">
        <f>IF(R2084&gt;0,RANK(R2084,(N2084:P2084,Q2084:AE2084)),0)</f>
        <v>0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si="773"/>
        <v>0</v>
      </c>
      <c r="AL2084" s="2">
        <f t="shared" si="774"/>
        <v>0</v>
      </c>
      <c r="AM2084" s="2">
        <f t="shared" si="775"/>
        <v>0</v>
      </c>
      <c r="AN2084" s="2">
        <f t="shared" si="776"/>
        <v>0</v>
      </c>
      <c r="AP2084" t="s">
        <v>1614</v>
      </c>
      <c r="AQ2084" t="s">
        <v>1262</v>
      </c>
      <c r="AR2084">
        <v>0</v>
      </c>
      <c r="AT2084" s="95">
        <v>53</v>
      </c>
      <c r="AU2084" s="97">
        <v>61</v>
      </c>
      <c r="AV2084" s="101">
        <f t="shared" si="777"/>
        <v>53061</v>
      </c>
      <c r="AX2084" s="7" t="s">
        <v>1006</v>
      </c>
    </row>
    <row r="2085" spans="1:50" hidden="1" outlineLevel="1">
      <c r="A2085" t="s">
        <v>1380</v>
      </c>
      <c r="B2085" t="s">
        <v>1262</v>
      </c>
      <c r="C2085" s="1">
        <f t="shared" si="766"/>
        <v>126718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0</v>
      </c>
      <c r="G2085" s="1">
        <f t="shared" si="778"/>
        <v>9084</v>
      </c>
      <c r="H2085" s="2">
        <f t="shared" si="779"/>
        <v>7.168673748007387E-2</v>
      </c>
      <c r="I2085" s="2"/>
      <c r="J2085" s="2">
        <f t="shared" si="769"/>
        <v>0.53584336874003691</v>
      </c>
      <c r="K2085" s="2">
        <f t="shared" si="770"/>
        <v>0.46415663125996309</v>
      </c>
      <c r="L2085" s="2">
        <f t="shared" si="771"/>
        <v>0</v>
      </c>
      <c r="M2085" s="2">
        <f t="shared" si="772"/>
        <v>0</v>
      </c>
      <c r="N2085" s="59">
        <v>67901</v>
      </c>
      <c r="O2085" s="59">
        <v>58817</v>
      </c>
      <c r="P2085" s="59"/>
      <c r="Q2085" s="59"/>
      <c r="R2085" s="59"/>
      <c r="S2085" s="59"/>
      <c r="T2085" s="59"/>
      <c r="U2085" s="59"/>
      <c r="V2085" s="59"/>
      <c r="W2085" s="59"/>
      <c r="X2085" s="59"/>
      <c r="Y2085" s="59"/>
      <c r="Z2085" s="59"/>
      <c r="AA2085" s="59"/>
      <c r="AB2085" s="59"/>
      <c r="AC2085" s="59"/>
      <c r="AD2085" s="59"/>
      <c r="AE2085" s="59"/>
      <c r="AG2085" s="7">
        <f>IF(Q2085&gt;0,RANK(Q2085,(N2085:P2085,Q2085:AE2085)),0)</f>
        <v>0</v>
      </c>
      <c r="AH2085" s="7">
        <f>IF(R2085&gt;0,RANK(R2085,(N2085:P2085,Q2085:AE2085)),0)</f>
        <v>0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773"/>
        <v>0</v>
      </c>
      <c r="AL2085" s="2">
        <f t="shared" si="774"/>
        <v>0</v>
      </c>
      <c r="AM2085" s="2">
        <f t="shared" si="775"/>
        <v>0</v>
      </c>
      <c r="AN2085" s="2">
        <f t="shared" si="776"/>
        <v>0</v>
      </c>
      <c r="AP2085" t="s">
        <v>1380</v>
      </c>
      <c r="AQ2085" t="s">
        <v>1262</v>
      </c>
      <c r="AR2085">
        <v>5</v>
      </c>
      <c r="AT2085" s="95">
        <v>53</v>
      </c>
      <c r="AU2085" s="97">
        <v>63</v>
      </c>
      <c r="AV2085" s="101">
        <f t="shared" si="777"/>
        <v>53063</v>
      </c>
      <c r="AX2085" s="7" t="s">
        <v>1006</v>
      </c>
    </row>
    <row r="2086" spans="1:50" hidden="1" outlineLevel="1">
      <c r="A2086" t="s">
        <v>1448</v>
      </c>
      <c r="B2086" t="s">
        <v>1262</v>
      </c>
      <c r="C2086" s="1">
        <f t="shared" si="766"/>
        <v>13493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1">
        <f t="shared" si="778"/>
        <v>1975</v>
      </c>
      <c r="H2086" s="2">
        <f t="shared" si="779"/>
        <v>0.14637219298895723</v>
      </c>
      <c r="I2086" s="2"/>
      <c r="J2086" s="2">
        <f t="shared" si="769"/>
        <v>0.4268139035055214</v>
      </c>
      <c r="K2086" s="2">
        <f t="shared" si="770"/>
        <v>0.5731860964944786</v>
      </c>
      <c r="L2086" s="2">
        <f t="shared" si="771"/>
        <v>0</v>
      </c>
      <c r="M2086" s="2">
        <f t="shared" si="772"/>
        <v>0</v>
      </c>
      <c r="N2086" s="59">
        <v>5759</v>
      </c>
      <c r="O2086" s="59">
        <v>7734</v>
      </c>
      <c r="P2086" s="59"/>
      <c r="Q2086" s="59"/>
      <c r="R2086" s="59"/>
      <c r="S2086" s="59"/>
      <c r="T2086" s="59"/>
      <c r="U2086" s="59"/>
      <c r="V2086" s="59"/>
      <c r="W2086" s="59"/>
      <c r="X2086" s="59"/>
      <c r="Y2086" s="59"/>
      <c r="Z2086" s="59"/>
      <c r="AA2086" s="59"/>
      <c r="AB2086" s="59"/>
      <c r="AC2086" s="59"/>
      <c r="AD2086" s="59"/>
      <c r="AE2086" s="59"/>
      <c r="AG2086" s="7">
        <f>IF(Q2086&gt;0,RANK(Q2086,(N2086:P2086,Q2086:AE2086)),0)</f>
        <v>0</v>
      </c>
      <c r="AH2086" s="7">
        <f>IF(R2086&gt;0,RANK(R2086,(N2086:P2086,Q2086:AE2086)),0)</f>
        <v>0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773"/>
        <v>0</v>
      </c>
      <c r="AL2086" s="2">
        <f t="shared" si="774"/>
        <v>0</v>
      </c>
      <c r="AM2086" s="2">
        <f t="shared" si="775"/>
        <v>0</v>
      </c>
      <c r="AN2086" s="2">
        <f t="shared" si="776"/>
        <v>0</v>
      </c>
      <c r="AP2086" t="s">
        <v>1448</v>
      </c>
      <c r="AQ2086" t="s">
        <v>1262</v>
      </c>
      <c r="AR2086">
        <v>5</v>
      </c>
      <c r="AT2086" s="95">
        <v>53</v>
      </c>
      <c r="AU2086" s="97">
        <v>65</v>
      </c>
      <c r="AV2086" s="101">
        <f t="shared" si="777"/>
        <v>53065</v>
      </c>
      <c r="AX2086" s="7" t="s">
        <v>1006</v>
      </c>
    </row>
    <row r="2087" spans="1:50" hidden="1" outlineLevel="1">
      <c r="A2087" t="s">
        <v>619</v>
      </c>
      <c r="B2087" t="s">
        <v>1262</v>
      </c>
      <c r="C2087" s="1">
        <f t="shared" si="766"/>
        <v>77452</v>
      </c>
      <c r="D2087" s="7">
        <f>IF(N2087&gt;0, RANK(N2087,(N2087:P2087,Q2087:AE2087)),0)</f>
        <v>1</v>
      </c>
      <c r="E2087" s="7">
        <f>IF(O2087&gt;0,RANK(O2087,(N2087:P2087,Q2087:AE2087)),0)</f>
        <v>2</v>
      </c>
      <c r="F2087" s="7">
        <f>IF(P2087&gt;0,RANK(P2087,(N2087:P2087,Q2087:AE2087)),0)</f>
        <v>0</v>
      </c>
      <c r="G2087" s="1">
        <f t="shared" si="778"/>
        <v>18812</v>
      </c>
      <c r="H2087" s="2">
        <f t="shared" si="779"/>
        <v>0.24288591643856841</v>
      </c>
      <c r="I2087" s="2"/>
      <c r="J2087" s="2">
        <f t="shared" si="769"/>
        <v>0.62144295821928419</v>
      </c>
      <c r="K2087" s="2">
        <f t="shared" si="770"/>
        <v>0.37855704178071581</v>
      </c>
      <c r="L2087" s="2">
        <f t="shared" si="771"/>
        <v>0</v>
      </c>
      <c r="M2087" s="2">
        <f t="shared" si="772"/>
        <v>0</v>
      </c>
      <c r="N2087" s="59">
        <v>48132</v>
      </c>
      <c r="O2087" s="59">
        <v>29320</v>
      </c>
      <c r="P2087" s="59"/>
      <c r="Q2087" s="59"/>
      <c r="R2087" s="59"/>
      <c r="S2087" s="59"/>
      <c r="T2087" s="59"/>
      <c r="U2087" s="59"/>
      <c r="V2087" s="59"/>
      <c r="W2087" s="59"/>
      <c r="X2087" s="59"/>
      <c r="Y2087" s="59"/>
      <c r="Z2087" s="59"/>
      <c r="AA2087" s="59"/>
      <c r="AB2087" s="59"/>
      <c r="AC2087" s="59"/>
      <c r="AD2087" s="59"/>
      <c r="AE2087" s="59"/>
      <c r="AG2087" s="7">
        <f>IF(Q2087&gt;0,RANK(Q2087,(N2087:P2087,Q2087:AE2087)),0)</f>
        <v>0</v>
      </c>
      <c r="AH2087" s="7">
        <f>IF(R2087&gt;0,RANK(R2087,(N2087:P2087,Q2087:AE2087)),0)</f>
        <v>0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773"/>
        <v>0</v>
      </c>
      <c r="AL2087" s="2">
        <f t="shared" si="774"/>
        <v>0</v>
      </c>
      <c r="AM2087" s="2">
        <f t="shared" si="775"/>
        <v>0</v>
      </c>
      <c r="AN2087" s="2">
        <f t="shared" si="776"/>
        <v>0</v>
      </c>
      <c r="AP2087" t="s">
        <v>619</v>
      </c>
      <c r="AQ2087" t="s">
        <v>1262</v>
      </c>
      <c r="AR2087">
        <v>0</v>
      </c>
      <c r="AT2087" s="95">
        <v>53</v>
      </c>
      <c r="AU2087" s="97">
        <v>67</v>
      </c>
      <c r="AV2087" s="101">
        <f t="shared" si="777"/>
        <v>53067</v>
      </c>
      <c r="AX2087" s="7" t="s">
        <v>1006</v>
      </c>
    </row>
    <row r="2088" spans="1:50" hidden="1" outlineLevel="1">
      <c r="A2088" t="s">
        <v>390</v>
      </c>
      <c r="B2088" t="s">
        <v>1262</v>
      </c>
      <c r="C2088" s="1">
        <f t="shared" si="766"/>
        <v>1860</v>
      </c>
      <c r="D2088" s="7">
        <f>IF(N2088&gt;0, RANK(N2088,(N2088:P2088,Q2088:AE2088)),0)</f>
        <v>1</v>
      </c>
      <c r="E2088" s="7">
        <f>IF(O2088&gt;0,RANK(O2088,(N2088:P2088,Q2088:AE2088)),0)</f>
        <v>2</v>
      </c>
      <c r="F2088" s="7">
        <f>IF(P2088&gt;0,RANK(P2088,(N2088:P2088,Q2088:AE2088)),0)</f>
        <v>0</v>
      </c>
      <c r="G2088" s="1">
        <f t="shared" si="778"/>
        <v>122</v>
      </c>
      <c r="H2088" s="2">
        <f t="shared" si="779"/>
        <v>6.5591397849462371E-2</v>
      </c>
      <c r="I2088" s="2"/>
      <c r="J2088" s="2">
        <f t="shared" si="769"/>
        <v>0.53279569892473122</v>
      </c>
      <c r="K2088" s="2">
        <f t="shared" si="770"/>
        <v>0.46720430107526884</v>
      </c>
      <c r="L2088" s="2">
        <f t="shared" si="771"/>
        <v>0</v>
      </c>
      <c r="M2088" s="2">
        <f t="shared" si="772"/>
        <v>-5.5511151231257827E-17</v>
      </c>
      <c r="N2088" s="59">
        <v>991</v>
      </c>
      <c r="O2088" s="59">
        <v>869</v>
      </c>
      <c r="P2088" s="59"/>
      <c r="Q2088" s="59"/>
      <c r="R2088" s="59"/>
      <c r="S2088" s="59"/>
      <c r="T2088" s="59"/>
      <c r="U2088" s="59"/>
      <c r="V2088" s="59"/>
      <c r="W2088" s="59"/>
      <c r="X2088" s="59"/>
      <c r="Y2088" s="59"/>
      <c r="Z2088" s="59"/>
      <c r="AA2088" s="59"/>
      <c r="AB2088" s="59"/>
      <c r="AC2088" s="59"/>
      <c r="AD2088" s="59"/>
      <c r="AE2088" s="59"/>
      <c r="AG2088" s="7">
        <f>IF(Q2088&gt;0,RANK(Q2088,(N2088:P2088,Q2088:AE2088)),0)</f>
        <v>0</v>
      </c>
      <c r="AH2088" s="7">
        <f>IF(R2088&gt;0,RANK(R2088,(N2088:P2088,Q2088:AE2088)),0)</f>
        <v>0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773"/>
        <v>0</v>
      </c>
      <c r="AL2088" s="2">
        <f t="shared" si="774"/>
        <v>0</v>
      </c>
      <c r="AM2088" s="2">
        <f t="shared" si="775"/>
        <v>0</v>
      </c>
      <c r="AN2088" s="2">
        <f t="shared" si="776"/>
        <v>0</v>
      </c>
      <c r="AP2088" t="s">
        <v>390</v>
      </c>
      <c r="AQ2088" t="s">
        <v>1262</v>
      </c>
      <c r="AR2088">
        <v>3</v>
      </c>
      <c r="AT2088" s="95">
        <v>53</v>
      </c>
      <c r="AU2088" s="97">
        <v>69</v>
      </c>
      <c r="AV2088" s="101">
        <f t="shared" si="777"/>
        <v>53069</v>
      </c>
      <c r="AX2088" s="7" t="s">
        <v>1006</v>
      </c>
    </row>
    <row r="2089" spans="1:50" hidden="1" outlineLevel="1">
      <c r="A2089" t="s">
        <v>540</v>
      </c>
      <c r="B2089" t="s">
        <v>1262</v>
      </c>
      <c r="C2089" s="1">
        <f t="shared" si="766"/>
        <v>15476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1">
        <f t="shared" si="778"/>
        <v>780</v>
      </c>
      <c r="H2089" s="2">
        <f t="shared" si="779"/>
        <v>5.0400620315326959E-2</v>
      </c>
      <c r="I2089" s="2"/>
      <c r="J2089" s="2">
        <f t="shared" si="769"/>
        <v>0.4747996898423365</v>
      </c>
      <c r="K2089" s="2">
        <f t="shared" si="770"/>
        <v>0.52520031015766344</v>
      </c>
      <c r="L2089" s="2">
        <f t="shared" si="771"/>
        <v>0</v>
      </c>
      <c r="M2089" s="2">
        <f t="shared" si="772"/>
        <v>0</v>
      </c>
      <c r="N2089" s="59">
        <v>7348</v>
      </c>
      <c r="O2089" s="59">
        <v>8128</v>
      </c>
      <c r="P2089" s="59"/>
      <c r="Q2089" s="59"/>
      <c r="R2089" s="59"/>
      <c r="S2089" s="59"/>
      <c r="T2089" s="59"/>
      <c r="U2089" s="59"/>
      <c r="V2089" s="59"/>
      <c r="W2089" s="59"/>
      <c r="X2089" s="59"/>
      <c r="Y2089" s="59"/>
      <c r="Z2089" s="59"/>
      <c r="AA2089" s="59"/>
      <c r="AB2089" s="59"/>
      <c r="AC2089" s="59"/>
      <c r="AD2089" s="59"/>
      <c r="AE2089" s="59"/>
      <c r="AG2089" s="7">
        <f>IF(Q2089&gt;0,RANK(Q2089,(N2089:P2089,Q2089:AE2089)),0)</f>
        <v>0</v>
      </c>
      <c r="AH2089" s="7">
        <f>IF(R2089&gt;0,RANK(R2089,(N2089:P2089,Q2089:AE2089)),0)</f>
        <v>0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773"/>
        <v>0</v>
      </c>
      <c r="AL2089" s="2">
        <f t="shared" si="774"/>
        <v>0</v>
      </c>
      <c r="AM2089" s="2">
        <f t="shared" si="775"/>
        <v>0</v>
      </c>
      <c r="AN2089" s="2">
        <f t="shared" si="776"/>
        <v>0</v>
      </c>
      <c r="AP2089" t="s">
        <v>540</v>
      </c>
      <c r="AQ2089" t="s">
        <v>1262</v>
      </c>
      <c r="AR2089">
        <v>5</v>
      </c>
      <c r="AT2089" s="95">
        <v>53</v>
      </c>
      <c r="AU2089" s="97">
        <v>71</v>
      </c>
      <c r="AV2089" s="101">
        <f t="shared" si="777"/>
        <v>53071</v>
      </c>
      <c r="AX2089" s="7" t="s">
        <v>1006</v>
      </c>
    </row>
    <row r="2090" spans="1:50" hidden="1" outlineLevel="1">
      <c r="A2090" t="s">
        <v>541</v>
      </c>
      <c r="B2090" t="s">
        <v>1262</v>
      </c>
      <c r="C2090" s="1">
        <f t="shared" si="766"/>
        <v>55668</v>
      </c>
      <c r="D2090" s="7">
        <f>IF(N2090&gt;0, RANK(N2090,(N2090:P2090,Q2090:AE2090)),0)</f>
        <v>1</v>
      </c>
      <c r="E2090" s="7">
        <f>IF(O2090&gt;0,RANK(O2090,(N2090:P2090,Q2090:AE2090)),0)</f>
        <v>2</v>
      </c>
      <c r="F2090" s="7">
        <f>IF(P2090&gt;0,RANK(P2090,(N2090:P2090,Q2090:AE2090)),0)</f>
        <v>0</v>
      </c>
      <c r="G2090" s="1">
        <f t="shared" si="778"/>
        <v>6018</v>
      </c>
      <c r="H2090" s="2">
        <f t="shared" si="779"/>
        <v>0.10810519508514767</v>
      </c>
      <c r="I2090" s="2"/>
      <c r="J2090" s="2">
        <f t="shared" si="769"/>
        <v>0.55405259754257385</v>
      </c>
      <c r="K2090" s="2">
        <f t="shared" si="770"/>
        <v>0.44594740245742615</v>
      </c>
      <c r="L2090" s="2">
        <f t="shared" si="771"/>
        <v>0</v>
      </c>
      <c r="M2090" s="2">
        <f t="shared" si="772"/>
        <v>0</v>
      </c>
      <c r="N2090" s="59">
        <v>30843</v>
      </c>
      <c r="O2090" s="59">
        <v>24825</v>
      </c>
      <c r="P2090" s="59"/>
      <c r="Q2090" s="59"/>
      <c r="R2090" s="59"/>
      <c r="S2090" s="59"/>
      <c r="T2090" s="59"/>
      <c r="U2090" s="59"/>
      <c r="V2090" s="59"/>
      <c r="W2090" s="59"/>
      <c r="X2090" s="59"/>
      <c r="Y2090" s="59"/>
      <c r="Z2090" s="59"/>
      <c r="AA2090" s="59"/>
      <c r="AB2090" s="59"/>
      <c r="AC2090" s="59"/>
      <c r="AD2090" s="59"/>
      <c r="AE2090" s="59"/>
      <c r="AG2090" s="7">
        <f>IF(Q2090&gt;0,RANK(Q2090,(N2090:P2090,Q2090:AE2090)),0)</f>
        <v>0</v>
      </c>
      <c r="AH2090" s="7">
        <f>IF(R2090&gt;0,RANK(R2090,(N2090:P2090,Q2090:AE2090)),0)</f>
        <v>0</v>
      </c>
      <c r="AI2090" s="7">
        <f>IF(T2090&gt;0,RANK(T2090,(N2090:P2090,Q2090:AE2090)),0)</f>
        <v>0</v>
      </c>
      <c r="AJ2090" s="7">
        <f>IF(S2090&gt;0,RANK(S2090,(N2090:P2090,Q2090:AE2090)),0)</f>
        <v>0</v>
      </c>
      <c r="AK2090" s="2">
        <f t="shared" si="773"/>
        <v>0</v>
      </c>
      <c r="AL2090" s="2">
        <f t="shared" si="774"/>
        <v>0</v>
      </c>
      <c r="AM2090" s="2">
        <f t="shared" si="775"/>
        <v>0</v>
      </c>
      <c r="AN2090" s="2">
        <f t="shared" si="776"/>
        <v>0</v>
      </c>
      <c r="AP2090" t="s">
        <v>541</v>
      </c>
      <c r="AQ2090" t="s">
        <v>1262</v>
      </c>
      <c r="AR2090">
        <v>2</v>
      </c>
      <c r="AT2090" s="95">
        <v>53</v>
      </c>
      <c r="AU2090" s="97">
        <v>73</v>
      </c>
      <c r="AV2090" s="101">
        <f t="shared" si="777"/>
        <v>53073</v>
      </c>
      <c r="AX2090" s="7" t="s">
        <v>1006</v>
      </c>
    </row>
    <row r="2091" spans="1:50" hidden="1" outlineLevel="1">
      <c r="A2091" t="s">
        <v>2165</v>
      </c>
      <c r="B2091" t="s">
        <v>1262</v>
      </c>
      <c r="C2091" s="1">
        <f t="shared" si="766"/>
        <v>12750</v>
      </c>
      <c r="D2091" s="7">
        <f>IF(N2091&gt;0, RANK(N2091,(N2091:P2091,Q2091:AE2091)),0)</f>
        <v>1</v>
      </c>
      <c r="E2091" s="7">
        <f>IF(O2091&gt;0,RANK(O2091,(N2091:P2091,Q2091:AE2091)),0)</f>
        <v>2</v>
      </c>
      <c r="F2091" s="7">
        <f>IF(P2091&gt;0,RANK(P2091,(N2091:P2091,Q2091:AE2091)),0)</f>
        <v>0</v>
      </c>
      <c r="G2091" s="1">
        <f t="shared" si="778"/>
        <v>1124</v>
      </c>
      <c r="H2091" s="2">
        <f t="shared" si="779"/>
        <v>8.8156862745098041E-2</v>
      </c>
      <c r="I2091" s="2"/>
      <c r="J2091" s="2">
        <f t="shared" si="769"/>
        <v>0.54407843137254897</v>
      </c>
      <c r="K2091" s="2">
        <f t="shared" si="770"/>
        <v>0.45592156862745098</v>
      </c>
      <c r="L2091" s="2">
        <f t="shared" si="771"/>
        <v>0</v>
      </c>
      <c r="M2091" s="2">
        <f t="shared" si="772"/>
        <v>5.5511151231257827E-17</v>
      </c>
      <c r="N2091" s="59">
        <v>6937</v>
      </c>
      <c r="O2091" s="59">
        <v>5813</v>
      </c>
      <c r="P2091" s="59"/>
      <c r="Q2091" s="59"/>
      <c r="R2091" s="59"/>
      <c r="S2091" s="59"/>
      <c r="T2091" s="59"/>
      <c r="U2091" s="59"/>
      <c r="V2091" s="59"/>
      <c r="W2091" s="59"/>
      <c r="X2091" s="59"/>
      <c r="Y2091" s="59"/>
      <c r="Z2091" s="59"/>
      <c r="AA2091" s="59"/>
      <c r="AB2091" s="59"/>
      <c r="AC2091" s="59"/>
      <c r="AD2091" s="59"/>
      <c r="AE2091" s="59"/>
      <c r="AG2091" s="7">
        <f>IF(Q2091&gt;0,RANK(Q2091,(N2091:P2091,Q2091:AE2091)),0)</f>
        <v>0</v>
      </c>
      <c r="AH2091" s="7">
        <f>IF(R2091&gt;0,RANK(R2091,(N2091:P2091,Q2091:AE2091)),0)</f>
        <v>0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si="773"/>
        <v>0</v>
      </c>
      <c r="AL2091" s="2">
        <f t="shared" si="774"/>
        <v>0</v>
      </c>
      <c r="AM2091" s="2">
        <f t="shared" si="775"/>
        <v>0</v>
      </c>
      <c r="AN2091" s="2">
        <f t="shared" si="776"/>
        <v>0</v>
      </c>
      <c r="AP2091" t="s">
        <v>2165</v>
      </c>
      <c r="AQ2091" t="s">
        <v>1262</v>
      </c>
      <c r="AR2091">
        <v>5</v>
      </c>
      <c r="AT2091" s="95">
        <v>53</v>
      </c>
      <c r="AU2091" s="97">
        <v>75</v>
      </c>
      <c r="AV2091" s="101">
        <f t="shared" si="777"/>
        <v>53075</v>
      </c>
      <c r="AX2091" s="7" t="s">
        <v>1006</v>
      </c>
    </row>
    <row r="2092" spans="1:50" hidden="1" outlineLevel="1">
      <c r="A2092" t="s">
        <v>542</v>
      </c>
      <c r="B2092" t="s">
        <v>1262</v>
      </c>
      <c r="C2092" s="1">
        <f t="shared" si="766"/>
        <v>51650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778"/>
        <v>3078</v>
      </c>
      <c r="H2092" s="2">
        <f t="shared" si="779"/>
        <v>5.9593417231364958E-2</v>
      </c>
      <c r="I2092" s="2"/>
      <c r="J2092" s="2">
        <f t="shared" si="769"/>
        <v>0.47020329138431755</v>
      </c>
      <c r="K2092" s="2">
        <f t="shared" si="770"/>
        <v>0.52979670861568251</v>
      </c>
      <c r="L2092" s="2">
        <f t="shared" si="771"/>
        <v>0</v>
      </c>
      <c r="M2092" s="2">
        <f t="shared" si="772"/>
        <v>0</v>
      </c>
      <c r="N2092" s="59">
        <v>24286</v>
      </c>
      <c r="O2092" s="59">
        <v>27364</v>
      </c>
      <c r="P2092" s="59"/>
      <c r="Q2092" s="59"/>
      <c r="R2092" s="59"/>
      <c r="S2092" s="59"/>
      <c r="T2092" s="59"/>
      <c r="U2092" s="59"/>
      <c r="V2092" s="59"/>
      <c r="W2092" s="59"/>
      <c r="X2092" s="59"/>
      <c r="Y2092" s="59"/>
      <c r="Z2092" s="59"/>
      <c r="AA2092" s="59"/>
      <c r="AB2092" s="59"/>
      <c r="AC2092" s="59"/>
      <c r="AD2092" s="59"/>
      <c r="AE2092" s="59"/>
      <c r="AG2092" s="7">
        <f>IF(Q2092&gt;0,RANK(Q2092,(N2092:P2092,Q2092:AE2092)),0)</f>
        <v>0</v>
      </c>
      <c r="AH2092" s="7">
        <f>IF(R2092&gt;0,RANK(R2092,(N2092:P2092,Q2092:AE2092)),0)</f>
        <v>0</v>
      </c>
      <c r="AI2092" s="7">
        <f>IF(T2092&gt;0,RANK(T2092,(N2092:P2092,Q2092:AE2092)),0)</f>
        <v>0</v>
      </c>
      <c r="AJ2092" s="7">
        <f>IF(S2092&gt;0,RANK(S2092,(N2092:P2092,Q2092:AE2092)),0)</f>
        <v>0</v>
      </c>
      <c r="AK2092" s="2">
        <f t="shared" si="773"/>
        <v>0</v>
      </c>
      <c r="AL2092" s="2">
        <f t="shared" si="774"/>
        <v>0</v>
      </c>
      <c r="AM2092" s="2">
        <f t="shared" si="775"/>
        <v>0</v>
      </c>
      <c r="AN2092" s="2">
        <f t="shared" si="776"/>
        <v>0</v>
      </c>
      <c r="AP2092" t="s">
        <v>542</v>
      </c>
      <c r="AQ2092" t="s">
        <v>1262</v>
      </c>
      <c r="AR2092">
        <v>4</v>
      </c>
      <c r="AT2092" s="95">
        <v>53</v>
      </c>
      <c r="AU2092" s="97">
        <v>77</v>
      </c>
      <c r="AV2092" s="101">
        <f t="shared" si="777"/>
        <v>53077</v>
      </c>
      <c r="AX2092" s="7" t="s">
        <v>1006</v>
      </c>
    </row>
    <row r="2093" spans="1:50" collapsed="1">
      <c r="A2093" t="s">
        <v>404</v>
      </c>
      <c r="B2093" t="s">
        <v>323</v>
      </c>
      <c r="C2093" s="1">
        <f t="shared" si="766"/>
        <v>1888561</v>
      </c>
      <c r="D2093" s="7">
        <f>IF(N2093&gt;0, RANK(N2093,(N2093:P2093,Q2093:AE2093)),0)</f>
        <v>1</v>
      </c>
      <c r="E2093" s="7">
        <f>IF(O2093&gt;0,RANK(O2093,(N2093:P2093,Q2093:AE2093)),0)</f>
        <v>2</v>
      </c>
      <c r="F2093" s="7">
        <f>IF(P2093&gt;0,RANK(P2093,(N2093:P2093,Q2093:AE2093)),0)</f>
        <v>0</v>
      </c>
      <c r="G2093" s="1">
        <f t="shared" si="778"/>
        <v>317807</v>
      </c>
      <c r="H2093" s="2">
        <f t="shared" si="779"/>
        <v>0.16827997612997408</v>
      </c>
      <c r="I2093" s="2"/>
      <c r="J2093" s="2">
        <f t="shared" si="769"/>
        <v>0.58413998806498701</v>
      </c>
      <c r="K2093" s="2">
        <f t="shared" si="770"/>
        <v>0.41586001193501293</v>
      </c>
      <c r="L2093" s="2">
        <f t="shared" si="771"/>
        <v>0</v>
      </c>
      <c r="M2093" s="2">
        <f t="shared" si="772"/>
        <v>5.5511151231257827E-17</v>
      </c>
      <c r="N2093" s="59">
        <f>SUM(N2054:N2092)</f>
        <v>1103184</v>
      </c>
      <c r="O2093" s="59">
        <f>SUM(O2054:O2092)</f>
        <v>785377</v>
      </c>
      <c r="P2093" s="59"/>
      <c r="Q2093" s="59"/>
      <c r="R2093" s="59"/>
      <c r="S2093" s="59"/>
      <c r="T2093" s="59"/>
      <c r="U2093" s="59"/>
      <c r="V2093" s="59"/>
      <c r="W2093" s="59"/>
      <c r="X2093" s="59"/>
      <c r="Y2093" s="59"/>
      <c r="Z2093" s="59"/>
      <c r="AA2093" s="59"/>
      <c r="AB2093" s="59"/>
      <c r="AC2093" s="59"/>
      <c r="AD2093" s="59"/>
      <c r="AE2093" s="59"/>
      <c r="AG2093" s="7">
        <f>IF(Q2093&gt;0,RANK(Q2093,(N2093:P2093,Q2093:AE2093)),0)</f>
        <v>0</v>
      </c>
      <c r="AH2093" s="7">
        <f>IF(R2093&gt;0,RANK(R2093,(N2093:P2093,Q2093:AE2093)),0)</f>
        <v>0</v>
      </c>
      <c r="AI2093" s="7">
        <f>IF(T2093&gt;0,RANK(T2093,(N2093:P2093,Q2093:AE2093)),0)</f>
        <v>0</v>
      </c>
      <c r="AJ2093" s="7">
        <f>IF(S2093&gt;0,RANK(S2093,(N2093:P2093,Q2093:AE2093)),0)</f>
        <v>0</v>
      </c>
      <c r="AK2093" s="2">
        <f t="shared" si="773"/>
        <v>0</v>
      </c>
      <c r="AL2093" s="2">
        <f t="shared" si="774"/>
        <v>0</v>
      </c>
      <c r="AM2093" s="2">
        <f t="shared" si="775"/>
        <v>0</v>
      </c>
      <c r="AN2093" s="2">
        <f t="shared" si="776"/>
        <v>0</v>
      </c>
      <c r="AP2093" t="s">
        <v>404</v>
      </c>
      <c r="AQ2093" t="s">
        <v>323</v>
      </c>
      <c r="AT2093" s="95">
        <v>53</v>
      </c>
      <c r="AU2093" s="97"/>
      <c r="AV2093" s="95">
        <v>53</v>
      </c>
      <c r="AX2093" s="7" t="s">
        <v>593</v>
      </c>
    </row>
    <row r="2094" spans="1:50">
      <c r="C2094" s="1"/>
      <c r="E2094" s="7"/>
      <c r="F2094" s="7"/>
      <c r="I2094" s="2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  <c r="X2094" s="59"/>
      <c r="Y2094" s="59"/>
      <c r="Z2094" s="59"/>
      <c r="AA2094" s="59"/>
      <c r="AB2094" s="59"/>
      <c r="AC2094" s="59"/>
      <c r="AD2094" s="59"/>
      <c r="AE2094" s="59"/>
      <c r="AG2094" s="7"/>
      <c r="AH2094" s="7"/>
      <c r="AI2094" s="7"/>
      <c r="AJ2094" s="7"/>
      <c r="AT2094" s="95"/>
      <c r="AU2094" s="97"/>
      <c r="AV2094" s="101"/>
    </row>
    <row r="2095" spans="1:50" hidden="1" outlineLevel="1">
      <c r="A2095" t="s">
        <v>1278</v>
      </c>
      <c r="B2095" t="s">
        <v>912</v>
      </c>
      <c r="C2095" s="1">
        <f t="shared" ref="C2095:C2126" si="780">SUM(N2095:AE2095)</f>
        <v>6382</v>
      </c>
      <c r="D2095" s="7">
        <f>IF(N2095&gt;0, RANK(N2095,(N2095:P2095,Q2095:AE2095)),0)</f>
        <v>1</v>
      </c>
      <c r="E2095" s="7">
        <f>IF(O2095&gt;0,RANK(O2095,(N2095:P2095,Q2095:AE2095)),0)</f>
        <v>2</v>
      </c>
      <c r="F2095" s="7">
        <f>IF(P2095&gt;0,RANK(P2095,(N2095:P2095,Q2095:AE2095)),0)</f>
        <v>5</v>
      </c>
      <c r="G2095" s="1">
        <f t="shared" ref="G2095:G2141" si="781">IF(C2095&gt;0,MAX(N2095:P2095)-LARGE(N2095:P2095,2),0)</f>
        <v>30</v>
      </c>
      <c r="H2095" s="2">
        <f t="shared" ref="H2095:H2141" si="782">IF(C2095&gt;0,G2095/C2095,0)</f>
        <v>4.700720777185835E-3</v>
      </c>
      <c r="I2095" s="2"/>
      <c r="J2095" s="2">
        <f t="shared" ref="J2095:J2126" si="783">IF($C2095=0,"-",N2095/$C2095)</f>
        <v>0.49545596991538704</v>
      </c>
      <c r="K2095" s="2">
        <f t="shared" ref="K2095:K2126" si="784">IF($C2095=0,"-",O2095/$C2095)</f>
        <v>0.49075524913820118</v>
      </c>
      <c r="L2095" s="2">
        <f t="shared" ref="L2095:L2126" si="785">IF($C2095=0,"-",P2095/$C2095)</f>
        <v>1.7235976183014728E-3</v>
      </c>
      <c r="M2095" s="2">
        <f t="shared" ref="M2095:M2126" si="786">IF(C2095=0,"-",(1-J2095-K2095-L2095))</f>
        <v>1.2065183328110254E-2</v>
      </c>
      <c r="N2095" s="59">
        <v>3162</v>
      </c>
      <c r="O2095" s="59">
        <v>3132</v>
      </c>
      <c r="P2095" s="59">
        <v>11</v>
      </c>
      <c r="Q2095" s="59">
        <v>22</v>
      </c>
      <c r="R2095" s="59"/>
      <c r="S2095" s="59">
        <v>53</v>
      </c>
      <c r="T2095" s="59"/>
      <c r="U2095" s="59"/>
      <c r="V2095" s="59"/>
      <c r="W2095" s="59"/>
      <c r="X2095" s="59">
        <v>2</v>
      </c>
      <c r="Y2095" s="59"/>
      <c r="Z2095" s="59"/>
      <c r="AA2095" s="59"/>
      <c r="AB2095" s="59"/>
      <c r="AC2095" s="59"/>
      <c r="AD2095" s="59"/>
      <c r="AE2095" s="59"/>
      <c r="AG2095" s="7">
        <f>IF(Q2095&gt;0,RANK(Q2095,(N2095:P2095,Q2095:AE2095)),0)</f>
        <v>4</v>
      </c>
      <c r="AH2095" s="7">
        <f>IF(R2095&gt;0,RANK(R2095,(N2095:P2095,Q2095:AE2095)),0)</f>
        <v>0</v>
      </c>
      <c r="AI2095" s="7">
        <f>IF(T2095&gt;0,RANK(T2095,(N2095:P2095,Q2095:AE2095)),0)</f>
        <v>0</v>
      </c>
      <c r="AJ2095" s="7">
        <f>IF(S2095&gt;0,RANK(S2095,(N2095:P2095,Q2095:AE2095)),0)</f>
        <v>3</v>
      </c>
      <c r="AK2095" s="2">
        <f t="shared" ref="AK2095:AK2126" si="787">IF($C2095=0,"-",Q2095/$C2095)</f>
        <v>3.4471952366029457E-3</v>
      </c>
      <c r="AL2095" s="2">
        <f t="shared" ref="AL2095:AL2126" si="788">IF($C2095=0,"-",R2095/$C2095)</f>
        <v>0</v>
      </c>
      <c r="AM2095" s="2">
        <f t="shared" ref="AM2095:AM2126" si="789">IF($C2095=0,"-",T2095/$C2095)</f>
        <v>0</v>
      </c>
      <c r="AN2095" s="2">
        <f t="shared" ref="AN2095:AN2126" si="790">IF($C2095=0,"-",S2095/$C2095)</f>
        <v>8.3046067063616419E-3</v>
      </c>
      <c r="AP2095" t="s">
        <v>1278</v>
      </c>
      <c r="AQ2095" t="s">
        <v>912</v>
      </c>
      <c r="AR2095" s="57">
        <v>6</v>
      </c>
      <c r="AT2095" s="95">
        <v>55</v>
      </c>
      <c r="AU2095" s="97">
        <v>1</v>
      </c>
      <c r="AV2095" s="101">
        <f t="shared" ref="AV2095:AV2110" si="791">1000*AT2095+AU2095</f>
        <v>55001</v>
      </c>
      <c r="AX2095" s="7" t="s">
        <v>1006</v>
      </c>
    </row>
    <row r="2096" spans="1:50" hidden="1" outlineLevel="1">
      <c r="A2096" t="s">
        <v>142</v>
      </c>
      <c r="B2096" t="s">
        <v>912</v>
      </c>
      <c r="C2096" s="1">
        <f t="shared" si="780"/>
        <v>5299</v>
      </c>
      <c r="D2096" s="7">
        <f>IF(N2096&gt;0, RANK(N2096,(N2096:P2096,Q2096:AE2096)),0)</f>
        <v>1</v>
      </c>
      <c r="E2096" s="7">
        <f>IF(O2096&gt;0,RANK(O2096,(N2096:P2096,Q2096:AE2096)),0)</f>
        <v>2</v>
      </c>
      <c r="F2096" s="7">
        <f>IF(P2096&gt;0,RANK(P2096,(N2096:P2096,Q2096:AE2096)),0)</f>
        <v>5</v>
      </c>
      <c r="G2096" s="1">
        <f t="shared" si="781"/>
        <v>1237</v>
      </c>
      <c r="H2096" s="2">
        <f t="shared" si="782"/>
        <v>0.23344027174938667</v>
      </c>
      <c r="I2096" s="2"/>
      <c r="J2096" s="2">
        <f t="shared" si="783"/>
        <v>0.6152104170598226</v>
      </c>
      <c r="K2096" s="2">
        <f t="shared" si="784"/>
        <v>0.3817701453104359</v>
      </c>
      <c r="L2096" s="2">
        <f t="shared" si="785"/>
        <v>3.7742970371768258E-4</v>
      </c>
      <c r="M2096" s="2">
        <f t="shared" si="786"/>
        <v>2.6420079260238124E-3</v>
      </c>
      <c r="N2096" s="59">
        <v>3260</v>
      </c>
      <c r="O2096" s="59">
        <v>2023</v>
      </c>
      <c r="P2096" s="59">
        <v>2</v>
      </c>
      <c r="Q2096" s="59">
        <v>9</v>
      </c>
      <c r="R2096" s="59"/>
      <c r="S2096" s="59">
        <v>5</v>
      </c>
      <c r="T2096" s="59"/>
      <c r="U2096" s="59"/>
      <c r="V2096" s="59"/>
      <c r="W2096" s="59"/>
      <c r="X2096" s="59">
        <v>0</v>
      </c>
      <c r="Y2096" s="59"/>
      <c r="Z2096" s="59"/>
      <c r="AA2096" s="59"/>
      <c r="AB2096" s="59"/>
      <c r="AC2096" s="59"/>
      <c r="AD2096" s="59"/>
      <c r="AE2096" s="59"/>
      <c r="AG2096" s="7">
        <f>IF(Q2096&gt;0,RANK(Q2096,(N2096:P2096,Q2096:AE2096)),0)</f>
        <v>3</v>
      </c>
      <c r="AH2096" s="7">
        <f>IF(R2096&gt;0,RANK(R2096,(N2096:P2096,Q2096:AE2096)),0)</f>
        <v>0</v>
      </c>
      <c r="AI2096" s="7">
        <f>IF(T2096&gt;0,RANK(T2096,(N2096:P2096,Q2096:AE2096)),0)</f>
        <v>0</v>
      </c>
      <c r="AJ2096" s="7">
        <f>IF(S2096&gt;0,RANK(S2096,(N2096:P2096,Q2096:AE2096)),0)</f>
        <v>4</v>
      </c>
      <c r="AK2096" s="2">
        <f t="shared" si="787"/>
        <v>1.6984336667295716E-3</v>
      </c>
      <c r="AL2096" s="2">
        <f t="shared" si="788"/>
        <v>0</v>
      </c>
      <c r="AM2096" s="2">
        <f t="shared" si="789"/>
        <v>0</v>
      </c>
      <c r="AN2096" s="2">
        <f t="shared" si="790"/>
        <v>9.4357425929420642E-4</v>
      </c>
      <c r="AP2096" t="s">
        <v>142</v>
      </c>
      <c r="AQ2096" t="s">
        <v>912</v>
      </c>
      <c r="AR2096" s="57">
        <v>7</v>
      </c>
      <c r="AT2096" s="95">
        <v>55</v>
      </c>
      <c r="AU2096" s="97">
        <v>3</v>
      </c>
      <c r="AV2096" s="101">
        <f t="shared" si="791"/>
        <v>55003</v>
      </c>
      <c r="AX2096" s="7" t="s">
        <v>1006</v>
      </c>
    </row>
    <row r="2097" spans="1:50" hidden="1" outlineLevel="1">
      <c r="A2097" t="s">
        <v>1110</v>
      </c>
      <c r="B2097" t="s">
        <v>912</v>
      </c>
      <c r="C2097" s="1">
        <f t="shared" si="780"/>
        <v>13207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5</v>
      </c>
      <c r="G2097" s="1">
        <f t="shared" si="781"/>
        <v>808</v>
      </c>
      <c r="H2097" s="2">
        <f t="shared" si="782"/>
        <v>6.1179677443779813E-2</v>
      </c>
      <c r="I2097" s="2"/>
      <c r="J2097" s="2">
        <f t="shared" si="783"/>
        <v>0.4667979101991368</v>
      </c>
      <c r="K2097" s="2">
        <f t="shared" si="784"/>
        <v>0.52797758764291669</v>
      </c>
      <c r="L2097" s="2">
        <f t="shared" si="785"/>
        <v>1.0600439161050957E-3</v>
      </c>
      <c r="M2097" s="2">
        <f t="shared" si="786"/>
        <v>4.1644582418413579E-3</v>
      </c>
      <c r="N2097" s="59">
        <v>6165</v>
      </c>
      <c r="O2097" s="59">
        <v>6973</v>
      </c>
      <c r="P2097" s="59">
        <v>14</v>
      </c>
      <c r="Q2097" s="59">
        <v>22</v>
      </c>
      <c r="R2097" s="59"/>
      <c r="S2097" s="59">
        <v>33</v>
      </c>
      <c r="T2097" s="59"/>
      <c r="U2097" s="59"/>
      <c r="V2097" s="59"/>
      <c r="W2097" s="59"/>
      <c r="X2097" s="59">
        <v>0</v>
      </c>
      <c r="Y2097" s="59"/>
      <c r="Z2097" s="59"/>
      <c r="AA2097" s="59"/>
      <c r="AB2097" s="59"/>
      <c r="AC2097" s="59"/>
      <c r="AD2097" s="59"/>
      <c r="AE2097" s="59"/>
      <c r="AG2097" s="7">
        <f>IF(Q2097&gt;0,RANK(Q2097,(N2097:P2097,Q2097:AE2097)),0)</f>
        <v>4</v>
      </c>
      <c r="AH2097" s="7">
        <f>IF(R2097&gt;0,RANK(R2097,(N2097:P2097,Q2097:AE2097)),0)</f>
        <v>0</v>
      </c>
      <c r="AI2097" s="7">
        <f>IF(T2097&gt;0,RANK(T2097,(N2097:P2097,Q2097:AE2097)),0)</f>
        <v>0</v>
      </c>
      <c r="AJ2097" s="7">
        <f>IF(S2097&gt;0,RANK(S2097,(N2097:P2097,Q2097:AE2097)),0)</f>
        <v>3</v>
      </c>
      <c r="AK2097" s="2">
        <f t="shared" si="787"/>
        <v>1.665783296736579E-3</v>
      </c>
      <c r="AL2097" s="2">
        <f t="shared" si="788"/>
        <v>0</v>
      </c>
      <c r="AM2097" s="2">
        <f t="shared" si="789"/>
        <v>0</v>
      </c>
      <c r="AN2097" s="2">
        <f t="shared" si="790"/>
        <v>2.4986749451048687E-3</v>
      </c>
      <c r="AP2097" t="s">
        <v>1110</v>
      </c>
      <c r="AQ2097" t="s">
        <v>912</v>
      </c>
      <c r="AR2097" s="57">
        <v>7</v>
      </c>
      <c r="AT2097" s="95">
        <v>55</v>
      </c>
      <c r="AU2097" s="97">
        <v>5</v>
      </c>
      <c r="AV2097" s="101">
        <f t="shared" si="791"/>
        <v>55005</v>
      </c>
      <c r="AX2097" s="7" t="s">
        <v>1006</v>
      </c>
    </row>
    <row r="2098" spans="1:50" hidden="1" outlineLevel="1">
      <c r="A2098" t="s">
        <v>1286</v>
      </c>
      <c r="B2098" t="s">
        <v>912</v>
      </c>
      <c r="C2098" s="1">
        <f t="shared" si="780"/>
        <v>6106</v>
      </c>
      <c r="D2098" s="7">
        <f>IF(N2098&gt;0, RANK(N2098,(N2098:P2098,Q2098:AE2098)),0)</f>
        <v>1</v>
      </c>
      <c r="E2098" s="7">
        <f>IF(O2098&gt;0,RANK(O2098,(N2098:P2098,Q2098:AE2098)),0)</f>
        <v>2</v>
      </c>
      <c r="F2098" s="7">
        <f>IF(P2098&gt;0,RANK(P2098,(N2098:P2098,Q2098:AE2098)),0)</f>
        <v>4</v>
      </c>
      <c r="G2098" s="1">
        <f t="shared" si="781"/>
        <v>1562</v>
      </c>
      <c r="H2098" s="2">
        <f t="shared" si="782"/>
        <v>0.2558139534883721</v>
      </c>
      <c r="I2098" s="2"/>
      <c r="J2098" s="2">
        <f t="shared" si="783"/>
        <v>0.62610547002947925</v>
      </c>
      <c r="K2098" s="2">
        <f t="shared" si="784"/>
        <v>0.37029151654110709</v>
      </c>
      <c r="L2098" s="2">
        <f t="shared" si="785"/>
        <v>6.5509335080248931E-4</v>
      </c>
      <c r="M2098" s="2">
        <f t="shared" si="786"/>
        <v>2.9479200786111702E-3</v>
      </c>
      <c r="N2098" s="59">
        <v>3823</v>
      </c>
      <c r="O2098" s="59">
        <v>2261</v>
      </c>
      <c r="P2098" s="59">
        <v>4</v>
      </c>
      <c r="Q2098" s="59">
        <v>15</v>
      </c>
      <c r="R2098" s="59"/>
      <c r="S2098" s="59">
        <v>3</v>
      </c>
      <c r="T2098" s="59"/>
      <c r="U2098" s="59"/>
      <c r="V2098" s="59"/>
      <c r="W2098" s="59"/>
      <c r="X2098" s="59">
        <v>0</v>
      </c>
      <c r="Y2098" s="59"/>
      <c r="Z2098" s="59"/>
      <c r="AA2098" s="59"/>
      <c r="AB2098" s="59"/>
      <c r="AC2098" s="59"/>
      <c r="AD2098" s="59"/>
      <c r="AE2098" s="59"/>
      <c r="AG2098" s="7">
        <f>IF(Q2098&gt;0,RANK(Q2098,(N2098:P2098,Q2098:AE2098)),0)</f>
        <v>3</v>
      </c>
      <c r="AH2098" s="7">
        <f>IF(R2098&gt;0,RANK(R2098,(N2098:P2098,Q2098:AE2098)),0)</f>
        <v>0</v>
      </c>
      <c r="AI2098" s="7">
        <f>IF(T2098&gt;0,RANK(T2098,(N2098:P2098,Q2098:AE2098)),0)</f>
        <v>0</v>
      </c>
      <c r="AJ2098" s="7">
        <f>IF(S2098&gt;0,RANK(S2098,(N2098:P2098,Q2098:AE2098)),0)</f>
        <v>5</v>
      </c>
      <c r="AK2098" s="2">
        <f t="shared" si="787"/>
        <v>2.4566000655093351E-3</v>
      </c>
      <c r="AL2098" s="2">
        <f t="shared" si="788"/>
        <v>0</v>
      </c>
      <c r="AM2098" s="2">
        <f t="shared" si="789"/>
        <v>0</v>
      </c>
      <c r="AN2098" s="2">
        <f t="shared" si="790"/>
        <v>4.9132001310186698E-4</v>
      </c>
      <c r="AP2098" t="s">
        <v>1286</v>
      </c>
      <c r="AQ2098" t="s">
        <v>912</v>
      </c>
      <c r="AR2098" s="57">
        <v>7</v>
      </c>
      <c r="AT2098" s="95">
        <v>55</v>
      </c>
      <c r="AU2098" s="97">
        <v>7</v>
      </c>
      <c r="AV2098" s="101">
        <f t="shared" si="791"/>
        <v>55007</v>
      </c>
      <c r="AX2098" s="7" t="s">
        <v>1006</v>
      </c>
    </row>
    <row r="2099" spans="1:50" hidden="1" outlineLevel="1">
      <c r="A2099" t="s">
        <v>1489</v>
      </c>
      <c r="B2099" t="s">
        <v>912</v>
      </c>
      <c r="C2099" s="1">
        <f t="shared" si="780"/>
        <v>75664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5</v>
      </c>
      <c r="G2099" s="1">
        <f t="shared" si="781"/>
        <v>6551</v>
      </c>
      <c r="H2099" s="2">
        <f t="shared" si="782"/>
        <v>8.6580143793613867E-2</v>
      </c>
      <c r="I2099" s="2"/>
      <c r="J2099" s="2">
        <f t="shared" si="783"/>
        <v>0.45218333685768664</v>
      </c>
      <c r="K2099" s="2">
        <f t="shared" si="784"/>
        <v>0.53876348065130053</v>
      </c>
      <c r="L2099" s="2">
        <f t="shared" si="785"/>
        <v>2.6432649608796785E-3</v>
      </c>
      <c r="M2099" s="2">
        <f t="shared" si="786"/>
        <v>6.4099175301331555E-3</v>
      </c>
      <c r="N2099" s="59">
        <v>34214</v>
      </c>
      <c r="O2099" s="59">
        <v>40765</v>
      </c>
      <c r="P2099" s="59">
        <v>200</v>
      </c>
      <c r="Q2099" s="59">
        <v>205</v>
      </c>
      <c r="R2099" s="59"/>
      <c r="S2099" s="59">
        <v>276</v>
      </c>
      <c r="T2099" s="59"/>
      <c r="U2099" s="59"/>
      <c r="V2099" s="59"/>
      <c r="W2099" s="59"/>
      <c r="X2099" s="59">
        <v>4</v>
      </c>
      <c r="Y2099" s="59"/>
      <c r="Z2099" s="59"/>
      <c r="AA2099" s="59"/>
      <c r="AB2099" s="59"/>
      <c r="AC2099" s="59"/>
      <c r="AD2099" s="59"/>
      <c r="AE2099" s="59"/>
      <c r="AG2099" s="7">
        <f>IF(Q2099&gt;0,RANK(Q2099,(N2099:P2099,Q2099:AE2099)),0)</f>
        <v>4</v>
      </c>
      <c r="AH2099" s="7">
        <f>IF(R2099&gt;0,RANK(R2099,(N2099:P2099,Q2099:AE2099)),0)</f>
        <v>0</v>
      </c>
      <c r="AI2099" s="7">
        <f>IF(T2099&gt;0,RANK(T2099,(N2099:P2099,Q2099:AE2099)),0)</f>
        <v>0</v>
      </c>
      <c r="AJ2099" s="7">
        <f>IF(S2099&gt;0,RANK(S2099,(N2099:P2099,Q2099:AE2099)),0)</f>
        <v>3</v>
      </c>
      <c r="AK2099" s="2">
        <f t="shared" si="787"/>
        <v>2.7093465849016706E-3</v>
      </c>
      <c r="AL2099" s="2">
        <f t="shared" si="788"/>
        <v>0</v>
      </c>
      <c r="AM2099" s="2">
        <f t="shared" si="789"/>
        <v>0</v>
      </c>
      <c r="AN2099" s="2">
        <f t="shared" si="790"/>
        <v>3.6477056460139565E-3</v>
      </c>
      <c r="AP2099" t="s">
        <v>1489</v>
      </c>
      <c r="AQ2099" t="s">
        <v>912</v>
      </c>
      <c r="AR2099" s="57">
        <v>8</v>
      </c>
      <c r="AT2099" s="95">
        <v>55</v>
      </c>
      <c r="AU2099" s="97">
        <v>9</v>
      </c>
      <c r="AV2099" s="101">
        <f t="shared" si="791"/>
        <v>55009</v>
      </c>
      <c r="AX2099" s="7" t="s">
        <v>1006</v>
      </c>
    </row>
    <row r="2100" spans="1:50" hidden="1" outlineLevel="1">
      <c r="A2100" t="s">
        <v>1700</v>
      </c>
      <c r="B2100" t="s">
        <v>912</v>
      </c>
      <c r="C2100" s="1">
        <f t="shared" si="780"/>
        <v>4234</v>
      </c>
      <c r="D2100" s="7">
        <f>IF(N2100&gt;0, RANK(N2100,(N2100:P2100,Q2100:AE2100)),0)</f>
        <v>1</v>
      </c>
      <c r="E2100" s="7">
        <f>IF(O2100&gt;0,RANK(O2100,(N2100:P2100,Q2100:AE2100)),0)</f>
        <v>2</v>
      </c>
      <c r="F2100" s="7">
        <f>IF(P2100&gt;0,RANK(P2100,(N2100:P2100,Q2100:AE2100)),0)</f>
        <v>5</v>
      </c>
      <c r="G2100" s="1">
        <f t="shared" si="781"/>
        <v>68</v>
      </c>
      <c r="H2100" s="2">
        <f t="shared" si="782"/>
        <v>1.6060462919225318E-2</v>
      </c>
      <c r="I2100" s="2"/>
      <c r="J2100" s="2">
        <f t="shared" si="783"/>
        <v>0.50495984884270195</v>
      </c>
      <c r="K2100" s="2">
        <f t="shared" si="784"/>
        <v>0.48889938592347659</v>
      </c>
      <c r="L2100" s="2">
        <f t="shared" si="785"/>
        <v>9.4473311289560704E-4</v>
      </c>
      <c r="M2100" s="2">
        <f t="shared" si="786"/>
        <v>5.1960321209258472E-3</v>
      </c>
      <c r="N2100" s="59">
        <v>2138</v>
      </c>
      <c r="O2100" s="59">
        <v>2070</v>
      </c>
      <c r="P2100" s="59">
        <v>4</v>
      </c>
      <c r="Q2100" s="59">
        <v>8</v>
      </c>
      <c r="R2100" s="59"/>
      <c r="S2100" s="59">
        <v>13</v>
      </c>
      <c r="T2100" s="59"/>
      <c r="U2100" s="59"/>
      <c r="V2100" s="59"/>
      <c r="W2100" s="59"/>
      <c r="X2100" s="59">
        <v>1</v>
      </c>
      <c r="Y2100" s="59"/>
      <c r="Z2100" s="59"/>
      <c r="AA2100" s="59"/>
      <c r="AB2100" s="59"/>
      <c r="AC2100" s="59"/>
      <c r="AD2100" s="59"/>
      <c r="AE2100" s="59"/>
      <c r="AG2100" s="7">
        <f>IF(Q2100&gt;0,RANK(Q2100,(N2100:P2100,Q2100:AE2100)),0)</f>
        <v>4</v>
      </c>
      <c r="AH2100" s="7">
        <f>IF(R2100&gt;0,RANK(R2100,(N2100:P2100,Q2100:AE2100)),0)</f>
        <v>0</v>
      </c>
      <c r="AI2100" s="7">
        <f>IF(T2100&gt;0,RANK(T2100,(N2100:P2100,Q2100:AE2100)),0)</f>
        <v>0</v>
      </c>
      <c r="AJ2100" s="7">
        <f>IF(S2100&gt;0,RANK(S2100,(N2100:P2100,Q2100:AE2100)),0)</f>
        <v>3</v>
      </c>
      <c r="AK2100" s="2">
        <f t="shared" si="787"/>
        <v>1.8894662257912141E-3</v>
      </c>
      <c r="AL2100" s="2">
        <f t="shared" si="788"/>
        <v>0</v>
      </c>
      <c r="AM2100" s="2">
        <f t="shared" si="789"/>
        <v>0</v>
      </c>
      <c r="AN2100" s="2">
        <f t="shared" si="790"/>
        <v>3.0703826169107226E-3</v>
      </c>
      <c r="AP2100" t="s">
        <v>1700</v>
      </c>
      <c r="AQ2100" t="s">
        <v>912</v>
      </c>
      <c r="AR2100" s="57">
        <v>3</v>
      </c>
      <c r="AT2100" s="95">
        <v>55</v>
      </c>
      <c r="AU2100" s="97">
        <v>11</v>
      </c>
      <c r="AV2100" s="101">
        <f t="shared" si="791"/>
        <v>55011</v>
      </c>
      <c r="AX2100" s="7" t="s">
        <v>1006</v>
      </c>
    </row>
    <row r="2101" spans="1:50" hidden="1" outlineLevel="1">
      <c r="A2101" t="s">
        <v>1831</v>
      </c>
      <c r="B2101" t="s">
        <v>912</v>
      </c>
      <c r="C2101" s="1">
        <f t="shared" si="780"/>
        <v>5980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5</v>
      </c>
      <c r="G2101" s="1">
        <f t="shared" si="781"/>
        <v>134</v>
      </c>
      <c r="H2101" s="2">
        <f t="shared" si="782"/>
        <v>2.2408026755852843E-2</v>
      </c>
      <c r="I2101" s="2"/>
      <c r="J2101" s="2">
        <f t="shared" si="783"/>
        <v>0.48678929765886286</v>
      </c>
      <c r="K2101" s="2">
        <f t="shared" si="784"/>
        <v>0.50919732441471577</v>
      </c>
      <c r="L2101" s="2">
        <f t="shared" si="785"/>
        <v>1.6722408026755852E-4</v>
      </c>
      <c r="M2101" s="2">
        <f t="shared" si="786"/>
        <v>3.8461538461538659E-3</v>
      </c>
      <c r="N2101" s="59">
        <v>2911</v>
      </c>
      <c r="O2101" s="59">
        <v>3045</v>
      </c>
      <c r="P2101" s="59">
        <v>1</v>
      </c>
      <c r="Q2101" s="59">
        <v>11</v>
      </c>
      <c r="R2101" s="59"/>
      <c r="S2101" s="59">
        <v>12</v>
      </c>
      <c r="T2101" s="59"/>
      <c r="U2101" s="59"/>
      <c r="V2101" s="59"/>
      <c r="W2101" s="59"/>
      <c r="X2101" s="59">
        <v>0</v>
      </c>
      <c r="Y2101" s="59"/>
      <c r="Z2101" s="59"/>
      <c r="AA2101" s="59"/>
      <c r="AB2101" s="59"/>
      <c r="AC2101" s="59"/>
      <c r="AD2101" s="59"/>
      <c r="AE2101" s="59"/>
      <c r="AG2101" s="7">
        <f>IF(Q2101&gt;0,RANK(Q2101,(N2101:P2101,Q2101:AE2101)),0)</f>
        <v>4</v>
      </c>
      <c r="AH2101" s="7">
        <f>IF(R2101&gt;0,RANK(R2101,(N2101:P2101,Q2101:AE2101)),0)</f>
        <v>0</v>
      </c>
      <c r="AI2101" s="7">
        <f>IF(T2101&gt;0,RANK(T2101,(N2101:P2101,Q2101:AE2101)),0)</f>
        <v>0</v>
      </c>
      <c r="AJ2101" s="7">
        <f>IF(S2101&gt;0,RANK(S2101,(N2101:P2101,Q2101:AE2101)),0)</f>
        <v>3</v>
      </c>
      <c r="AK2101" s="2">
        <f t="shared" si="787"/>
        <v>1.8394648829431438E-3</v>
      </c>
      <c r="AL2101" s="2">
        <f t="shared" si="788"/>
        <v>0</v>
      </c>
      <c r="AM2101" s="2">
        <f t="shared" si="789"/>
        <v>0</v>
      </c>
      <c r="AN2101" s="2">
        <f t="shared" si="790"/>
        <v>2.0066889632107021E-3</v>
      </c>
      <c r="AP2101" t="s">
        <v>1831</v>
      </c>
      <c r="AQ2101" t="s">
        <v>912</v>
      </c>
      <c r="AR2101" s="57">
        <v>7</v>
      </c>
      <c r="AT2101" s="95">
        <v>55</v>
      </c>
      <c r="AU2101" s="97">
        <v>13</v>
      </c>
      <c r="AV2101" s="101">
        <f t="shared" si="791"/>
        <v>55013</v>
      </c>
      <c r="AX2101" s="7" t="s">
        <v>1006</v>
      </c>
    </row>
    <row r="2102" spans="1:50" hidden="1" outlineLevel="1">
      <c r="A2102" t="s">
        <v>1015</v>
      </c>
      <c r="B2102" t="s">
        <v>912</v>
      </c>
      <c r="C2102" s="1">
        <f t="shared" si="780"/>
        <v>13274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5</v>
      </c>
      <c r="G2102" s="1">
        <f t="shared" si="781"/>
        <v>2302</v>
      </c>
      <c r="H2102" s="2">
        <f t="shared" si="782"/>
        <v>0.17342172668374264</v>
      </c>
      <c r="I2102" s="2"/>
      <c r="J2102" s="2">
        <f t="shared" si="783"/>
        <v>0.40605695344282056</v>
      </c>
      <c r="K2102" s="2">
        <f t="shared" si="784"/>
        <v>0.57947868012656323</v>
      </c>
      <c r="L2102" s="2">
        <f t="shared" si="785"/>
        <v>2.938074431218924E-3</v>
      </c>
      <c r="M2102" s="2">
        <f t="shared" si="786"/>
        <v>1.1526291999397292E-2</v>
      </c>
      <c r="N2102" s="59">
        <v>5390</v>
      </c>
      <c r="O2102" s="59">
        <v>7692</v>
      </c>
      <c r="P2102" s="59">
        <v>39</v>
      </c>
      <c r="Q2102" s="59">
        <v>63</v>
      </c>
      <c r="R2102" s="59"/>
      <c r="S2102" s="59">
        <v>88</v>
      </c>
      <c r="T2102" s="59"/>
      <c r="U2102" s="59"/>
      <c r="V2102" s="59"/>
      <c r="W2102" s="59"/>
      <c r="X2102" s="59">
        <v>2</v>
      </c>
      <c r="Y2102" s="59"/>
      <c r="Z2102" s="59"/>
      <c r="AA2102" s="59"/>
      <c r="AB2102" s="59"/>
      <c r="AC2102" s="59"/>
      <c r="AD2102" s="59"/>
      <c r="AE2102" s="59"/>
      <c r="AG2102" s="7">
        <f>IF(Q2102&gt;0,RANK(Q2102,(N2102:P2102,Q2102:AE2102)),0)</f>
        <v>4</v>
      </c>
      <c r="AH2102" s="7">
        <f>IF(R2102&gt;0,RANK(R2102,(N2102:P2102,Q2102:AE2102)),0)</f>
        <v>0</v>
      </c>
      <c r="AI2102" s="7">
        <f>IF(T2102&gt;0,RANK(T2102,(N2102:P2102,Q2102:AE2102)),0)</f>
        <v>0</v>
      </c>
      <c r="AJ2102" s="7">
        <f>IF(S2102&gt;0,RANK(S2102,(N2102:P2102,Q2102:AE2102)),0)</f>
        <v>3</v>
      </c>
      <c r="AK2102" s="2">
        <f t="shared" si="787"/>
        <v>4.7461202350459544E-3</v>
      </c>
      <c r="AL2102" s="2">
        <f t="shared" si="788"/>
        <v>0</v>
      </c>
      <c r="AM2102" s="2">
        <f t="shared" si="789"/>
        <v>0</v>
      </c>
      <c r="AN2102" s="2">
        <f t="shared" si="790"/>
        <v>6.629501280699111E-3</v>
      </c>
      <c r="AP2102" t="s">
        <v>1015</v>
      </c>
      <c r="AQ2102" t="s">
        <v>912</v>
      </c>
      <c r="AR2102" s="57">
        <v>0</v>
      </c>
      <c r="AT2102" s="95">
        <v>55</v>
      </c>
      <c r="AU2102" s="97">
        <v>15</v>
      </c>
      <c r="AV2102" s="101">
        <f t="shared" si="791"/>
        <v>55015</v>
      </c>
      <c r="AX2102" s="7" t="s">
        <v>1006</v>
      </c>
    </row>
    <row r="2103" spans="1:50" hidden="1" outlineLevel="1">
      <c r="A2103" t="s">
        <v>445</v>
      </c>
      <c r="B2103" t="s">
        <v>912</v>
      </c>
      <c r="C2103" s="1">
        <f t="shared" si="780"/>
        <v>16963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4</v>
      </c>
      <c r="G2103" s="1">
        <f t="shared" si="781"/>
        <v>350</v>
      </c>
      <c r="H2103" s="2">
        <f t="shared" si="782"/>
        <v>2.0633142722395803E-2</v>
      </c>
      <c r="I2103" s="2"/>
      <c r="J2103" s="2">
        <f t="shared" si="783"/>
        <v>0.48387667275835644</v>
      </c>
      <c r="K2103" s="2">
        <f t="shared" si="784"/>
        <v>0.50450981548075224</v>
      </c>
      <c r="L2103" s="2">
        <f t="shared" si="785"/>
        <v>3.2423509992336261E-3</v>
      </c>
      <c r="M2103" s="2">
        <f t="shared" si="786"/>
        <v>8.3711607616576891E-3</v>
      </c>
      <c r="N2103" s="59">
        <v>8208</v>
      </c>
      <c r="O2103" s="59">
        <v>8558</v>
      </c>
      <c r="P2103" s="59">
        <v>55</v>
      </c>
      <c r="Q2103" s="59">
        <v>55</v>
      </c>
      <c r="R2103" s="59"/>
      <c r="S2103" s="59">
        <v>87</v>
      </c>
      <c r="T2103" s="59"/>
      <c r="U2103" s="59"/>
      <c r="V2103" s="59"/>
      <c r="W2103" s="59"/>
      <c r="X2103" s="59">
        <v>0</v>
      </c>
      <c r="Y2103" s="59"/>
      <c r="Z2103" s="59"/>
      <c r="AA2103" s="59"/>
      <c r="AB2103" s="59"/>
      <c r="AC2103" s="59"/>
      <c r="AD2103" s="59"/>
      <c r="AE2103" s="59"/>
      <c r="AG2103" s="7">
        <f>IF(Q2103&gt;0,RANK(Q2103,(N2103:P2103,Q2103:AE2103)),0)</f>
        <v>4</v>
      </c>
      <c r="AH2103" s="7">
        <f>IF(R2103&gt;0,RANK(R2103,(N2103:P2103,Q2103:AE2103)),0)</f>
        <v>0</v>
      </c>
      <c r="AI2103" s="7">
        <f>IF(T2103&gt;0,RANK(T2103,(N2103:P2103,Q2103:AE2103)),0)</f>
        <v>0</v>
      </c>
      <c r="AJ2103" s="7">
        <f>IF(S2103&gt;0,RANK(S2103,(N2103:P2103,Q2103:AE2103)),0)</f>
        <v>3</v>
      </c>
      <c r="AK2103" s="2">
        <f t="shared" si="787"/>
        <v>3.2423509992336261E-3</v>
      </c>
      <c r="AL2103" s="2">
        <f t="shared" si="788"/>
        <v>0</v>
      </c>
      <c r="AM2103" s="2">
        <f t="shared" si="789"/>
        <v>0</v>
      </c>
      <c r="AN2103" s="2">
        <f t="shared" si="790"/>
        <v>5.1288097624240993E-3</v>
      </c>
      <c r="AP2103" t="s">
        <v>445</v>
      </c>
      <c r="AQ2103" t="s">
        <v>912</v>
      </c>
      <c r="AR2103" s="57">
        <v>7</v>
      </c>
      <c r="AT2103" s="95">
        <v>55</v>
      </c>
      <c r="AU2103" s="97">
        <v>17</v>
      </c>
      <c r="AV2103" s="101">
        <f t="shared" si="791"/>
        <v>55017</v>
      </c>
      <c r="AX2103" s="7" t="s">
        <v>1006</v>
      </c>
    </row>
    <row r="2104" spans="1:50" hidden="1" outlineLevel="1">
      <c r="A2104" t="s">
        <v>1842</v>
      </c>
      <c r="B2104" t="s">
        <v>912</v>
      </c>
      <c r="C2104" s="1">
        <f t="shared" si="780"/>
        <v>10710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4</v>
      </c>
      <c r="G2104" s="1">
        <f t="shared" si="781"/>
        <v>1128</v>
      </c>
      <c r="H2104" s="2">
        <f t="shared" si="782"/>
        <v>0.10532212885154062</v>
      </c>
      <c r="I2104" s="2"/>
      <c r="J2104" s="2">
        <f t="shared" si="783"/>
        <v>0.44379084967320259</v>
      </c>
      <c r="K2104" s="2">
        <f t="shared" si="784"/>
        <v>0.54911297852474328</v>
      </c>
      <c r="L2104" s="2">
        <f t="shared" si="785"/>
        <v>1.8674136321195146E-3</v>
      </c>
      <c r="M2104" s="2">
        <f t="shared" si="786"/>
        <v>5.228758169934615E-3</v>
      </c>
      <c r="N2104" s="59">
        <v>4753</v>
      </c>
      <c r="O2104" s="59">
        <v>5881</v>
      </c>
      <c r="P2104" s="59">
        <v>20</v>
      </c>
      <c r="Q2104" s="59">
        <v>19</v>
      </c>
      <c r="R2104" s="59"/>
      <c r="S2104" s="59">
        <v>36</v>
      </c>
      <c r="T2104" s="59"/>
      <c r="U2104" s="59"/>
      <c r="V2104" s="59"/>
      <c r="W2104" s="59"/>
      <c r="X2104" s="59">
        <v>1</v>
      </c>
      <c r="Y2104" s="59"/>
      <c r="Z2104" s="59"/>
      <c r="AA2104" s="59"/>
      <c r="AB2104" s="59"/>
      <c r="AC2104" s="59"/>
      <c r="AD2104" s="59"/>
      <c r="AE2104" s="59"/>
      <c r="AG2104" s="7">
        <f>IF(Q2104&gt;0,RANK(Q2104,(N2104:P2104,Q2104:AE2104)),0)</f>
        <v>5</v>
      </c>
      <c r="AH2104" s="7">
        <f>IF(R2104&gt;0,RANK(R2104,(N2104:P2104,Q2104:AE2104)),0)</f>
        <v>0</v>
      </c>
      <c r="AI2104" s="7">
        <f>IF(T2104&gt;0,RANK(T2104,(N2104:P2104,Q2104:AE2104)),0)</f>
        <v>0</v>
      </c>
      <c r="AJ2104" s="7">
        <f>IF(S2104&gt;0,RANK(S2104,(N2104:P2104,Q2104:AE2104)),0)</f>
        <v>3</v>
      </c>
      <c r="AK2104" s="2">
        <f t="shared" si="787"/>
        <v>1.7740429505135387E-3</v>
      </c>
      <c r="AL2104" s="2">
        <f t="shared" si="788"/>
        <v>0</v>
      </c>
      <c r="AM2104" s="2">
        <f t="shared" si="789"/>
        <v>0</v>
      </c>
      <c r="AN2104" s="2">
        <f t="shared" si="790"/>
        <v>3.3613445378151263E-3</v>
      </c>
      <c r="AP2104" t="s">
        <v>1842</v>
      </c>
      <c r="AQ2104" t="s">
        <v>912</v>
      </c>
      <c r="AR2104" s="57">
        <v>0</v>
      </c>
      <c r="AT2104" s="95">
        <v>55</v>
      </c>
      <c r="AU2104" s="97">
        <v>19</v>
      </c>
      <c r="AV2104" s="101">
        <f t="shared" si="791"/>
        <v>55019</v>
      </c>
      <c r="AX2104" s="7" t="s">
        <v>1006</v>
      </c>
    </row>
    <row r="2105" spans="1:50" hidden="1" outlineLevel="1">
      <c r="A2105" t="s">
        <v>1726</v>
      </c>
      <c r="B2105" t="s">
        <v>912</v>
      </c>
      <c r="C2105" s="1">
        <f t="shared" si="780"/>
        <v>17425</v>
      </c>
      <c r="D2105" s="7">
        <f>IF(N2105&gt;0, RANK(N2105,(N2105:P2105,Q2105:AE2105)),0)</f>
        <v>1</v>
      </c>
      <c r="E2105" s="7">
        <f>IF(O2105&gt;0,RANK(O2105,(N2105:P2105,Q2105:AE2105)),0)</f>
        <v>2</v>
      </c>
      <c r="F2105" s="7">
        <f>IF(P2105&gt;0,RANK(P2105,(N2105:P2105,Q2105:AE2105)),0)</f>
        <v>4</v>
      </c>
      <c r="G2105" s="1">
        <f t="shared" si="781"/>
        <v>908</v>
      </c>
      <c r="H2105" s="2">
        <f t="shared" si="782"/>
        <v>5.2109038737446198E-2</v>
      </c>
      <c r="I2105" s="2"/>
      <c r="J2105" s="2">
        <f t="shared" si="783"/>
        <v>0.51954088952654232</v>
      </c>
      <c r="K2105" s="2">
        <f t="shared" si="784"/>
        <v>0.4674318507890961</v>
      </c>
      <c r="L2105" s="2">
        <f t="shared" si="785"/>
        <v>4.131994261119082E-3</v>
      </c>
      <c r="M2105" s="2">
        <f t="shared" si="786"/>
        <v>8.8952654232424995E-3</v>
      </c>
      <c r="N2105" s="59">
        <v>9053</v>
      </c>
      <c r="O2105" s="59">
        <v>8145</v>
      </c>
      <c r="P2105" s="59">
        <v>72</v>
      </c>
      <c r="Q2105" s="59">
        <v>56</v>
      </c>
      <c r="R2105" s="59"/>
      <c r="S2105" s="59">
        <v>96</v>
      </c>
      <c r="T2105" s="59"/>
      <c r="U2105" s="59"/>
      <c r="V2105" s="59"/>
      <c r="W2105" s="59"/>
      <c r="X2105" s="59">
        <v>3</v>
      </c>
      <c r="Y2105" s="59"/>
      <c r="Z2105" s="59"/>
      <c r="AA2105" s="59"/>
      <c r="AB2105" s="59"/>
      <c r="AC2105" s="59"/>
      <c r="AD2105" s="59"/>
      <c r="AE2105" s="59"/>
      <c r="AG2105" s="7">
        <f>IF(Q2105&gt;0,RANK(Q2105,(N2105:P2105,Q2105:AE2105)),0)</f>
        <v>5</v>
      </c>
      <c r="AH2105" s="7">
        <f>IF(R2105&gt;0,RANK(R2105,(N2105:P2105,Q2105:AE2105)),0)</f>
        <v>0</v>
      </c>
      <c r="AI2105" s="7">
        <f>IF(T2105&gt;0,RANK(T2105,(N2105:P2105,Q2105:AE2105)),0)</f>
        <v>0</v>
      </c>
      <c r="AJ2105" s="7">
        <f>IF(S2105&gt;0,RANK(S2105,(N2105:P2105,Q2105:AE2105)),0)</f>
        <v>3</v>
      </c>
      <c r="AK2105" s="2">
        <f t="shared" si="787"/>
        <v>3.2137733142037304E-3</v>
      </c>
      <c r="AL2105" s="2">
        <f t="shared" si="788"/>
        <v>0</v>
      </c>
      <c r="AM2105" s="2">
        <f t="shared" si="789"/>
        <v>0</v>
      </c>
      <c r="AN2105" s="2">
        <f t="shared" si="790"/>
        <v>5.5093256814921091E-3</v>
      </c>
      <c r="AP2105" t="s">
        <v>1726</v>
      </c>
      <c r="AQ2105" t="s">
        <v>912</v>
      </c>
      <c r="AR2105" s="57">
        <v>2</v>
      </c>
      <c r="AT2105" s="95">
        <v>55</v>
      </c>
      <c r="AU2105" s="97">
        <v>21</v>
      </c>
      <c r="AV2105" s="101">
        <f t="shared" si="791"/>
        <v>55021</v>
      </c>
      <c r="AX2105" s="7" t="s">
        <v>1006</v>
      </c>
    </row>
    <row r="2106" spans="1:50" hidden="1" outlineLevel="1">
      <c r="A2106" t="s">
        <v>1925</v>
      </c>
      <c r="B2106" t="s">
        <v>912</v>
      </c>
      <c r="C2106" s="1">
        <f t="shared" si="780"/>
        <v>6048</v>
      </c>
      <c r="D2106" s="7">
        <f>IF(N2106&gt;0, RANK(N2106,(N2106:P2106,Q2106:AE2106)),0)</f>
        <v>1</v>
      </c>
      <c r="E2106" s="7">
        <f>IF(O2106&gt;0,RANK(O2106,(N2106:P2106,Q2106:AE2106)),0)</f>
        <v>2</v>
      </c>
      <c r="F2106" s="7">
        <f>IF(P2106&gt;0,RANK(P2106,(N2106:P2106,Q2106:AE2106)),0)</f>
        <v>5</v>
      </c>
      <c r="G2106" s="1">
        <f t="shared" si="781"/>
        <v>495</v>
      </c>
      <c r="H2106" s="2">
        <f t="shared" si="782"/>
        <v>8.1845238095238096E-2</v>
      </c>
      <c r="I2106" s="2"/>
      <c r="J2106" s="2">
        <f t="shared" si="783"/>
        <v>0.53852513227513232</v>
      </c>
      <c r="K2106" s="2">
        <f t="shared" si="784"/>
        <v>0.45667989417989419</v>
      </c>
      <c r="L2106" s="2">
        <f t="shared" si="785"/>
        <v>6.6137566137566134E-4</v>
      </c>
      <c r="M2106" s="2">
        <f t="shared" si="786"/>
        <v>4.1335978835978296E-3</v>
      </c>
      <c r="N2106" s="59">
        <v>3257</v>
      </c>
      <c r="O2106" s="59">
        <v>2762</v>
      </c>
      <c r="P2106" s="59">
        <v>4</v>
      </c>
      <c r="Q2106" s="59">
        <v>10</v>
      </c>
      <c r="R2106" s="59"/>
      <c r="S2106" s="59">
        <v>15</v>
      </c>
      <c r="T2106" s="59"/>
      <c r="U2106" s="59"/>
      <c r="V2106" s="59"/>
      <c r="W2106" s="59"/>
      <c r="X2106" s="59">
        <v>0</v>
      </c>
      <c r="Y2106" s="59"/>
      <c r="Z2106" s="59"/>
      <c r="AA2106" s="59"/>
      <c r="AB2106" s="59"/>
      <c r="AC2106" s="59"/>
      <c r="AD2106" s="59"/>
      <c r="AE2106" s="59"/>
      <c r="AG2106" s="7">
        <f>IF(Q2106&gt;0,RANK(Q2106,(N2106:P2106,Q2106:AE2106)),0)</f>
        <v>4</v>
      </c>
      <c r="AH2106" s="7">
        <f>IF(R2106&gt;0,RANK(R2106,(N2106:P2106,Q2106:AE2106)),0)</f>
        <v>0</v>
      </c>
      <c r="AI2106" s="7">
        <f>IF(T2106&gt;0,RANK(T2106,(N2106:P2106,Q2106:AE2106)),0)</f>
        <v>0</v>
      </c>
      <c r="AJ2106" s="7">
        <f>IF(S2106&gt;0,RANK(S2106,(N2106:P2106,Q2106:AE2106)),0)</f>
        <v>3</v>
      </c>
      <c r="AK2106" s="2">
        <f t="shared" si="787"/>
        <v>1.6534391534391533E-3</v>
      </c>
      <c r="AL2106" s="2">
        <f t="shared" si="788"/>
        <v>0</v>
      </c>
      <c r="AM2106" s="2">
        <f t="shared" si="789"/>
        <v>0</v>
      </c>
      <c r="AN2106" s="2">
        <f t="shared" si="790"/>
        <v>2.48015873015873E-3</v>
      </c>
      <c r="AP2106" t="s">
        <v>1925</v>
      </c>
      <c r="AQ2106" t="s">
        <v>912</v>
      </c>
      <c r="AR2106" s="57">
        <v>3</v>
      </c>
      <c r="AT2106" s="95">
        <v>55</v>
      </c>
      <c r="AU2106" s="97">
        <v>23</v>
      </c>
      <c r="AV2106" s="101">
        <f t="shared" si="791"/>
        <v>55023</v>
      </c>
      <c r="AX2106" s="7" t="s">
        <v>1006</v>
      </c>
    </row>
    <row r="2107" spans="1:50" hidden="1" outlineLevel="1">
      <c r="A2107" t="s">
        <v>1016</v>
      </c>
      <c r="B2107" t="s">
        <v>912</v>
      </c>
      <c r="C2107" s="1">
        <f t="shared" si="780"/>
        <v>163302</v>
      </c>
      <c r="D2107" s="7">
        <f>IF(N2107&gt;0, RANK(N2107,(N2107:P2107,Q2107:AE2107)),0)</f>
        <v>1</v>
      </c>
      <c r="E2107" s="7">
        <f>IF(O2107&gt;0,RANK(O2107,(N2107:P2107,Q2107:AE2107)),0)</f>
        <v>2</v>
      </c>
      <c r="F2107" s="7">
        <f>IF(P2107&gt;0,RANK(P2107,(N2107:P2107,Q2107:AE2107)),0)</f>
        <v>5</v>
      </c>
      <c r="G2107" s="1">
        <f t="shared" si="781"/>
        <v>65849</v>
      </c>
      <c r="H2107" s="2">
        <f t="shared" si="782"/>
        <v>0.40323449804656403</v>
      </c>
      <c r="I2107" s="2"/>
      <c r="J2107" s="2">
        <f t="shared" si="783"/>
        <v>0.69676427722869283</v>
      </c>
      <c r="K2107" s="2">
        <f t="shared" si="784"/>
        <v>0.2935297791821288</v>
      </c>
      <c r="L2107" s="2">
        <f t="shared" si="785"/>
        <v>1.732985511506289E-3</v>
      </c>
      <c r="M2107" s="2">
        <f t="shared" si="786"/>
        <v>7.9729580776720793E-3</v>
      </c>
      <c r="N2107" s="59">
        <v>113783</v>
      </c>
      <c r="O2107" s="59">
        <v>47934</v>
      </c>
      <c r="P2107" s="59">
        <v>283</v>
      </c>
      <c r="Q2107" s="59">
        <v>891</v>
      </c>
      <c r="R2107" s="59"/>
      <c r="S2107" s="59">
        <v>354</v>
      </c>
      <c r="T2107" s="59"/>
      <c r="U2107" s="59"/>
      <c r="V2107" s="59"/>
      <c r="W2107" s="59"/>
      <c r="X2107" s="59">
        <v>57</v>
      </c>
      <c r="Y2107" s="59"/>
      <c r="Z2107" s="59"/>
      <c r="AA2107" s="59"/>
      <c r="AB2107" s="59"/>
      <c r="AC2107" s="59"/>
      <c r="AD2107" s="59"/>
      <c r="AE2107" s="59"/>
      <c r="AG2107" s="7">
        <f>IF(Q2107&gt;0,RANK(Q2107,(N2107:P2107,Q2107:AE2107)),0)</f>
        <v>3</v>
      </c>
      <c r="AH2107" s="7">
        <f>IF(R2107&gt;0,RANK(R2107,(N2107:P2107,Q2107:AE2107)),0)</f>
        <v>0</v>
      </c>
      <c r="AI2107" s="7">
        <f>IF(T2107&gt;0,RANK(T2107,(N2107:P2107,Q2107:AE2107)),0)</f>
        <v>0</v>
      </c>
      <c r="AJ2107" s="7">
        <f>IF(S2107&gt;0,RANK(S2107,(N2107:P2107,Q2107:AE2107)),0)</f>
        <v>4</v>
      </c>
      <c r="AK2107" s="2">
        <f t="shared" si="787"/>
        <v>5.4561487305728037E-3</v>
      </c>
      <c r="AL2107" s="2">
        <f t="shared" si="788"/>
        <v>0</v>
      </c>
      <c r="AM2107" s="2">
        <f t="shared" si="789"/>
        <v>0</v>
      </c>
      <c r="AN2107" s="2">
        <f t="shared" si="790"/>
        <v>2.1677627953117537E-3</v>
      </c>
      <c r="AP2107" t="s">
        <v>1016</v>
      </c>
      <c r="AQ2107" t="s">
        <v>912</v>
      </c>
      <c r="AR2107" s="57">
        <v>2</v>
      </c>
      <c r="AT2107" s="95">
        <v>55</v>
      </c>
      <c r="AU2107" s="97">
        <v>25</v>
      </c>
      <c r="AV2107" s="101">
        <f t="shared" si="791"/>
        <v>55025</v>
      </c>
      <c r="AX2107" s="7" t="s">
        <v>1006</v>
      </c>
    </row>
    <row r="2108" spans="1:50" hidden="1" outlineLevel="1">
      <c r="A2108" t="s">
        <v>1778</v>
      </c>
      <c r="B2108" t="s">
        <v>912</v>
      </c>
      <c r="C2108" s="1">
        <f t="shared" si="780"/>
        <v>23491</v>
      </c>
      <c r="D2108" s="7">
        <f>IF(N2108&gt;0, RANK(N2108,(N2108:P2108,Q2108:AE2108)),0)</f>
        <v>2</v>
      </c>
      <c r="E2108" s="7">
        <f>IF(O2108&gt;0,RANK(O2108,(N2108:P2108,Q2108:AE2108)),0)</f>
        <v>1</v>
      </c>
      <c r="F2108" s="7">
        <f>IF(P2108&gt;0,RANK(P2108,(N2108:P2108,Q2108:AE2108)),0)</f>
        <v>4</v>
      </c>
      <c r="G2108" s="1">
        <f t="shared" si="781"/>
        <v>5690</v>
      </c>
      <c r="H2108" s="2">
        <f t="shared" si="782"/>
        <v>0.2422204248435571</v>
      </c>
      <c r="I2108" s="2"/>
      <c r="J2108" s="2">
        <f t="shared" si="783"/>
        <v>0.37278106508875741</v>
      </c>
      <c r="K2108" s="2">
        <f t="shared" si="784"/>
        <v>0.61500148993231452</v>
      </c>
      <c r="L2108" s="2">
        <f t="shared" si="785"/>
        <v>3.0224341237069514E-3</v>
      </c>
      <c r="M2108" s="2">
        <f t="shared" si="786"/>
        <v>9.1950108552211196E-3</v>
      </c>
      <c r="N2108" s="59">
        <v>8757</v>
      </c>
      <c r="O2108" s="59">
        <v>14447</v>
      </c>
      <c r="P2108" s="59">
        <v>71</v>
      </c>
      <c r="Q2108" s="59">
        <v>71</v>
      </c>
      <c r="R2108" s="59"/>
      <c r="S2108" s="59">
        <v>142</v>
      </c>
      <c r="T2108" s="59"/>
      <c r="U2108" s="59"/>
      <c r="V2108" s="59"/>
      <c r="W2108" s="59"/>
      <c r="X2108" s="59">
        <v>3</v>
      </c>
      <c r="Y2108" s="59"/>
      <c r="Z2108" s="59"/>
      <c r="AA2108" s="59"/>
      <c r="AB2108" s="59"/>
      <c r="AC2108" s="59"/>
      <c r="AD2108" s="59"/>
      <c r="AE2108" s="59"/>
      <c r="AG2108" s="7">
        <f>IF(Q2108&gt;0,RANK(Q2108,(N2108:P2108,Q2108:AE2108)),0)</f>
        <v>4</v>
      </c>
      <c r="AH2108" s="7">
        <f>IF(R2108&gt;0,RANK(R2108,(N2108:P2108,Q2108:AE2108)),0)</f>
        <v>0</v>
      </c>
      <c r="AI2108" s="7">
        <f>IF(T2108&gt;0,RANK(T2108,(N2108:P2108,Q2108:AE2108)),0)</f>
        <v>0</v>
      </c>
      <c r="AJ2108" s="7">
        <f>IF(S2108&gt;0,RANK(S2108,(N2108:P2108,Q2108:AE2108)),0)</f>
        <v>3</v>
      </c>
      <c r="AK2108" s="2">
        <f t="shared" si="787"/>
        <v>3.0224341237069514E-3</v>
      </c>
      <c r="AL2108" s="2">
        <f t="shared" si="788"/>
        <v>0</v>
      </c>
      <c r="AM2108" s="2">
        <f t="shared" si="789"/>
        <v>0</v>
      </c>
      <c r="AN2108" s="2">
        <f t="shared" si="790"/>
        <v>6.0448682474139028E-3</v>
      </c>
      <c r="AP2108" t="s">
        <v>1778</v>
      </c>
      <c r="AQ2108" t="s">
        <v>912</v>
      </c>
      <c r="AR2108" s="57">
        <v>6</v>
      </c>
      <c r="AT2108" s="95">
        <v>55</v>
      </c>
      <c r="AU2108" s="97">
        <v>27</v>
      </c>
      <c r="AV2108" s="101">
        <f t="shared" si="791"/>
        <v>55027</v>
      </c>
      <c r="AX2108" s="7" t="s">
        <v>1006</v>
      </c>
    </row>
    <row r="2109" spans="1:50" hidden="1" outlineLevel="1">
      <c r="A2109" t="s">
        <v>1805</v>
      </c>
      <c r="B2109" t="s">
        <v>912</v>
      </c>
      <c r="C2109" s="1">
        <f t="shared" si="780"/>
        <v>10255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4</v>
      </c>
      <c r="G2109" s="1">
        <f t="shared" si="781"/>
        <v>870</v>
      </c>
      <c r="H2109" s="2">
        <f t="shared" si="782"/>
        <v>8.4836665041443202E-2</v>
      </c>
      <c r="I2109" s="2"/>
      <c r="J2109" s="2">
        <f t="shared" si="783"/>
        <v>0.45304729400292543</v>
      </c>
      <c r="K2109" s="2">
        <f t="shared" si="784"/>
        <v>0.53788395904436859</v>
      </c>
      <c r="L2109" s="2">
        <f t="shared" si="785"/>
        <v>3.0229156509019991E-3</v>
      </c>
      <c r="M2109" s="2">
        <f t="shared" si="786"/>
        <v>6.045831301803987E-3</v>
      </c>
      <c r="N2109" s="59">
        <v>4646</v>
      </c>
      <c r="O2109" s="59">
        <v>5516</v>
      </c>
      <c r="P2109" s="59">
        <v>31</v>
      </c>
      <c r="Q2109" s="59">
        <v>30</v>
      </c>
      <c r="R2109" s="59"/>
      <c r="S2109" s="59">
        <v>32</v>
      </c>
      <c r="T2109" s="59"/>
      <c r="U2109" s="59"/>
      <c r="V2109" s="59"/>
      <c r="W2109" s="59"/>
      <c r="X2109" s="59">
        <v>0</v>
      </c>
      <c r="Y2109" s="59"/>
      <c r="Z2109" s="59"/>
      <c r="AA2109" s="59"/>
      <c r="AB2109" s="59"/>
      <c r="AC2109" s="59"/>
      <c r="AD2109" s="59"/>
      <c r="AE2109" s="59"/>
      <c r="AG2109" s="7">
        <f>IF(Q2109&gt;0,RANK(Q2109,(N2109:P2109,Q2109:AE2109)),0)</f>
        <v>5</v>
      </c>
      <c r="AH2109" s="7">
        <f>IF(R2109&gt;0,RANK(R2109,(N2109:P2109,Q2109:AE2109)),0)</f>
        <v>0</v>
      </c>
      <c r="AI2109" s="7">
        <f>IF(T2109&gt;0,RANK(T2109,(N2109:P2109,Q2109:AE2109)),0)</f>
        <v>0</v>
      </c>
      <c r="AJ2109" s="7">
        <f>IF(S2109&gt;0,RANK(S2109,(N2109:P2109,Q2109:AE2109)),0)</f>
        <v>3</v>
      </c>
      <c r="AK2109" s="2">
        <f t="shared" si="787"/>
        <v>2.9254022428083864E-3</v>
      </c>
      <c r="AL2109" s="2">
        <f t="shared" si="788"/>
        <v>0</v>
      </c>
      <c r="AM2109" s="2">
        <f t="shared" si="789"/>
        <v>0</v>
      </c>
      <c r="AN2109" s="2">
        <f t="shared" si="790"/>
        <v>3.1204290589956119E-3</v>
      </c>
      <c r="AP2109" t="s">
        <v>1805</v>
      </c>
      <c r="AQ2109" t="s">
        <v>912</v>
      </c>
      <c r="AR2109" s="57">
        <v>8</v>
      </c>
      <c r="AT2109" s="95">
        <v>55</v>
      </c>
      <c r="AU2109" s="97">
        <v>29</v>
      </c>
      <c r="AV2109" s="101">
        <f t="shared" si="791"/>
        <v>55029</v>
      </c>
      <c r="AX2109" s="7" t="s">
        <v>1006</v>
      </c>
    </row>
    <row r="2110" spans="1:50" hidden="1" outlineLevel="1">
      <c r="A2110" t="s">
        <v>740</v>
      </c>
      <c r="B2110" t="s">
        <v>912</v>
      </c>
      <c r="C2110" s="1">
        <f t="shared" si="780"/>
        <v>12990</v>
      </c>
      <c r="D2110" s="7">
        <f>IF(N2110&gt;0, RANK(N2110,(N2110:P2110,Q2110:AE2110)),0)</f>
        <v>1</v>
      </c>
      <c r="E2110" s="7">
        <f>IF(O2110&gt;0,RANK(O2110,(N2110:P2110,Q2110:AE2110)),0)</f>
        <v>2</v>
      </c>
      <c r="F2110" s="7">
        <f>IF(P2110&gt;0,RANK(P2110,(N2110:P2110,Q2110:AE2110)),0)</f>
        <v>5</v>
      </c>
      <c r="G2110" s="1">
        <f t="shared" si="781"/>
        <v>3381</v>
      </c>
      <c r="H2110" s="2">
        <f t="shared" si="782"/>
        <v>0.2602771362586605</v>
      </c>
      <c r="I2110" s="2"/>
      <c r="J2110" s="2">
        <f t="shared" si="783"/>
        <v>0.625635103926097</v>
      </c>
      <c r="K2110" s="2">
        <f t="shared" si="784"/>
        <v>0.3653579676674365</v>
      </c>
      <c r="L2110" s="2">
        <f t="shared" si="785"/>
        <v>2.5404157043879909E-3</v>
      </c>
      <c r="M2110" s="2">
        <f t="shared" si="786"/>
        <v>6.4665127020785054E-3</v>
      </c>
      <c r="N2110" s="59">
        <v>8127</v>
      </c>
      <c r="O2110" s="59">
        <v>4746</v>
      </c>
      <c r="P2110" s="59">
        <v>33</v>
      </c>
      <c r="Q2110" s="59">
        <v>42</v>
      </c>
      <c r="R2110" s="59"/>
      <c r="S2110" s="59">
        <v>37</v>
      </c>
      <c r="T2110" s="59"/>
      <c r="U2110" s="59"/>
      <c r="V2110" s="59"/>
      <c r="W2110" s="59"/>
      <c r="X2110" s="59">
        <v>5</v>
      </c>
      <c r="Y2110" s="59"/>
      <c r="Z2110" s="59"/>
      <c r="AA2110" s="59"/>
      <c r="AB2110" s="59"/>
      <c r="AC2110" s="59"/>
      <c r="AD2110" s="59"/>
      <c r="AE2110" s="59"/>
      <c r="AG2110" s="7">
        <f>IF(Q2110&gt;0,RANK(Q2110,(N2110:P2110,Q2110:AE2110)),0)</f>
        <v>3</v>
      </c>
      <c r="AH2110" s="7">
        <f>IF(R2110&gt;0,RANK(R2110,(N2110:P2110,Q2110:AE2110)),0)</f>
        <v>0</v>
      </c>
      <c r="AI2110" s="7">
        <f>IF(T2110&gt;0,RANK(T2110,(N2110:P2110,Q2110:AE2110)),0)</f>
        <v>0</v>
      </c>
      <c r="AJ2110" s="7">
        <f>IF(S2110&gt;0,RANK(S2110,(N2110:P2110,Q2110:AE2110)),0)</f>
        <v>4</v>
      </c>
      <c r="AK2110" s="2">
        <f t="shared" si="787"/>
        <v>3.2332563510392609E-3</v>
      </c>
      <c r="AL2110" s="2">
        <f t="shared" si="788"/>
        <v>0</v>
      </c>
      <c r="AM2110" s="2">
        <f t="shared" si="789"/>
        <v>0</v>
      </c>
      <c r="AN2110" s="2">
        <f t="shared" si="790"/>
        <v>2.8483448806774442E-3</v>
      </c>
      <c r="AP2110" t="s">
        <v>740</v>
      </c>
      <c r="AQ2110" t="s">
        <v>912</v>
      </c>
      <c r="AR2110" s="57">
        <v>7</v>
      </c>
      <c r="AT2110" s="95">
        <v>55</v>
      </c>
      <c r="AU2110" s="97">
        <v>31</v>
      </c>
      <c r="AV2110" s="101">
        <f t="shared" si="791"/>
        <v>55031</v>
      </c>
      <c r="AX2110" s="7" t="s">
        <v>1006</v>
      </c>
    </row>
    <row r="2111" spans="1:50" hidden="1" outlineLevel="1">
      <c r="A2111" t="s">
        <v>2114</v>
      </c>
      <c r="B2111" t="s">
        <v>912</v>
      </c>
      <c r="C2111" s="1">
        <f t="shared" si="780"/>
        <v>10695</v>
      </c>
      <c r="D2111" s="7">
        <f>IF(N2111&gt;0, RANK(N2111,(N2111:P2111,Q2111:AE2111)),0)</f>
        <v>1</v>
      </c>
      <c r="E2111" s="7">
        <f>IF(O2111&gt;0,RANK(O2111,(N2111:P2111,Q2111:AE2111)),0)</f>
        <v>2</v>
      </c>
      <c r="F2111" s="7">
        <f>IF(P2111&gt;0,RANK(P2111,(N2111:P2111,Q2111:AE2111)),0)</f>
        <v>5</v>
      </c>
      <c r="G2111" s="1">
        <f t="shared" si="781"/>
        <v>356</v>
      </c>
      <c r="H2111" s="2">
        <f t="shared" si="782"/>
        <v>3.3286582515194015E-2</v>
      </c>
      <c r="I2111" s="2"/>
      <c r="J2111" s="2">
        <f t="shared" si="783"/>
        <v>0.51238896680691914</v>
      </c>
      <c r="K2111" s="2">
        <f t="shared" si="784"/>
        <v>0.47910238429172508</v>
      </c>
      <c r="L2111" s="2">
        <f t="shared" si="785"/>
        <v>1.8700327255726976E-3</v>
      </c>
      <c r="M2111" s="2">
        <f t="shared" si="786"/>
        <v>6.6386161757830773E-3</v>
      </c>
      <c r="N2111" s="59">
        <v>5480</v>
      </c>
      <c r="O2111" s="59">
        <v>5124</v>
      </c>
      <c r="P2111" s="59">
        <v>20</v>
      </c>
      <c r="Q2111" s="59">
        <v>44</v>
      </c>
      <c r="R2111" s="59"/>
      <c r="S2111" s="59">
        <v>26</v>
      </c>
      <c r="T2111" s="59"/>
      <c r="U2111" s="59"/>
      <c r="V2111" s="59"/>
      <c r="W2111" s="59"/>
      <c r="X2111" s="59">
        <v>1</v>
      </c>
      <c r="Y2111" s="59"/>
      <c r="Z2111" s="59"/>
      <c r="AA2111" s="59"/>
      <c r="AB2111" s="59"/>
      <c r="AC2111" s="59"/>
      <c r="AD2111" s="59"/>
      <c r="AE2111" s="59"/>
      <c r="AG2111" s="7">
        <f>IF(Q2111&gt;0,RANK(Q2111,(N2111:P2111,Q2111:AE2111)),0)</f>
        <v>3</v>
      </c>
      <c r="AH2111" s="7">
        <f>IF(R2111&gt;0,RANK(R2111,(N2111:P2111,Q2111:AE2111)),0)</f>
        <v>0</v>
      </c>
      <c r="AI2111" s="7">
        <f>IF(T2111&gt;0,RANK(T2111,(N2111:P2111,Q2111:AE2111)),0)</f>
        <v>0</v>
      </c>
      <c r="AJ2111" s="7">
        <f>IF(S2111&gt;0,RANK(S2111,(N2111:P2111,Q2111:AE2111)),0)</f>
        <v>4</v>
      </c>
      <c r="AK2111" s="2">
        <f t="shared" si="787"/>
        <v>4.1140719962599343E-3</v>
      </c>
      <c r="AL2111" s="2">
        <f t="shared" si="788"/>
        <v>0</v>
      </c>
      <c r="AM2111" s="2">
        <f t="shared" si="789"/>
        <v>0</v>
      </c>
      <c r="AN2111" s="2">
        <f t="shared" si="790"/>
        <v>2.4310425432445067E-3</v>
      </c>
      <c r="AP2111" t="s">
        <v>2114</v>
      </c>
      <c r="AQ2111" t="s">
        <v>912</v>
      </c>
      <c r="AR2111" s="57">
        <v>3</v>
      </c>
      <c r="AT2111" s="95">
        <v>55</v>
      </c>
      <c r="AU2111" s="97">
        <v>33</v>
      </c>
      <c r="AV2111" s="101">
        <f t="shared" ref="AV2111:AV2166" si="792">1000*AT2111+AU2111</f>
        <v>55033</v>
      </c>
      <c r="AX2111" s="7" t="s">
        <v>1006</v>
      </c>
    </row>
    <row r="2112" spans="1:50" hidden="1" outlineLevel="1">
      <c r="A2112" t="s">
        <v>758</v>
      </c>
      <c r="B2112" t="s">
        <v>912</v>
      </c>
      <c r="C2112" s="1">
        <f t="shared" si="780"/>
        <v>30434</v>
      </c>
      <c r="D2112" s="7">
        <f>IF(N2112&gt;0, RANK(N2112,(N2112:P2112,Q2112:AE2112)),0)</f>
        <v>1</v>
      </c>
      <c r="E2112" s="7">
        <f>IF(O2112&gt;0,RANK(O2112,(N2112:P2112,Q2112:AE2112)),0)</f>
        <v>2</v>
      </c>
      <c r="F2112" s="7">
        <f>IF(P2112&gt;0,RANK(P2112,(N2112:P2112,Q2112:AE2112)),0)</f>
        <v>5</v>
      </c>
      <c r="G2112" s="1">
        <f t="shared" si="781"/>
        <v>3068</v>
      </c>
      <c r="H2112" s="2">
        <f t="shared" si="782"/>
        <v>0.10080830649930998</v>
      </c>
      <c r="I2112" s="2"/>
      <c r="J2112" s="2">
        <f t="shared" si="783"/>
        <v>0.54278110008543079</v>
      </c>
      <c r="K2112" s="2">
        <f t="shared" si="784"/>
        <v>0.44197279358612079</v>
      </c>
      <c r="L2112" s="2">
        <f t="shared" si="785"/>
        <v>3.778668594335283E-3</v>
      </c>
      <c r="M2112" s="2">
        <f t="shared" si="786"/>
        <v>1.1467437734113134E-2</v>
      </c>
      <c r="N2112" s="59">
        <v>16519</v>
      </c>
      <c r="O2112" s="59">
        <v>13451</v>
      </c>
      <c r="P2112" s="59">
        <v>115</v>
      </c>
      <c r="Q2112" s="59">
        <v>144</v>
      </c>
      <c r="R2112" s="59"/>
      <c r="S2112" s="59">
        <v>181</v>
      </c>
      <c r="T2112" s="59"/>
      <c r="U2112" s="59"/>
      <c r="V2112" s="59"/>
      <c r="W2112" s="59"/>
      <c r="X2112" s="59">
        <v>24</v>
      </c>
      <c r="Y2112" s="59"/>
      <c r="Z2112" s="59"/>
      <c r="AA2112" s="59"/>
      <c r="AB2112" s="59"/>
      <c r="AC2112" s="59"/>
      <c r="AD2112" s="59"/>
      <c r="AE2112" s="59"/>
      <c r="AG2112" s="7">
        <f>IF(Q2112&gt;0,RANK(Q2112,(N2112:P2112,Q2112:AE2112)),0)</f>
        <v>4</v>
      </c>
      <c r="AH2112" s="7">
        <f>IF(R2112&gt;0,RANK(R2112,(N2112:P2112,Q2112:AE2112)),0)</f>
        <v>0</v>
      </c>
      <c r="AI2112" s="7">
        <f>IF(T2112&gt;0,RANK(T2112,(N2112:P2112,Q2112:AE2112)),0)</f>
        <v>0</v>
      </c>
      <c r="AJ2112" s="7">
        <f>IF(S2112&gt;0,RANK(S2112,(N2112:P2112,Q2112:AE2112)),0)</f>
        <v>3</v>
      </c>
      <c r="AK2112" s="2">
        <f t="shared" si="787"/>
        <v>4.7315502398633108E-3</v>
      </c>
      <c r="AL2112" s="2">
        <f t="shared" si="788"/>
        <v>0</v>
      </c>
      <c r="AM2112" s="2">
        <f t="shared" si="789"/>
        <v>0</v>
      </c>
      <c r="AN2112" s="2">
        <f t="shared" si="790"/>
        <v>5.9472957876059674E-3</v>
      </c>
      <c r="AP2112" t="s">
        <v>758</v>
      </c>
      <c r="AQ2112" t="s">
        <v>912</v>
      </c>
      <c r="AR2112" s="57">
        <v>3</v>
      </c>
      <c r="AT2112" s="95">
        <v>55</v>
      </c>
      <c r="AU2112" s="97">
        <v>35</v>
      </c>
      <c r="AV2112" s="101">
        <f t="shared" si="792"/>
        <v>55035</v>
      </c>
      <c r="AX2112" s="7" t="s">
        <v>1006</v>
      </c>
    </row>
    <row r="2113" spans="1:50" hidden="1" outlineLevel="1">
      <c r="A2113" t="s">
        <v>2234</v>
      </c>
      <c r="B2113" t="s">
        <v>912</v>
      </c>
      <c r="C2113" s="1">
        <f t="shared" si="780"/>
        <v>1584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4</v>
      </c>
      <c r="G2113" s="1">
        <f t="shared" si="781"/>
        <v>188</v>
      </c>
      <c r="H2113" s="2">
        <f t="shared" si="782"/>
        <v>0.11868686868686869</v>
      </c>
      <c r="I2113" s="2"/>
      <c r="J2113" s="2">
        <f t="shared" si="783"/>
        <v>0.43939393939393939</v>
      </c>
      <c r="K2113" s="2">
        <f t="shared" si="784"/>
        <v>0.55808080808080807</v>
      </c>
      <c r="L2113" s="2">
        <f t="shared" si="785"/>
        <v>6.3131313131313137E-4</v>
      </c>
      <c r="M2113" s="2">
        <f t="shared" si="786"/>
        <v>1.8939393939393545E-3</v>
      </c>
      <c r="N2113" s="59">
        <v>696</v>
      </c>
      <c r="O2113" s="59">
        <v>884</v>
      </c>
      <c r="P2113" s="59">
        <v>1</v>
      </c>
      <c r="Q2113" s="59">
        <v>2</v>
      </c>
      <c r="R2113" s="59"/>
      <c r="S2113" s="59">
        <v>1</v>
      </c>
      <c r="T2113" s="59"/>
      <c r="U2113" s="59"/>
      <c r="V2113" s="59"/>
      <c r="W2113" s="59"/>
      <c r="X2113" s="59">
        <v>0</v>
      </c>
      <c r="Y2113" s="59"/>
      <c r="Z2113" s="59"/>
      <c r="AA2113" s="59"/>
      <c r="AB2113" s="59"/>
      <c r="AC2113" s="59"/>
      <c r="AD2113" s="59"/>
      <c r="AE2113" s="59"/>
      <c r="AG2113" s="7">
        <f>IF(Q2113&gt;0,RANK(Q2113,(N2113:P2113,Q2113:AE2113)),0)</f>
        <v>3</v>
      </c>
      <c r="AH2113" s="7">
        <f>IF(R2113&gt;0,RANK(R2113,(N2113:P2113,Q2113:AE2113)),0)</f>
        <v>0</v>
      </c>
      <c r="AI2113" s="7">
        <f>IF(T2113&gt;0,RANK(T2113,(N2113:P2113,Q2113:AE2113)),0)</f>
        <v>0</v>
      </c>
      <c r="AJ2113" s="7">
        <f>IF(S2113&gt;0,RANK(S2113,(N2113:P2113,Q2113:AE2113)),0)</f>
        <v>4</v>
      </c>
      <c r="AK2113" s="2">
        <f t="shared" si="787"/>
        <v>1.2626262626262627E-3</v>
      </c>
      <c r="AL2113" s="2">
        <f t="shared" si="788"/>
        <v>0</v>
      </c>
      <c r="AM2113" s="2">
        <f t="shared" si="789"/>
        <v>0</v>
      </c>
      <c r="AN2113" s="2">
        <f t="shared" si="790"/>
        <v>6.3131313131313137E-4</v>
      </c>
      <c r="AP2113" t="s">
        <v>2234</v>
      </c>
      <c r="AQ2113" t="s">
        <v>912</v>
      </c>
      <c r="AR2113" s="57">
        <v>8</v>
      </c>
      <c r="AT2113" s="95">
        <v>55</v>
      </c>
      <c r="AU2113" s="97">
        <v>37</v>
      </c>
      <c r="AV2113" s="101">
        <f t="shared" si="792"/>
        <v>55037</v>
      </c>
      <c r="AX2113" s="7" t="s">
        <v>1006</v>
      </c>
    </row>
    <row r="2114" spans="1:50" hidden="1" outlineLevel="1">
      <c r="A2114" t="s">
        <v>752</v>
      </c>
      <c r="B2114" t="s">
        <v>912</v>
      </c>
      <c r="C2114" s="1">
        <f t="shared" si="780"/>
        <v>28675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5</v>
      </c>
      <c r="G2114" s="1">
        <f t="shared" si="781"/>
        <v>6552</v>
      </c>
      <c r="H2114" s="2">
        <f t="shared" si="782"/>
        <v>0.2284917175239756</v>
      </c>
      <c r="I2114" s="2"/>
      <c r="J2114" s="2">
        <f t="shared" si="783"/>
        <v>0.38109851787271143</v>
      </c>
      <c r="K2114" s="2">
        <f t="shared" si="784"/>
        <v>0.609590235396687</v>
      </c>
      <c r="L2114" s="2">
        <f t="shared" si="785"/>
        <v>2.0226678291194421E-3</v>
      </c>
      <c r="M2114" s="2">
        <f t="shared" si="786"/>
        <v>7.2885789014821324E-3</v>
      </c>
      <c r="N2114" s="59">
        <v>10928</v>
      </c>
      <c r="O2114" s="59">
        <v>17480</v>
      </c>
      <c r="P2114" s="59">
        <v>58</v>
      </c>
      <c r="Q2114" s="59">
        <v>89</v>
      </c>
      <c r="R2114" s="59"/>
      <c r="S2114" s="59">
        <v>119</v>
      </c>
      <c r="T2114" s="59"/>
      <c r="U2114" s="59"/>
      <c r="V2114" s="59"/>
      <c r="W2114" s="59"/>
      <c r="X2114" s="59">
        <v>1</v>
      </c>
      <c r="Y2114" s="59"/>
      <c r="Z2114" s="59"/>
      <c r="AA2114" s="59"/>
      <c r="AB2114" s="59"/>
      <c r="AC2114" s="59"/>
      <c r="AD2114" s="59"/>
      <c r="AE2114" s="59"/>
      <c r="AG2114" s="7">
        <f>IF(Q2114&gt;0,RANK(Q2114,(N2114:P2114,Q2114:AE2114)),0)</f>
        <v>4</v>
      </c>
      <c r="AH2114" s="7">
        <f>IF(R2114&gt;0,RANK(R2114,(N2114:P2114,Q2114:AE2114)),0)</f>
        <v>0</v>
      </c>
      <c r="AI2114" s="7">
        <f>IF(T2114&gt;0,RANK(T2114,(N2114:P2114,Q2114:AE2114)),0)</f>
        <v>0</v>
      </c>
      <c r="AJ2114" s="7">
        <f>IF(S2114&gt;0,RANK(S2114,(N2114:P2114,Q2114:AE2114)),0)</f>
        <v>3</v>
      </c>
      <c r="AK2114" s="2">
        <f t="shared" si="787"/>
        <v>3.1037489102005229E-3</v>
      </c>
      <c r="AL2114" s="2">
        <f t="shared" si="788"/>
        <v>0</v>
      </c>
      <c r="AM2114" s="2">
        <f t="shared" si="789"/>
        <v>0</v>
      </c>
      <c r="AN2114" s="2">
        <f t="shared" si="790"/>
        <v>4.1499564080209241E-3</v>
      </c>
      <c r="AP2114" t="s">
        <v>752</v>
      </c>
      <c r="AQ2114" t="s">
        <v>912</v>
      </c>
      <c r="AR2114" s="57">
        <v>6</v>
      </c>
      <c r="AT2114" s="95">
        <v>55</v>
      </c>
      <c r="AU2114" s="97">
        <v>39</v>
      </c>
      <c r="AV2114" s="101">
        <f t="shared" si="792"/>
        <v>55039</v>
      </c>
      <c r="AX2114" s="7" t="s">
        <v>1006</v>
      </c>
    </row>
    <row r="2115" spans="1:50" hidden="1" outlineLevel="1">
      <c r="A2115" t="s">
        <v>1218</v>
      </c>
      <c r="B2115" t="s">
        <v>912</v>
      </c>
      <c r="C2115" s="1">
        <f t="shared" si="780"/>
        <v>3371</v>
      </c>
      <c r="D2115" s="7">
        <f>IF(N2115&gt;0, RANK(N2115,(N2115:P2115,Q2115:AE2115)),0)</f>
        <v>1</v>
      </c>
      <c r="E2115" s="7">
        <f>IF(O2115&gt;0,RANK(O2115,(N2115:P2115,Q2115:AE2115)),0)</f>
        <v>2</v>
      </c>
      <c r="F2115" s="7">
        <f>IF(P2115&gt;0,RANK(P2115,(N2115:P2115,Q2115:AE2115)),0)</f>
        <v>5</v>
      </c>
      <c r="G2115" s="1">
        <f t="shared" si="781"/>
        <v>99</v>
      </c>
      <c r="H2115" s="2">
        <f t="shared" si="782"/>
        <v>2.9368140017798874E-2</v>
      </c>
      <c r="I2115" s="2"/>
      <c r="J2115" s="2">
        <f t="shared" si="783"/>
        <v>0.5137941263719964</v>
      </c>
      <c r="K2115" s="2">
        <f t="shared" si="784"/>
        <v>0.48442598635419759</v>
      </c>
      <c r="L2115" s="2">
        <f t="shared" si="785"/>
        <v>2.966478789676654E-4</v>
      </c>
      <c r="M2115" s="2">
        <f t="shared" si="786"/>
        <v>1.4832393948383481E-3</v>
      </c>
      <c r="N2115" s="59">
        <v>1732</v>
      </c>
      <c r="O2115" s="59">
        <v>1633</v>
      </c>
      <c r="P2115" s="59">
        <v>1</v>
      </c>
      <c r="Q2115" s="59">
        <v>2</v>
      </c>
      <c r="R2115" s="59"/>
      <c r="S2115" s="59">
        <v>3</v>
      </c>
      <c r="T2115" s="59"/>
      <c r="U2115" s="59"/>
      <c r="V2115" s="59"/>
      <c r="W2115" s="59"/>
      <c r="X2115" s="59">
        <v>0</v>
      </c>
      <c r="Y2115" s="59"/>
      <c r="Z2115" s="59"/>
      <c r="AA2115" s="59"/>
      <c r="AB2115" s="59"/>
      <c r="AC2115" s="59"/>
      <c r="AD2115" s="59"/>
      <c r="AE2115" s="59"/>
      <c r="AG2115" s="7">
        <f>IF(Q2115&gt;0,RANK(Q2115,(N2115:P2115,Q2115:AE2115)),0)</f>
        <v>4</v>
      </c>
      <c r="AH2115" s="7">
        <f>IF(R2115&gt;0,RANK(R2115,(N2115:P2115,Q2115:AE2115)),0)</f>
        <v>0</v>
      </c>
      <c r="AI2115" s="7">
        <f>IF(T2115&gt;0,RANK(T2115,(N2115:P2115,Q2115:AE2115)),0)</f>
        <v>0</v>
      </c>
      <c r="AJ2115" s="7">
        <f>IF(S2115&gt;0,RANK(S2115,(N2115:P2115,Q2115:AE2115)),0)</f>
        <v>3</v>
      </c>
      <c r="AK2115" s="2">
        <f t="shared" si="787"/>
        <v>5.9329575793533079E-4</v>
      </c>
      <c r="AL2115" s="2">
        <f t="shared" si="788"/>
        <v>0</v>
      </c>
      <c r="AM2115" s="2">
        <f t="shared" si="789"/>
        <v>0</v>
      </c>
      <c r="AN2115" s="2">
        <f t="shared" si="790"/>
        <v>8.8994363690299619E-4</v>
      </c>
      <c r="AP2115" t="s">
        <v>1218</v>
      </c>
      <c r="AQ2115" t="s">
        <v>912</v>
      </c>
      <c r="AR2115" s="57">
        <v>8</v>
      </c>
      <c r="AT2115" s="95">
        <v>55</v>
      </c>
      <c r="AU2115" s="97">
        <v>41</v>
      </c>
      <c r="AV2115" s="101">
        <f t="shared" si="792"/>
        <v>55041</v>
      </c>
      <c r="AX2115" s="7" t="s">
        <v>1006</v>
      </c>
    </row>
    <row r="2116" spans="1:50" hidden="1" outlineLevel="1">
      <c r="A2116" t="s">
        <v>1602</v>
      </c>
      <c r="B2116" t="s">
        <v>912</v>
      </c>
      <c r="C2116" s="1">
        <f t="shared" si="780"/>
        <v>13083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5</v>
      </c>
      <c r="G2116" s="1">
        <f t="shared" si="781"/>
        <v>1346</v>
      </c>
      <c r="H2116" s="2">
        <f t="shared" si="782"/>
        <v>0.10288160207903387</v>
      </c>
      <c r="I2116" s="2"/>
      <c r="J2116" s="2">
        <f t="shared" si="783"/>
        <v>0.44531070855308413</v>
      </c>
      <c r="K2116" s="2">
        <f t="shared" si="784"/>
        <v>0.54819231063211804</v>
      </c>
      <c r="L2116" s="2">
        <f t="shared" si="785"/>
        <v>1.2229610945501796E-3</v>
      </c>
      <c r="M2116" s="2">
        <f t="shared" si="786"/>
        <v>5.2740197202477013E-3</v>
      </c>
      <c r="N2116" s="59">
        <v>5826</v>
      </c>
      <c r="O2116" s="59">
        <v>7172</v>
      </c>
      <c r="P2116" s="59">
        <v>16</v>
      </c>
      <c r="Q2116" s="59">
        <v>30</v>
      </c>
      <c r="R2116" s="59"/>
      <c r="S2116" s="59">
        <v>39</v>
      </c>
      <c r="T2116" s="59"/>
      <c r="U2116" s="59"/>
      <c r="V2116" s="59"/>
      <c r="W2116" s="59"/>
      <c r="X2116" s="59">
        <v>0</v>
      </c>
      <c r="Y2116" s="59"/>
      <c r="Z2116" s="59"/>
      <c r="AA2116" s="59"/>
      <c r="AB2116" s="59"/>
      <c r="AC2116" s="59"/>
      <c r="AD2116" s="59"/>
      <c r="AE2116" s="59"/>
      <c r="AG2116" s="7">
        <f>IF(Q2116&gt;0,RANK(Q2116,(N2116:P2116,Q2116:AE2116)),0)</f>
        <v>4</v>
      </c>
      <c r="AH2116" s="7">
        <f>IF(R2116&gt;0,RANK(R2116,(N2116:P2116,Q2116:AE2116)),0)</f>
        <v>0</v>
      </c>
      <c r="AI2116" s="7">
        <f>IF(T2116&gt;0,RANK(T2116,(N2116:P2116,Q2116:AE2116)),0)</f>
        <v>0</v>
      </c>
      <c r="AJ2116" s="7">
        <f>IF(S2116&gt;0,RANK(S2116,(N2116:P2116,Q2116:AE2116)),0)</f>
        <v>3</v>
      </c>
      <c r="AK2116" s="2">
        <f t="shared" si="787"/>
        <v>2.2930520522815869E-3</v>
      </c>
      <c r="AL2116" s="2">
        <f t="shared" si="788"/>
        <v>0</v>
      </c>
      <c r="AM2116" s="2">
        <f t="shared" si="789"/>
        <v>0</v>
      </c>
      <c r="AN2116" s="2">
        <f t="shared" si="790"/>
        <v>2.9809676679660628E-3</v>
      </c>
      <c r="AP2116" t="s">
        <v>1602</v>
      </c>
      <c r="AQ2116" t="s">
        <v>912</v>
      </c>
      <c r="AR2116" s="57">
        <v>3</v>
      </c>
      <c r="AT2116" s="95">
        <v>55</v>
      </c>
      <c r="AU2116" s="97">
        <v>43</v>
      </c>
      <c r="AV2116" s="101">
        <f t="shared" si="792"/>
        <v>55043</v>
      </c>
      <c r="AX2116" s="7" t="s">
        <v>1006</v>
      </c>
    </row>
    <row r="2117" spans="1:50" hidden="1" outlineLevel="1">
      <c r="A2117" t="s">
        <v>465</v>
      </c>
      <c r="B2117" t="s">
        <v>912</v>
      </c>
      <c r="C2117" s="1">
        <f t="shared" si="780"/>
        <v>10787</v>
      </c>
      <c r="D2117" s="7">
        <f>IF(N2117&gt;0, RANK(N2117,(N2117:P2117,Q2117:AE2117)),0)</f>
        <v>1</v>
      </c>
      <c r="E2117" s="7">
        <f>IF(O2117&gt;0,RANK(O2117,(N2117:P2117,Q2117:AE2117)),0)</f>
        <v>2</v>
      </c>
      <c r="F2117" s="7">
        <f>IF(P2117&gt;0,RANK(P2117,(N2117:P2117,Q2117:AE2117)),0)</f>
        <v>5</v>
      </c>
      <c r="G2117" s="1">
        <f t="shared" si="781"/>
        <v>758</v>
      </c>
      <c r="H2117" s="2">
        <f t="shared" si="782"/>
        <v>7.0269769166589419E-2</v>
      </c>
      <c r="I2117" s="2"/>
      <c r="J2117" s="2">
        <f t="shared" si="783"/>
        <v>0.52943357745434316</v>
      </c>
      <c r="K2117" s="2">
        <f t="shared" si="784"/>
        <v>0.45916380828775377</v>
      </c>
      <c r="L2117" s="2">
        <f t="shared" si="785"/>
        <v>2.3176045239640306E-3</v>
      </c>
      <c r="M2117" s="2">
        <f t="shared" si="786"/>
        <v>9.0850097339390343E-3</v>
      </c>
      <c r="N2117" s="59">
        <v>5711</v>
      </c>
      <c r="O2117" s="59">
        <v>4953</v>
      </c>
      <c r="P2117" s="59">
        <v>25</v>
      </c>
      <c r="Q2117" s="59">
        <v>31</v>
      </c>
      <c r="R2117" s="59"/>
      <c r="S2117" s="59">
        <v>67</v>
      </c>
      <c r="T2117" s="59"/>
      <c r="U2117" s="59"/>
      <c r="V2117" s="59"/>
      <c r="W2117" s="59"/>
      <c r="X2117" s="59">
        <v>0</v>
      </c>
      <c r="Y2117" s="59"/>
      <c r="Z2117" s="59"/>
      <c r="AA2117" s="59"/>
      <c r="AB2117" s="59"/>
      <c r="AC2117" s="59"/>
      <c r="AD2117" s="59"/>
      <c r="AE2117" s="59"/>
      <c r="AG2117" s="7">
        <f>IF(Q2117&gt;0,RANK(Q2117,(N2117:P2117,Q2117:AE2117)),0)</f>
        <v>4</v>
      </c>
      <c r="AH2117" s="7">
        <f>IF(R2117&gt;0,RANK(R2117,(N2117:P2117,Q2117:AE2117)),0)</f>
        <v>0</v>
      </c>
      <c r="AI2117" s="7">
        <f>IF(T2117&gt;0,RANK(T2117,(N2117:P2117,Q2117:AE2117)),0)</f>
        <v>0</v>
      </c>
      <c r="AJ2117" s="7">
        <f>IF(S2117&gt;0,RANK(S2117,(N2117:P2117,Q2117:AE2117)),0)</f>
        <v>3</v>
      </c>
      <c r="AK2117" s="2">
        <f t="shared" si="787"/>
        <v>2.873829609715398E-3</v>
      </c>
      <c r="AL2117" s="2">
        <f t="shared" si="788"/>
        <v>0</v>
      </c>
      <c r="AM2117" s="2">
        <f t="shared" si="789"/>
        <v>0</v>
      </c>
      <c r="AN2117" s="2">
        <f t="shared" si="790"/>
        <v>6.2111801242236021E-3</v>
      </c>
      <c r="AP2117" t="s">
        <v>465</v>
      </c>
      <c r="AQ2117" t="s">
        <v>912</v>
      </c>
      <c r="AR2117" s="57">
        <v>2</v>
      </c>
      <c r="AT2117" s="95">
        <v>55</v>
      </c>
      <c r="AU2117" s="97">
        <v>45</v>
      </c>
      <c r="AV2117" s="101">
        <f t="shared" si="792"/>
        <v>55045</v>
      </c>
      <c r="AX2117" s="7" t="s">
        <v>1006</v>
      </c>
    </row>
    <row r="2118" spans="1:50" hidden="1" outlineLevel="1">
      <c r="A2118" t="s">
        <v>617</v>
      </c>
      <c r="B2118" t="s">
        <v>912</v>
      </c>
      <c r="C2118" s="1">
        <f t="shared" si="780"/>
        <v>5962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4</v>
      </c>
      <c r="G2118" s="1">
        <f t="shared" si="781"/>
        <v>1655</v>
      </c>
      <c r="H2118" s="2">
        <f t="shared" si="782"/>
        <v>0.27759141227775913</v>
      </c>
      <c r="I2118" s="2"/>
      <c r="J2118" s="2">
        <f t="shared" si="783"/>
        <v>0.35692720563569275</v>
      </c>
      <c r="K2118" s="2">
        <f t="shared" si="784"/>
        <v>0.63451861791345188</v>
      </c>
      <c r="L2118" s="2">
        <f t="shared" si="785"/>
        <v>2.3482053002348204E-3</v>
      </c>
      <c r="M2118" s="2">
        <f t="shared" si="786"/>
        <v>6.2059711506206126E-3</v>
      </c>
      <c r="N2118" s="59">
        <v>2128</v>
      </c>
      <c r="O2118" s="59">
        <v>3783</v>
      </c>
      <c r="P2118" s="59">
        <v>14</v>
      </c>
      <c r="Q2118" s="59">
        <v>13</v>
      </c>
      <c r="R2118" s="59"/>
      <c r="S2118" s="59">
        <v>24</v>
      </c>
      <c r="T2118" s="59"/>
      <c r="U2118" s="59"/>
      <c r="V2118" s="59"/>
      <c r="W2118" s="59"/>
      <c r="X2118" s="59">
        <v>0</v>
      </c>
      <c r="Y2118" s="59"/>
      <c r="Z2118" s="59"/>
      <c r="AA2118" s="59"/>
      <c r="AB2118" s="59"/>
      <c r="AC2118" s="59"/>
      <c r="AD2118" s="59"/>
      <c r="AE2118" s="59"/>
      <c r="AG2118" s="7">
        <f>IF(Q2118&gt;0,RANK(Q2118,(N2118:P2118,Q2118:AE2118)),0)</f>
        <v>5</v>
      </c>
      <c r="AH2118" s="7">
        <f>IF(R2118&gt;0,RANK(R2118,(N2118:P2118,Q2118:AE2118)),0)</f>
        <v>0</v>
      </c>
      <c r="AI2118" s="7">
        <f>IF(T2118&gt;0,RANK(T2118,(N2118:P2118,Q2118:AE2118)),0)</f>
        <v>0</v>
      </c>
      <c r="AJ2118" s="7">
        <f>IF(S2118&gt;0,RANK(S2118,(N2118:P2118,Q2118:AE2118)),0)</f>
        <v>3</v>
      </c>
      <c r="AK2118" s="2">
        <f t="shared" si="787"/>
        <v>2.1804763502180475E-3</v>
      </c>
      <c r="AL2118" s="2">
        <f t="shared" si="788"/>
        <v>0</v>
      </c>
      <c r="AM2118" s="2">
        <f t="shared" si="789"/>
        <v>0</v>
      </c>
      <c r="AN2118" s="2">
        <f t="shared" si="790"/>
        <v>4.025494800402549E-3</v>
      </c>
      <c r="AP2118" t="s">
        <v>617</v>
      </c>
      <c r="AQ2118" t="s">
        <v>912</v>
      </c>
      <c r="AR2118" s="57">
        <v>6</v>
      </c>
      <c r="AT2118" s="95">
        <v>55</v>
      </c>
      <c r="AU2118" s="97">
        <v>47</v>
      </c>
      <c r="AV2118" s="101">
        <f t="shared" si="792"/>
        <v>55047</v>
      </c>
      <c r="AX2118" s="7" t="s">
        <v>1006</v>
      </c>
    </row>
    <row r="2119" spans="1:50" hidden="1" outlineLevel="1">
      <c r="A2119" t="s">
        <v>485</v>
      </c>
      <c r="B2119" t="s">
        <v>912</v>
      </c>
      <c r="C2119" s="1">
        <f t="shared" si="780"/>
        <v>7268</v>
      </c>
      <c r="D2119" s="7">
        <f>IF(N2119&gt;0, RANK(N2119,(N2119:P2119,Q2119:AE2119)),0)</f>
        <v>1</v>
      </c>
      <c r="E2119" s="7">
        <f>IF(O2119&gt;0,RANK(O2119,(N2119:P2119,Q2119:AE2119)),0)</f>
        <v>2</v>
      </c>
      <c r="F2119" s="7">
        <f>IF(P2119&gt;0,RANK(P2119,(N2119:P2119,Q2119:AE2119)),0)</f>
        <v>4</v>
      </c>
      <c r="G2119" s="1">
        <f t="shared" si="781"/>
        <v>751</v>
      </c>
      <c r="H2119" s="2">
        <f t="shared" si="782"/>
        <v>0.10332966428178315</v>
      </c>
      <c r="I2119" s="2"/>
      <c r="J2119" s="2">
        <f t="shared" si="783"/>
        <v>0.54939460649422123</v>
      </c>
      <c r="K2119" s="2">
        <f t="shared" si="784"/>
        <v>0.44606494221243809</v>
      </c>
      <c r="L2119" s="2">
        <f t="shared" si="785"/>
        <v>1.2383048981838194E-3</v>
      </c>
      <c r="M2119" s="2">
        <f t="shared" si="786"/>
        <v>3.3021463951568666E-3</v>
      </c>
      <c r="N2119" s="59">
        <v>3993</v>
      </c>
      <c r="O2119" s="59">
        <v>3242</v>
      </c>
      <c r="P2119" s="59">
        <v>9</v>
      </c>
      <c r="Q2119" s="59">
        <v>9</v>
      </c>
      <c r="R2119" s="59"/>
      <c r="S2119" s="59">
        <v>14</v>
      </c>
      <c r="T2119" s="59"/>
      <c r="U2119" s="59"/>
      <c r="V2119" s="59"/>
      <c r="W2119" s="59"/>
      <c r="X2119" s="59">
        <v>1</v>
      </c>
      <c r="Y2119" s="59"/>
      <c r="Z2119" s="59"/>
      <c r="AA2119" s="59"/>
      <c r="AB2119" s="59"/>
      <c r="AC2119" s="59"/>
      <c r="AD2119" s="59"/>
      <c r="AE2119" s="59"/>
      <c r="AG2119" s="7">
        <f>IF(Q2119&gt;0,RANK(Q2119,(N2119:P2119,Q2119:AE2119)),0)</f>
        <v>4</v>
      </c>
      <c r="AH2119" s="7">
        <f>IF(R2119&gt;0,RANK(R2119,(N2119:P2119,Q2119:AE2119)),0)</f>
        <v>0</v>
      </c>
      <c r="AI2119" s="7">
        <f>IF(T2119&gt;0,RANK(T2119,(N2119:P2119,Q2119:AE2119)),0)</f>
        <v>0</v>
      </c>
      <c r="AJ2119" s="7">
        <f>IF(S2119&gt;0,RANK(S2119,(N2119:P2119,Q2119:AE2119)),0)</f>
        <v>3</v>
      </c>
      <c r="AK2119" s="2">
        <f t="shared" si="787"/>
        <v>1.2383048981838194E-3</v>
      </c>
      <c r="AL2119" s="2">
        <f t="shared" si="788"/>
        <v>0</v>
      </c>
      <c r="AM2119" s="2">
        <f t="shared" si="789"/>
        <v>0</v>
      </c>
      <c r="AN2119" s="2">
        <f t="shared" si="790"/>
        <v>1.926252063841497E-3</v>
      </c>
      <c r="AP2119" t="s">
        <v>485</v>
      </c>
      <c r="AQ2119" t="s">
        <v>912</v>
      </c>
      <c r="AR2119" s="57">
        <v>3</v>
      </c>
      <c r="AT2119" s="95">
        <v>55</v>
      </c>
      <c r="AU2119" s="97">
        <v>49</v>
      </c>
      <c r="AV2119" s="101">
        <f t="shared" si="792"/>
        <v>55049</v>
      </c>
      <c r="AX2119" s="7" t="s">
        <v>1006</v>
      </c>
    </row>
    <row r="2120" spans="1:50" hidden="1" outlineLevel="1">
      <c r="A2120" t="s">
        <v>1822</v>
      </c>
      <c r="B2120" t="s">
        <v>912</v>
      </c>
      <c r="C2120" s="1">
        <f t="shared" si="780"/>
        <v>2481</v>
      </c>
      <c r="D2120" s="7">
        <f>IF(N2120&gt;0, RANK(N2120,(N2120:P2120,Q2120:AE2120)),0)</f>
        <v>1</v>
      </c>
      <c r="E2120" s="7">
        <f>IF(O2120&gt;0,RANK(O2120,(N2120:P2120,Q2120:AE2120)),0)</f>
        <v>2</v>
      </c>
      <c r="F2120" s="7">
        <f>IF(P2120&gt;0,RANK(P2120,(N2120:P2120,Q2120:AE2120)),0)</f>
        <v>5</v>
      </c>
      <c r="G2120" s="1">
        <f t="shared" si="781"/>
        <v>97</v>
      </c>
      <c r="H2120" s="2">
        <f t="shared" si="782"/>
        <v>3.9097138250705363E-2</v>
      </c>
      <c r="I2120" s="2"/>
      <c r="J2120" s="2">
        <f t="shared" si="783"/>
        <v>0.51713018943974209</v>
      </c>
      <c r="K2120" s="2">
        <f t="shared" si="784"/>
        <v>0.47803305118903666</v>
      </c>
      <c r="L2120" s="2">
        <f t="shared" si="785"/>
        <v>4.0306328093510683E-4</v>
      </c>
      <c r="M2120" s="2">
        <f t="shared" si="786"/>
        <v>4.4336960902861371E-3</v>
      </c>
      <c r="N2120" s="59">
        <v>1283</v>
      </c>
      <c r="O2120" s="59">
        <v>1186</v>
      </c>
      <c r="P2120" s="59">
        <v>1</v>
      </c>
      <c r="Q2120" s="59">
        <v>8</v>
      </c>
      <c r="R2120" s="59"/>
      <c r="S2120" s="59">
        <v>3</v>
      </c>
      <c r="T2120" s="59"/>
      <c r="U2120" s="59"/>
      <c r="V2120" s="59"/>
      <c r="W2120" s="59"/>
      <c r="X2120" s="59">
        <v>0</v>
      </c>
      <c r="Y2120" s="59"/>
      <c r="Z2120" s="59"/>
      <c r="AA2120" s="59"/>
      <c r="AB2120" s="59"/>
      <c r="AC2120" s="59"/>
      <c r="AD2120" s="59"/>
      <c r="AE2120" s="59"/>
      <c r="AG2120" s="7">
        <f>IF(Q2120&gt;0,RANK(Q2120,(N2120:P2120,Q2120:AE2120)),0)</f>
        <v>3</v>
      </c>
      <c r="AH2120" s="7">
        <f>IF(R2120&gt;0,RANK(R2120,(N2120:P2120,Q2120:AE2120)),0)</f>
        <v>0</v>
      </c>
      <c r="AI2120" s="7">
        <f>IF(T2120&gt;0,RANK(T2120,(N2120:P2120,Q2120:AE2120)),0)</f>
        <v>0</v>
      </c>
      <c r="AJ2120" s="7">
        <f>IF(S2120&gt;0,RANK(S2120,(N2120:P2120,Q2120:AE2120)),0)</f>
        <v>4</v>
      </c>
      <c r="AK2120" s="2">
        <f t="shared" si="787"/>
        <v>3.2245062474808546E-3</v>
      </c>
      <c r="AL2120" s="2">
        <f t="shared" si="788"/>
        <v>0</v>
      </c>
      <c r="AM2120" s="2">
        <f t="shared" si="789"/>
        <v>0</v>
      </c>
      <c r="AN2120" s="2">
        <f t="shared" si="790"/>
        <v>1.2091898428053204E-3</v>
      </c>
      <c r="AP2120" t="s">
        <v>1822</v>
      </c>
      <c r="AQ2120" t="s">
        <v>912</v>
      </c>
      <c r="AR2120" s="57">
        <v>7</v>
      </c>
      <c r="AT2120" s="95">
        <v>55</v>
      </c>
      <c r="AU2120" s="97">
        <v>51</v>
      </c>
      <c r="AV2120" s="101">
        <f t="shared" si="792"/>
        <v>55051</v>
      </c>
      <c r="AX2120" s="7" t="s">
        <v>1006</v>
      </c>
    </row>
    <row r="2121" spans="1:50" hidden="1" outlineLevel="1">
      <c r="A2121" t="s">
        <v>799</v>
      </c>
      <c r="B2121" t="s">
        <v>912</v>
      </c>
      <c r="C2121" s="1">
        <f t="shared" si="780"/>
        <v>6356</v>
      </c>
      <c r="D2121" s="7">
        <f>IF(N2121&gt;0, RANK(N2121,(N2121:P2121,Q2121:AE2121)),0)</f>
        <v>1</v>
      </c>
      <c r="E2121" s="7">
        <f>IF(O2121&gt;0,RANK(O2121,(N2121:P2121,Q2121:AE2121)),0)</f>
        <v>2</v>
      </c>
      <c r="F2121" s="7">
        <f>IF(P2121&gt;0,RANK(P2121,(N2121:P2121,Q2121:AE2121)),0)</f>
        <v>4</v>
      </c>
      <c r="G2121" s="1">
        <f t="shared" si="781"/>
        <v>564</v>
      </c>
      <c r="H2121" s="2">
        <f t="shared" si="782"/>
        <v>8.8735053492762742E-2</v>
      </c>
      <c r="I2121" s="2"/>
      <c r="J2121" s="2">
        <f t="shared" si="783"/>
        <v>0.53933291378225301</v>
      </c>
      <c r="K2121" s="2">
        <f t="shared" si="784"/>
        <v>0.45059786028949023</v>
      </c>
      <c r="L2121" s="2">
        <f t="shared" si="785"/>
        <v>2.3599748269351795E-3</v>
      </c>
      <c r="M2121" s="2">
        <f t="shared" si="786"/>
        <v>7.7092511013215851E-3</v>
      </c>
      <c r="N2121" s="59">
        <v>3428</v>
      </c>
      <c r="O2121" s="59">
        <v>2864</v>
      </c>
      <c r="P2121" s="59">
        <v>15</v>
      </c>
      <c r="Q2121" s="59">
        <v>9</v>
      </c>
      <c r="R2121" s="59"/>
      <c r="S2121" s="59">
        <v>40</v>
      </c>
      <c r="T2121" s="59"/>
      <c r="U2121" s="59"/>
      <c r="V2121" s="59"/>
      <c r="W2121" s="59"/>
      <c r="X2121" s="59">
        <v>0</v>
      </c>
      <c r="Y2121" s="59"/>
      <c r="Z2121" s="59"/>
      <c r="AA2121" s="59"/>
      <c r="AB2121" s="59"/>
      <c r="AC2121" s="59"/>
      <c r="AD2121" s="59"/>
      <c r="AE2121" s="59"/>
      <c r="AG2121" s="7">
        <f>IF(Q2121&gt;0,RANK(Q2121,(N2121:P2121,Q2121:AE2121)),0)</f>
        <v>5</v>
      </c>
      <c r="AH2121" s="7">
        <f>IF(R2121&gt;0,RANK(R2121,(N2121:P2121,Q2121:AE2121)),0)</f>
        <v>0</v>
      </c>
      <c r="AI2121" s="7">
        <f>IF(T2121&gt;0,RANK(T2121,(N2121:P2121,Q2121:AE2121)),0)</f>
        <v>0</v>
      </c>
      <c r="AJ2121" s="7">
        <f>IF(S2121&gt;0,RANK(S2121,(N2121:P2121,Q2121:AE2121)),0)</f>
        <v>3</v>
      </c>
      <c r="AK2121" s="2">
        <f t="shared" si="787"/>
        <v>1.4159848961611077E-3</v>
      </c>
      <c r="AL2121" s="2">
        <f t="shared" si="788"/>
        <v>0</v>
      </c>
      <c r="AM2121" s="2">
        <f t="shared" si="789"/>
        <v>0</v>
      </c>
      <c r="AN2121" s="2">
        <f t="shared" si="790"/>
        <v>6.2932662051604785E-3</v>
      </c>
      <c r="AP2121" t="s">
        <v>799</v>
      </c>
      <c r="AQ2121" t="s">
        <v>912</v>
      </c>
      <c r="AR2121" s="57">
        <v>3</v>
      </c>
      <c r="AT2121" s="95">
        <v>55</v>
      </c>
      <c r="AU2121" s="97">
        <v>53</v>
      </c>
      <c r="AV2121" s="101">
        <f t="shared" si="792"/>
        <v>55053</v>
      </c>
      <c r="AX2121" s="7" t="s">
        <v>1006</v>
      </c>
    </row>
    <row r="2122" spans="1:50" hidden="1" outlineLevel="1">
      <c r="A2122" t="s">
        <v>1349</v>
      </c>
      <c r="B2122" t="s">
        <v>912</v>
      </c>
      <c r="C2122" s="1">
        <f t="shared" si="780"/>
        <v>23631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4</v>
      </c>
      <c r="G2122" s="1">
        <f t="shared" si="781"/>
        <v>2845</v>
      </c>
      <c r="H2122" s="2">
        <f t="shared" si="782"/>
        <v>0.12039270449832846</v>
      </c>
      <c r="I2122" s="2"/>
      <c r="J2122" s="2">
        <f t="shared" si="783"/>
        <v>0.43315983242351147</v>
      </c>
      <c r="K2122" s="2">
        <f t="shared" si="784"/>
        <v>0.55355253692183992</v>
      </c>
      <c r="L2122" s="2">
        <f t="shared" si="785"/>
        <v>2.8775760653379037E-3</v>
      </c>
      <c r="M2122" s="2">
        <f t="shared" si="786"/>
        <v>1.0410054589310649E-2</v>
      </c>
      <c r="N2122" s="59">
        <v>10236</v>
      </c>
      <c r="O2122" s="59">
        <v>13081</v>
      </c>
      <c r="P2122" s="59">
        <v>68</v>
      </c>
      <c r="Q2122" s="59">
        <v>63</v>
      </c>
      <c r="R2122" s="59"/>
      <c r="S2122" s="59">
        <v>172</v>
      </c>
      <c r="T2122" s="59"/>
      <c r="U2122" s="59"/>
      <c r="V2122" s="59"/>
      <c r="W2122" s="59"/>
      <c r="X2122" s="59">
        <v>11</v>
      </c>
      <c r="Y2122" s="59"/>
      <c r="Z2122" s="59"/>
      <c r="AA2122" s="59"/>
      <c r="AB2122" s="59"/>
      <c r="AC2122" s="59"/>
      <c r="AD2122" s="59"/>
      <c r="AE2122" s="59"/>
      <c r="AG2122" s="7">
        <f>IF(Q2122&gt;0,RANK(Q2122,(N2122:P2122,Q2122:AE2122)),0)</f>
        <v>5</v>
      </c>
      <c r="AH2122" s="7">
        <f>IF(R2122&gt;0,RANK(R2122,(N2122:P2122,Q2122:AE2122)),0)</f>
        <v>0</v>
      </c>
      <c r="AI2122" s="7">
        <f>IF(T2122&gt;0,RANK(T2122,(N2122:P2122,Q2122:AE2122)),0)</f>
        <v>0</v>
      </c>
      <c r="AJ2122" s="7">
        <f>IF(S2122&gt;0,RANK(S2122,(N2122:P2122,Q2122:AE2122)),0)</f>
        <v>3</v>
      </c>
      <c r="AK2122" s="2">
        <f t="shared" si="787"/>
        <v>2.6659895899454108E-3</v>
      </c>
      <c r="AL2122" s="2">
        <f t="shared" si="788"/>
        <v>0</v>
      </c>
      <c r="AM2122" s="2">
        <f t="shared" si="789"/>
        <v>0</v>
      </c>
      <c r="AN2122" s="2">
        <f t="shared" si="790"/>
        <v>7.2785747535017561E-3</v>
      </c>
      <c r="AP2122" t="s">
        <v>1349</v>
      </c>
      <c r="AQ2122" t="s">
        <v>912</v>
      </c>
      <c r="AR2122" s="57">
        <v>0</v>
      </c>
      <c r="AT2122" s="95">
        <v>55</v>
      </c>
      <c r="AU2122" s="97">
        <v>55</v>
      </c>
      <c r="AV2122" s="101">
        <f t="shared" si="792"/>
        <v>55055</v>
      </c>
      <c r="AX2122" s="7" t="s">
        <v>1006</v>
      </c>
    </row>
    <row r="2123" spans="1:50" hidden="1" outlineLevel="1">
      <c r="A2123" t="s">
        <v>612</v>
      </c>
      <c r="B2123" t="s">
        <v>912</v>
      </c>
      <c r="C2123" s="1">
        <f t="shared" si="780"/>
        <v>6633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5</v>
      </c>
      <c r="G2123" s="1">
        <f t="shared" si="781"/>
        <v>1139</v>
      </c>
      <c r="H2123" s="2">
        <f t="shared" si="782"/>
        <v>0.17171717171717171</v>
      </c>
      <c r="I2123" s="2"/>
      <c r="J2123" s="2">
        <f t="shared" si="783"/>
        <v>0.40931705110809591</v>
      </c>
      <c r="K2123" s="2">
        <f t="shared" si="784"/>
        <v>0.58103422282526762</v>
      </c>
      <c r="L2123" s="2">
        <f t="shared" si="785"/>
        <v>1.0553294135383687E-3</v>
      </c>
      <c r="M2123" s="2">
        <f t="shared" si="786"/>
        <v>8.5933966530981013E-3</v>
      </c>
      <c r="N2123" s="59">
        <v>2715</v>
      </c>
      <c r="O2123" s="59">
        <v>3854</v>
      </c>
      <c r="P2123" s="59">
        <v>7</v>
      </c>
      <c r="Q2123" s="59">
        <v>17</v>
      </c>
      <c r="R2123" s="59"/>
      <c r="S2123" s="59">
        <v>38</v>
      </c>
      <c r="T2123" s="59"/>
      <c r="U2123" s="59"/>
      <c r="V2123" s="59"/>
      <c r="W2123" s="59"/>
      <c r="X2123" s="59">
        <v>2</v>
      </c>
      <c r="Y2123" s="59"/>
      <c r="Z2123" s="59"/>
      <c r="AA2123" s="59"/>
      <c r="AB2123" s="59"/>
      <c r="AC2123" s="59"/>
      <c r="AD2123" s="59"/>
      <c r="AE2123" s="59"/>
      <c r="AG2123" s="7">
        <f>IF(Q2123&gt;0,RANK(Q2123,(N2123:P2123,Q2123:AE2123)),0)</f>
        <v>4</v>
      </c>
      <c r="AH2123" s="7">
        <f>IF(R2123&gt;0,RANK(R2123,(N2123:P2123,Q2123:AE2123)),0)</f>
        <v>0</v>
      </c>
      <c r="AI2123" s="7">
        <f>IF(T2123&gt;0,RANK(T2123,(N2123:P2123,Q2123:AE2123)),0)</f>
        <v>0</v>
      </c>
      <c r="AJ2123" s="7">
        <f>IF(S2123&gt;0,RANK(S2123,(N2123:P2123,Q2123:AE2123)),0)</f>
        <v>3</v>
      </c>
      <c r="AK2123" s="2">
        <f t="shared" si="787"/>
        <v>2.5629428614503242E-3</v>
      </c>
      <c r="AL2123" s="2">
        <f t="shared" si="788"/>
        <v>0</v>
      </c>
      <c r="AM2123" s="2">
        <f t="shared" si="789"/>
        <v>0</v>
      </c>
      <c r="AN2123" s="2">
        <f t="shared" si="790"/>
        <v>5.7289311020654304E-3</v>
      </c>
      <c r="AP2123" t="s">
        <v>612</v>
      </c>
      <c r="AQ2123" t="s">
        <v>912</v>
      </c>
      <c r="AR2123" s="57">
        <v>3</v>
      </c>
      <c r="AT2123" s="95">
        <v>55</v>
      </c>
      <c r="AU2123" s="97">
        <v>57</v>
      </c>
      <c r="AV2123" s="101">
        <f t="shared" si="792"/>
        <v>55057</v>
      </c>
      <c r="AX2123" s="7" t="s">
        <v>1006</v>
      </c>
    </row>
    <row r="2124" spans="1:50" hidden="1" outlineLevel="1">
      <c r="A2124" t="s">
        <v>1916</v>
      </c>
      <c r="B2124" t="s">
        <v>912</v>
      </c>
      <c r="C2124" s="1">
        <f t="shared" si="780"/>
        <v>46073</v>
      </c>
      <c r="D2124" s="7">
        <f>IF(N2124&gt;0, RANK(N2124,(N2124:P2124,Q2124:AE2124)),0)</f>
        <v>1</v>
      </c>
      <c r="E2124" s="7">
        <f>IF(O2124&gt;0,RANK(O2124,(N2124:P2124,Q2124:AE2124)),0)</f>
        <v>2</v>
      </c>
      <c r="F2124" s="7">
        <f>IF(P2124&gt;0,RANK(P2124,(N2124:P2124,Q2124:AE2124)),0)</f>
        <v>5</v>
      </c>
      <c r="G2124" s="1">
        <f t="shared" si="781"/>
        <v>257</v>
      </c>
      <c r="H2124" s="2">
        <f t="shared" si="782"/>
        <v>5.5781043127211168E-3</v>
      </c>
      <c r="I2124" s="2"/>
      <c r="J2124" s="2">
        <f t="shared" si="783"/>
        <v>0.49653810257634623</v>
      </c>
      <c r="K2124" s="2">
        <f t="shared" si="784"/>
        <v>0.49095999826362513</v>
      </c>
      <c r="L2124" s="2">
        <f t="shared" si="785"/>
        <v>2.6045623250059687E-3</v>
      </c>
      <c r="M2124" s="2">
        <f t="shared" si="786"/>
        <v>9.8973368350226722E-3</v>
      </c>
      <c r="N2124" s="59">
        <v>22877</v>
      </c>
      <c r="O2124" s="59">
        <v>22620</v>
      </c>
      <c r="P2124" s="59">
        <v>120</v>
      </c>
      <c r="Q2124" s="59">
        <v>166</v>
      </c>
      <c r="R2124" s="59"/>
      <c r="S2124" s="59">
        <v>285</v>
      </c>
      <c r="T2124" s="59"/>
      <c r="U2124" s="59"/>
      <c r="V2124" s="59"/>
      <c r="W2124" s="59"/>
      <c r="X2124" s="59">
        <v>5</v>
      </c>
      <c r="Y2124" s="59"/>
      <c r="Z2124" s="59"/>
      <c r="AA2124" s="59"/>
      <c r="AB2124" s="59"/>
      <c r="AC2124" s="59"/>
      <c r="AD2124" s="59"/>
      <c r="AE2124" s="59"/>
      <c r="AG2124" s="7">
        <f>IF(Q2124&gt;0,RANK(Q2124,(N2124:P2124,Q2124:AE2124)),0)</f>
        <v>4</v>
      </c>
      <c r="AH2124" s="7">
        <f>IF(R2124&gt;0,RANK(R2124,(N2124:P2124,Q2124:AE2124)),0)</f>
        <v>0</v>
      </c>
      <c r="AI2124" s="7">
        <f>IF(T2124&gt;0,RANK(T2124,(N2124:P2124,Q2124:AE2124)),0)</f>
        <v>0</v>
      </c>
      <c r="AJ2124" s="7">
        <f>IF(S2124&gt;0,RANK(S2124,(N2124:P2124,Q2124:AE2124)),0)</f>
        <v>3</v>
      </c>
      <c r="AK2124" s="2">
        <f t="shared" si="787"/>
        <v>3.6029778829249235E-3</v>
      </c>
      <c r="AL2124" s="2">
        <f t="shared" si="788"/>
        <v>0</v>
      </c>
      <c r="AM2124" s="2">
        <f t="shared" si="789"/>
        <v>0</v>
      </c>
      <c r="AN2124" s="2">
        <f t="shared" si="790"/>
        <v>6.1858355218891757E-3</v>
      </c>
      <c r="AP2124" t="s">
        <v>1916</v>
      </c>
      <c r="AQ2124" t="s">
        <v>912</v>
      </c>
      <c r="AR2124" s="57">
        <v>1</v>
      </c>
      <c r="AT2124" s="95">
        <v>55</v>
      </c>
      <c r="AU2124" s="97">
        <v>59</v>
      </c>
      <c r="AV2124" s="101">
        <f t="shared" si="792"/>
        <v>55059</v>
      </c>
      <c r="AX2124" s="7" t="s">
        <v>1006</v>
      </c>
    </row>
    <row r="2125" spans="1:50" hidden="1" outlineLevel="1">
      <c r="A2125" t="s">
        <v>1399</v>
      </c>
      <c r="B2125" t="s">
        <v>912</v>
      </c>
      <c r="C2125" s="1">
        <f t="shared" si="780"/>
        <v>7295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4</v>
      </c>
      <c r="G2125" s="1">
        <f t="shared" si="781"/>
        <v>889</v>
      </c>
      <c r="H2125" s="2">
        <f t="shared" si="782"/>
        <v>0.12186429061000685</v>
      </c>
      <c r="I2125" s="2"/>
      <c r="J2125" s="2">
        <f t="shared" si="783"/>
        <v>0.43248800548320765</v>
      </c>
      <c r="K2125" s="2">
        <f t="shared" si="784"/>
        <v>0.55435229609321457</v>
      </c>
      <c r="L2125" s="2">
        <f t="shared" si="785"/>
        <v>4.2494859492803287E-3</v>
      </c>
      <c r="M2125" s="2">
        <f t="shared" si="786"/>
        <v>8.9102124742974527E-3</v>
      </c>
      <c r="N2125" s="59">
        <v>3155</v>
      </c>
      <c r="O2125" s="59">
        <v>4044</v>
      </c>
      <c r="P2125" s="59">
        <v>31</v>
      </c>
      <c r="Q2125" s="59">
        <v>17</v>
      </c>
      <c r="R2125" s="59"/>
      <c r="S2125" s="59">
        <v>48</v>
      </c>
      <c r="T2125" s="59"/>
      <c r="U2125" s="59"/>
      <c r="V2125" s="59"/>
      <c r="W2125" s="59"/>
      <c r="X2125" s="59">
        <v>0</v>
      </c>
      <c r="Y2125" s="59"/>
      <c r="Z2125" s="59"/>
      <c r="AA2125" s="59"/>
      <c r="AB2125" s="59"/>
      <c r="AC2125" s="59"/>
      <c r="AD2125" s="59"/>
      <c r="AE2125" s="59"/>
      <c r="AG2125" s="7">
        <f>IF(Q2125&gt;0,RANK(Q2125,(N2125:P2125,Q2125:AE2125)),0)</f>
        <v>5</v>
      </c>
      <c r="AH2125" s="7">
        <f>IF(R2125&gt;0,RANK(R2125,(N2125:P2125,Q2125:AE2125)),0)</f>
        <v>0</v>
      </c>
      <c r="AI2125" s="7">
        <f>IF(T2125&gt;0,RANK(T2125,(N2125:P2125,Q2125:AE2125)),0)</f>
        <v>0</v>
      </c>
      <c r="AJ2125" s="7">
        <f>IF(S2125&gt;0,RANK(S2125,(N2125:P2125,Q2125:AE2125)),0)</f>
        <v>3</v>
      </c>
      <c r="AK2125" s="2">
        <f t="shared" si="787"/>
        <v>2.3303632625085676E-3</v>
      </c>
      <c r="AL2125" s="2">
        <f t="shared" si="788"/>
        <v>0</v>
      </c>
      <c r="AM2125" s="2">
        <f t="shared" si="789"/>
        <v>0</v>
      </c>
      <c r="AN2125" s="2">
        <f t="shared" si="790"/>
        <v>6.5798492117888968E-3</v>
      </c>
      <c r="AP2125" t="s">
        <v>1399</v>
      </c>
      <c r="AQ2125" t="s">
        <v>912</v>
      </c>
      <c r="AR2125" s="57">
        <v>8</v>
      </c>
      <c r="AT2125" s="95">
        <v>55</v>
      </c>
      <c r="AU2125" s="97">
        <v>61</v>
      </c>
      <c r="AV2125" s="101">
        <f t="shared" si="792"/>
        <v>55061</v>
      </c>
      <c r="AX2125" s="7" t="s">
        <v>1006</v>
      </c>
    </row>
    <row r="2126" spans="1:50" hidden="1" outlineLevel="1">
      <c r="A2126" t="s">
        <v>1797</v>
      </c>
      <c r="B2126" t="s">
        <v>912</v>
      </c>
      <c r="C2126" s="1">
        <f t="shared" si="780"/>
        <v>37559</v>
      </c>
      <c r="D2126" s="7">
        <f>IF(N2126&gt;0, RANK(N2126,(N2126:P2126,Q2126:AE2126)),0)</f>
        <v>1</v>
      </c>
      <c r="E2126" s="7">
        <f>IF(O2126&gt;0,RANK(O2126,(N2126:P2126,Q2126:AE2126)),0)</f>
        <v>2</v>
      </c>
      <c r="F2126" s="7">
        <f>IF(P2126&gt;0,RANK(P2126,(N2126:P2126,Q2126:AE2126)),0)</f>
        <v>5</v>
      </c>
      <c r="G2126" s="1">
        <f t="shared" si="781"/>
        <v>3714</v>
      </c>
      <c r="H2126" s="2">
        <f t="shared" si="782"/>
        <v>9.8884421842967071E-2</v>
      </c>
      <c r="I2126" s="2"/>
      <c r="J2126" s="2">
        <f t="shared" si="783"/>
        <v>0.54168108842088447</v>
      </c>
      <c r="K2126" s="2">
        <f t="shared" si="784"/>
        <v>0.44279666657791739</v>
      </c>
      <c r="L2126" s="2">
        <f t="shared" si="785"/>
        <v>4.4729625389387361E-3</v>
      </c>
      <c r="M2126" s="2">
        <f t="shared" si="786"/>
        <v>1.1049282462259407E-2</v>
      </c>
      <c r="N2126" s="59">
        <v>20345</v>
      </c>
      <c r="O2126" s="59">
        <v>16631</v>
      </c>
      <c r="P2126" s="59">
        <v>168</v>
      </c>
      <c r="Q2126" s="59">
        <v>173</v>
      </c>
      <c r="R2126" s="59"/>
      <c r="S2126" s="59">
        <v>204</v>
      </c>
      <c r="T2126" s="59"/>
      <c r="U2126" s="59"/>
      <c r="V2126" s="59"/>
      <c r="W2126" s="59"/>
      <c r="X2126" s="59">
        <v>38</v>
      </c>
      <c r="Y2126" s="59"/>
      <c r="Z2126" s="59"/>
      <c r="AA2126" s="59"/>
      <c r="AB2126" s="59"/>
      <c r="AC2126" s="59"/>
      <c r="AD2126" s="59"/>
      <c r="AE2126" s="59"/>
      <c r="AG2126" s="7">
        <f>IF(Q2126&gt;0,RANK(Q2126,(N2126:P2126,Q2126:AE2126)),0)</f>
        <v>4</v>
      </c>
      <c r="AH2126" s="7">
        <f>IF(R2126&gt;0,RANK(R2126,(N2126:P2126,Q2126:AE2126)),0)</f>
        <v>0</v>
      </c>
      <c r="AI2126" s="7">
        <f>IF(T2126&gt;0,RANK(T2126,(N2126:P2126,Q2126:AE2126)),0)</f>
        <v>0</v>
      </c>
      <c r="AJ2126" s="7">
        <f>IF(S2126&gt;0,RANK(S2126,(N2126:P2126,Q2126:AE2126)),0)</f>
        <v>3</v>
      </c>
      <c r="AK2126" s="2">
        <f t="shared" si="787"/>
        <v>4.6060864240261984E-3</v>
      </c>
      <c r="AL2126" s="2">
        <f t="shared" si="788"/>
        <v>0</v>
      </c>
      <c r="AM2126" s="2">
        <f t="shared" si="789"/>
        <v>0</v>
      </c>
      <c r="AN2126" s="2">
        <f t="shared" si="790"/>
        <v>5.431454511568466E-3</v>
      </c>
      <c r="AP2126" t="s">
        <v>1797</v>
      </c>
      <c r="AQ2126" t="s">
        <v>912</v>
      </c>
      <c r="AR2126" s="57">
        <v>3</v>
      </c>
      <c r="AT2126" s="95">
        <v>55</v>
      </c>
      <c r="AU2126" s="97">
        <v>63</v>
      </c>
      <c r="AV2126" s="101">
        <f t="shared" si="792"/>
        <v>55063</v>
      </c>
      <c r="AX2126" s="7" t="s">
        <v>1006</v>
      </c>
    </row>
    <row r="2127" spans="1:50" hidden="1" outlineLevel="1">
      <c r="A2127" t="s">
        <v>1193</v>
      </c>
      <c r="B2127" t="s">
        <v>912</v>
      </c>
      <c r="C2127" s="1">
        <f t="shared" ref="C2127:C2158" si="793">SUM(N2127:AE2127)</f>
        <v>5204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5</v>
      </c>
      <c r="G2127" s="1">
        <f t="shared" si="781"/>
        <v>27</v>
      </c>
      <c r="H2127" s="2">
        <f t="shared" si="782"/>
        <v>5.1883166794773252E-3</v>
      </c>
      <c r="I2127" s="2"/>
      <c r="J2127" s="2">
        <f t="shared" ref="J2127:J2158" si="794">IF($C2127=0,"-",N2127/$C2127)</f>
        <v>0.49538816295157573</v>
      </c>
      <c r="K2127" s="2">
        <f t="shared" ref="K2127:K2158" si="795">IF($C2127=0,"-",O2127/$C2127)</f>
        <v>0.50057647963105301</v>
      </c>
      <c r="L2127" s="2">
        <f t="shared" ref="L2127:L2158" si="796">IF($C2127=0,"-",P2127/$C2127)</f>
        <v>7.6863950807071484E-4</v>
      </c>
      <c r="M2127" s="2">
        <f t="shared" ref="M2127:M2158" si="797">IF(C2127=0,"-",(1-J2127-K2127-L2127))</f>
        <v>3.2667179093005512E-3</v>
      </c>
      <c r="N2127" s="59">
        <v>2578</v>
      </c>
      <c r="O2127" s="59">
        <v>2605</v>
      </c>
      <c r="P2127" s="59">
        <v>4</v>
      </c>
      <c r="Q2127" s="59">
        <v>6</v>
      </c>
      <c r="R2127" s="59"/>
      <c r="S2127" s="59">
        <v>8</v>
      </c>
      <c r="T2127" s="59"/>
      <c r="U2127" s="59"/>
      <c r="V2127" s="59"/>
      <c r="W2127" s="59"/>
      <c r="X2127" s="59">
        <v>3</v>
      </c>
      <c r="Y2127" s="59"/>
      <c r="Z2127" s="59"/>
      <c r="AA2127" s="59"/>
      <c r="AB2127" s="59"/>
      <c r="AC2127" s="59"/>
      <c r="AD2127" s="59"/>
      <c r="AE2127" s="59"/>
      <c r="AG2127" s="7">
        <f>IF(Q2127&gt;0,RANK(Q2127,(N2127:P2127,Q2127:AE2127)),0)</f>
        <v>4</v>
      </c>
      <c r="AH2127" s="7">
        <f>IF(R2127&gt;0,RANK(R2127,(N2127:P2127,Q2127:AE2127)),0)</f>
        <v>0</v>
      </c>
      <c r="AI2127" s="7">
        <f>IF(T2127&gt;0,RANK(T2127,(N2127:P2127,Q2127:AE2127)),0)</f>
        <v>0</v>
      </c>
      <c r="AJ2127" s="7">
        <f>IF(S2127&gt;0,RANK(S2127,(N2127:P2127,Q2127:AE2127)),0)</f>
        <v>3</v>
      </c>
      <c r="AK2127" s="2">
        <f t="shared" ref="AK2127:AK2158" si="798">IF($C2127=0,"-",Q2127/$C2127)</f>
        <v>1.1529592621060721E-3</v>
      </c>
      <c r="AL2127" s="2">
        <f t="shared" ref="AL2127:AL2158" si="799">IF($C2127=0,"-",R2127/$C2127)</f>
        <v>0</v>
      </c>
      <c r="AM2127" s="2">
        <f t="shared" ref="AM2127:AM2158" si="800">IF($C2127=0,"-",T2127/$C2127)</f>
        <v>0</v>
      </c>
      <c r="AN2127" s="2">
        <f t="shared" ref="AN2127:AN2158" si="801">IF($C2127=0,"-",S2127/$C2127)</f>
        <v>1.5372790161414297E-3</v>
      </c>
      <c r="AP2127" t="s">
        <v>1193</v>
      </c>
      <c r="AQ2127" t="s">
        <v>912</v>
      </c>
      <c r="AR2127" s="57">
        <v>3</v>
      </c>
      <c r="AT2127" s="95">
        <v>55</v>
      </c>
      <c r="AU2127" s="97">
        <v>65</v>
      </c>
      <c r="AV2127" s="101">
        <f t="shared" si="792"/>
        <v>55065</v>
      </c>
      <c r="AX2127" s="7" t="s">
        <v>1006</v>
      </c>
    </row>
    <row r="2128" spans="1:50" hidden="1" outlineLevel="1">
      <c r="A2128" t="s">
        <v>549</v>
      </c>
      <c r="B2128" t="s">
        <v>912</v>
      </c>
      <c r="C2128" s="1">
        <f t="shared" si="793"/>
        <v>6554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5</v>
      </c>
      <c r="G2128" s="1">
        <f t="shared" si="781"/>
        <v>788</v>
      </c>
      <c r="H2128" s="2">
        <f t="shared" si="782"/>
        <v>0.12023191943851083</v>
      </c>
      <c r="I2128" s="2"/>
      <c r="J2128" s="2">
        <f t="shared" si="794"/>
        <v>0.43545926151968262</v>
      </c>
      <c r="K2128" s="2">
        <f t="shared" si="795"/>
        <v>0.55569118095819348</v>
      </c>
      <c r="L2128" s="2">
        <f t="shared" si="796"/>
        <v>1.9835215135794934E-3</v>
      </c>
      <c r="M2128" s="2">
        <f t="shared" si="797"/>
        <v>6.8660360085444141E-3</v>
      </c>
      <c r="N2128" s="59">
        <v>2854</v>
      </c>
      <c r="O2128" s="59">
        <v>3642</v>
      </c>
      <c r="P2128" s="59">
        <v>13</v>
      </c>
      <c r="Q2128" s="59">
        <v>17</v>
      </c>
      <c r="R2128" s="59"/>
      <c r="S2128" s="59">
        <v>28</v>
      </c>
      <c r="T2128" s="59"/>
      <c r="U2128" s="59"/>
      <c r="V2128" s="59"/>
      <c r="W2128" s="59"/>
      <c r="X2128" s="59">
        <v>0</v>
      </c>
      <c r="Y2128" s="59"/>
      <c r="Z2128" s="59"/>
      <c r="AA2128" s="59"/>
      <c r="AB2128" s="59"/>
      <c r="AC2128" s="59"/>
      <c r="AD2128" s="59"/>
      <c r="AE2128" s="59"/>
      <c r="AG2128" s="7">
        <f>IF(Q2128&gt;0,RANK(Q2128,(N2128:P2128,Q2128:AE2128)),0)</f>
        <v>4</v>
      </c>
      <c r="AH2128" s="7">
        <f>IF(R2128&gt;0,RANK(R2128,(N2128:P2128,Q2128:AE2128)),0)</f>
        <v>0</v>
      </c>
      <c r="AI2128" s="7">
        <f>IF(T2128&gt;0,RANK(T2128,(N2128:P2128,Q2128:AE2128)),0)</f>
        <v>0</v>
      </c>
      <c r="AJ2128" s="7">
        <f>IF(S2128&gt;0,RANK(S2128,(N2128:P2128,Q2128:AE2128)),0)</f>
        <v>3</v>
      </c>
      <c r="AK2128" s="2">
        <f t="shared" si="798"/>
        <v>2.5938358254501068E-3</v>
      </c>
      <c r="AL2128" s="2">
        <f t="shared" si="799"/>
        <v>0</v>
      </c>
      <c r="AM2128" s="2">
        <f t="shared" si="800"/>
        <v>0</v>
      </c>
      <c r="AN2128" s="2">
        <f t="shared" si="801"/>
        <v>4.2722001830942935E-3</v>
      </c>
      <c r="AP2128" t="s">
        <v>549</v>
      </c>
      <c r="AQ2128" t="s">
        <v>912</v>
      </c>
      <c r="AR2128" s="57">
        <v>0</v>
      </c>
      <c r="AT2128" s="95">
        <v>55</v>
      </c>
      <c r="AU2128" s="97">
        <v>67</v>
      </c>
      <c r="AV2128" s="101">
        <f t="shared" si="792"/>
        <v>55067</v>
      </c>
      <c r="AX2128" s="7" t="s">
        <v>1006</v>
      </c>
    </row>
    <row r="2129" spans="1:50" hidden="1" outlineLevel="1">
      <c r="A2129" t="s">
        <v>1853</v>
      </c>
      <c r="B2129" t="s">
        <v>912</v>
      </c>
      <c r="C2129" s="1">
        <f t="shared" si="793"/>
        <v>9171</v>
      </c>
      <c r="D2129" s="7">
        <f>IF(N2129&gt;0, RANK(N2129,(N2129:P2129,Q2129:AE2129)),0)</f>
        <v>1</v>
      </c>
      <c r="E2129" s="7">
        <f>IF(O2129&gt;0,RANK(O2129,(N2129:P2129,Q2129:AE2129)),0)</f>
        <v>2</v>
      </c>
      <c r="F2129" s="7">
        <f>IF(P2129&gt;0,RANK(P2129,(N2129:P2129,Q2129:AE2129)),0)</f>
        <v>5</v>
      </c>
      <c r="G2129" s="1">
        <f t="shared" si="781"/>
        <v>89</v>
      </c>
      <c r="H2129" s="2">
        <f t="shared" si="782"/>
        <v>9.7045033257005774E-3</v>
      </c>
      <c r="I2129" s="2"/>
      <c r="J2129" s="2">
        <f t="shared" si="794"/>
        <v>0.48827826845491223</v>
      </c>
      <c r="K2129" s="2">
        <f t="shared" si="795"/>
        <v>0.47857376512921163</v>
      </c>
      <c r="L2129" s="2">
        <f t="shared" si="796"/>
        <v>4.1434958019845166E-3</v>
      </c>
      <c r="M2129" s="2">
        <f t="shared" si="797"/>
        <v>2.9004470613891567E-2</v>
      </c>
      <c r="N2129" s="59">
        <v>4478</v>
      </c>
      <c r="O2129" s="59">
        <v>4389</v>
      </c>
      <c r="P2129" s="59">
        <v>38</v>
      </c>
      <c r="Q2129" s="59">
        <v>28</v>
      </c>
      <c r="R2129" s="59"/>
      <c r="S2129" s="59">
        <v>75</v>
      </c>
      <c r="T2129" s="59"/>
      <c r="U2129" s="59"/>
      <c r="V2129" s="59"/>
      <c r="W2129" s="59"/>
      <c r="X2129" s="59">
        <v>163</v>
      </c>
      <c r="Y2129" s="59"/>
      <c r="Z2129" s="59"/>
      <c r="AA2129" s="59"/>
      <c r="AB2129" s="59"/>
      <c r="AC2129" s="59"/>
      <c r="AD2129" s="59"/>
      <c r="AE2129" s="59"/>
      <c r="AG2129" s="7">
        <f>IF(Q2129&gt;0,RANK(Q2129,(N2129:P2129,Q2129:AE2129)),0)</f>
        <v>6</v>
      </c>
      <c r="AH2129" s="7">
        <f>IF(R2129&gt;0,RANK(R2129,(N2129:P2129,Q2129:AE2129)),0)</f>
        <v>0</v>
      </c>
      <c r="AI2129" s="7">
        <f>IF(T2129&gt;0,RANK(T2129,(N2129:P2129,Q2129:AE2129)),0)</f>
        <v>0</v>
      </c>
      <c r="AJ2129" s="7">
        <f>IF(S2129&gt;0,RANK(S2129,(N2129:P2129,Q2129:AE2129)),0)</f>
        <v>4</v>
      </c>
      <c r="AK2129" s="2">
        <f t="shared" si="798"/>
        <v>3.0531021698833277E-3</v>
      </c>
      <c r="AL2129" s="2">
        <f t="shared" si="799"/>
        <v>0</v>
      </c>
      <c r="AM2129" s="2">
        <f t="shared" si="800"/>
        <v>0</v>
      </c>
      <c r="AN2129" s="2">
        <f t="shared" si="801"/>
        <v>8.1779522407589133E-3</v>
      </c>
      <c r="AP2129" t="s">
        <v>1853</v>
      </c>
      <c r="AQ2129" t="s">
        <v>912</v>
      </c>
      <c r="AR2129" s="57">
        <v>7</v>
      </c>
      <c r="AT2129" s="95">
        <v>55</v>
      </c>
      <c r="AU2129" s="97">
        <v>69</v>
      </c>
      <c r="AV2129" s="101">
        <f t="shared" si="792"/>
        <v>55069</v>
      </c>
      <c r="AX2129" s="7" t="s">
        <v>1006</v>
      </c>
    </row>
    <row r="2130" spans="1:50" hidden="1" outlineLevel="1">
      <c r="A2130" t="s">
        <v>820</v>
      </c>
      <c r="B2130" t="s">
        <v>912</v>
      </c>
      <c r="C2130" s="1">
        <f t="shared" si="793"/>
        <v>28150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5</v>
      </c>
      <c r="G2130" s="1">
        <f t="shared" si="781"/>
        <v>1553</v>
      </c>
      <c r="H2130" s="2">
        <f t="shared" si="782"/>
        <v>5.5168738898756661E-2</v>
      </c>
      <c r="I2130" s="2"/>
      <c r="J2130" s="2">
        <f t="shared" si="794"/>
        <v>0.46817051509769092</v>
      </c>
      <c r="K2130" s="2">
        <f t="shared" si="795"/>
        <v>0.52333925399644765</v>
      </c>
      <c r="L2130" s="2">
        <f t="shared" si="796"/>
        <v>2.380106571936057E-3</v>
      </c>
      <c r="M2130" s="2">
        <f t="shared" si="797"/>
        <v>6.1101243339253715E-3</v>
      </c>
      <c r="N2130" s="59">
        <v>13179</v>
      </c>
      <c r="O2130" s="59">
        <v>14732</v>
      </c>
      <c r="P2130" s="59">
        <v>67</v>
      </c>
      <c r="Q2130" s="59">
        <v>72</v>
      </c>
      <c r="R2130" s="59"/>
      <c r="S2130" s="59">
        <v>99</v>
      </c>
      <c r="T2130" s="59"/>
      <c r="U2130" s="59"/>
      <c r="V2130" s="59"/>
      <c r="W2130" s="59"/>
      <c r="X2130" s="59">
        <v>1</v>
      </c>
      <c r="Y2130" s="59"/>
      <c r="Z2130" s="59"/>
      <c r="AA2130" s="59"/>
      <c r="AB2130" s="59"/>
      <c r="AC2130" s="59"/>
      <c r="AD2130" s="59"/>
      <c r="AE2130" s="59"/>
      <c r="AG2130" s="7">
        <f>IF(Q2130&gt;0,RANK(Q2130,(N2130:P2130,Q2130:AE2130)),0)</f>
        <v>4</v>
      </c>
      <c r="AH2130" s="7">
        <f>IF(R2130&gt;0,RANK(R2130,(N2130:P2130,Q2130:AE2130)),0)</f>
        <v>0</v>
      </c>
      <c r="AI2130" s="7">
        <f>IF(T2130&gt;0,RANK(T2130,(N2130:P2130,Q2130:AE2130)),0)</f>
        <v>0</v>
      </c>
      <c r="AJ2130" s="7">
        <f>IF(S2130&gt;0,RANK(S2130,(N2130:P2130,Q2130:AE2130)),0)</f>
        <v>3</v>
      </c>
      <c r="AK2130" s="2">
        <f t="shared" si="798"/>
        <v>2.5577264653641207E-3</v>
      </c>
      <c r="AL2130" s="2">
        <f t="shared" si="799"/>
        <v>0</v>
      </c>
      <c r="AM2130" s="2">
        <f t="shared" si="800"/>
        <v>0</v>
      </c>
      <c r="AN2130" s="2">
        <f t="shared" si="801"/>
        <v>3.516873889875666E-3</v>
      </c>
      <c r="AP2130" t="s">
        <v>820</v>
      </c>
      <c r="AQ2130" t="s">
        <v>912</v>
      </c>
      <c r="AR2130" s="57">
        <v>6</v>
      </c>
      <c r="AT2130" s="95">
        <v>55</v>
      </c>
      <c r="AU2130" s="97">
        <v>71</v>
      </c>
      <c r="AV2130" s="101">
        <f t="shared" si="792"/>
        <v>55071</v>
      </c>
      <c r="AX2130" s="7" t="s">
        <v>1006</v>
      </c>
    </row>
    <row r="2131" spans="1:50" hidden="1" outlineLevel="1">
      <c r="A2131" t="s">
        <v>821</v>
      </c>
      <c r="B2131" t="s">
        <v>912</v>
      </c>
      <c r="C2131" s="1">
        <f t="shared" si="793"/>
        <v>40246</v>
      </c>
      <c r="D2131" s="7">
        <f>IF(N2131&gt;0, RANK(N2131,(N2131:P2131,Q2131:AE2131)),0)</f>
        <v>2</v>
      </c>
      <c r="E2131" s="7">
        <f>IF(O2131&gt;0,RANK(O2131,(N2131:P2131,Q2131:AE2131)),0)</f>
        <v>1</v>
      </c>
      <c r="F2131" s="7">
        <f>IF(P2131&gt;0,RANK(P2131,(N2131:P2131,Q2131:AE2131)),0)</f>
        <v>4</v>
      </c>
      <c r="G2131" s="1">
        <f t="shared" si="781"/>
        <v>50</v>
      </c>
      <c r="H2131" s="2">
        <f t="shared" si="782"/>
        <v>1.242359489141778E-3</v>
      </c>
      <c r="I2131" s="2"/>
      <c r="J2131" s="2">
        <f t="shared" si="794"/>
        <v>0.49234706554688662</v>
      </c>
      <c r="K2131" s="2">
        <f t="shared" si="795"/>
        <v>0.49358942503602843</v>
      </c>
      <c r="L2131" s="2">
        <f t="shared" si="796"/>
        <v>3.8264672265566763E-3</v>
      </c>
      <c r="M2131" s="2">
        <f t="shared" si="797"/>
        <v>1.023704219052822E-2</v>
      </c>
      <c r="N2131" s="59">
        <v>19815</v>
      </c>
      <c r="O2131" s="59">
        <v>19865</v>
      </c>
      <c r="P2131" s="59">
        <v>154</v>
      </c>
      <c r="Q2131" s="59">
        <v>87</v>
      </c>
      <c r="R2131" s="59"/>
      <c r="S2131" s="59">
        <v>322</v>
      </c>
      <c r="T2131" s="59"/>
      <c r="U2131" s="59"/>
      <c r="V2131" s="59"/>
      <c r="W2131" s="59"/>
      <c r="X2131" s="59">
        <v>3</v>
      </c>
      <c r="Y2131" s="59"/>
      <c r="Z2131" s="59"/>
      <c r="AA2131" s="59"/>
      <c r="AB2131" s="59"/>
      <c r="AC2131" s="59"/>
      <c r="AD2131" s="59"/>
      <c r="AE2131" s="59"/>
      <c r="AG2131" s="7">
        <f>IF(Q2131&gt;0,RANK(Q2131,(N2131:P2131,Q2131:AE2131)),0)</f>
        <v>5</v>
      </c>
      <c r="AH2131" s="7">
        <f>IF(R2131&gt;0,RANK(R2131,(N2131:P2131,Q2131:AE2131)),0)</f>
        <v>0</v>
      </c>
      <c r="AI2131" s="7">
        <f>IF(T2131&gt;0,RANK(T2131,(N2131:P2131,Q2131:AE2131)),0)</f>
        <v>0</v>
      </c>
      <c r="AJ2131" s="7">
        <f>IF(S2131&gt;0,RANK(S2131,(N2131:P2131,Q2131:AE2131)),0)</f>
        <v>3</v>
      </c>
      <c r="AK2131" s="2">
        <f t="shared" si="798"/>
        <v>2.1617055111066937E-3</v>
      </c>
      <c r="AL2131" s="2">
        <f t="shared" si="799"/>
        <v>0</v>
      </c>
      <c r="AM2131" s="2">
        <f t="shared" si="800"/>
        <v>0</v>
      </c>
      <c r="AN2131" s="2">
        <f t="shared" si="801"/>
        <v>8.0007951100730512E-3</v>
      </c>
      <c r="AP2131" t="s">
        <v>821</v>
      </c>
      <c r="AQ2131" t="s">
        <v>912</v>
      </c>
      <c r="AR2131" s="57">
        <v>7</v>
      </c>
      <c r="AT2131" s="95">
        <v>55</v>
      </c>
      <c r="AU2131" s="97">
        <v>73</v>
      </c>
      <c r="AV2131" s="101">
        <f t="shared" si="792"/>
        <v>55073</v>
      </c>
      <c r="AX2131" s="7" t="s">
        <v>1006</v>
      </c>
    </row>
    <row r="2132" spans="1:50" hidden="1" outlineLevel="1">
      <c r="A2132" t="s">
        <v>1350</v>
      </c>
      <c r="B2132" t="s">
        <v>912</v>
      </c>
      <c r="C2132" s="1">
        <f t="shared" si="793"/>
        <v>14156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5</v>
      </c>
      <c r="G2132" s="1">
        <f t="shared" si="781"/>
        <v>1403</v>
      </c>
      <c r="H2132" s="2">
        <f t="shared" si="782"/>
        <v>9.9109918055948001E-2</v>
      </c>
      <c r="I2132" s="2"/>
      <c r="J2132" s="2">
        <f t="shared" si="794"/>
        <v>0.44680700762927383</v>
      </c>
      <c r="K2132" s="2">
        <f t="shared" si="795"/>
        <v>0.54591692568522177</v>
      </c>
      <c r="L2132" s="2">
        <f t="shared" si="796"/>
        <v>2.1192427239333147E-3</v>
      </c>
      <c r="M2132" s="2">
        <f t="shared" si="797"/>
        <v>5.1568239615710863E-3</v>
      </c>
      <c r="N2132" s="59">
        <v>6325</v>
      </c>
      <c r="O2132" s="59">
        <v>7728</v>
      </c>
      <c r="P2132" s="59">
        <v>30</v>
      </c>
      <c r="Q2132" s="59">
        <v>31</v>
      </c>
      <c r="R2132" s="59"/>
      <c r="S2132" s="59">
        <v>37</v>
      </c>
      <c r="T2132" s="59"/>
      <c r="U2132" s="59"/>
      <c r="V2132" s="59"/>
      <c r="W2132" s="59"/>
      <c r="X2132" s="59">
        <v>5</v>
      </c>
      <c r="Y2132" s="59"/>
      <c r="Z2132" s="59"/>
      <c r="AA2132" s="59"/>
      <c r="AB2132" s="59"/>
      <c r="AC2132" s="59"/>
      <c r="AD2132" s="59"/>
      <c r="AE2132" s="59"/>
      <c r="AG2132" s="7">
        <f>IF(Q2132&gt;0,RANK(Q2132,(N2132:P2132,Q2132:AE2132)),0)</f>
        <v>4</v>
      </c>
      <c r="AH2132" s="7">
        <f>IF(R2132&gt;0,RANK(R2132,(N2132:P2132,Q2132:AE2132)),0)</f>
        <v>0</v>
      </c>
      <c r="AI2132" s="7">
        <f>IF(T2132&gt;0,RANK(T2132,(N2132:P2132,Q2132:AE2132)),0)</f>
        <v>0</v>
      </c>
      <c r="AJ2132" s="7">
        <f>IF(S2132&gt;0,RANK(S2132,(N2132:P2132,Q2132:AE2132)),0)</f>
        <v>3</v>
      </c>
      <c r="AK2132" s="2">
        <f t="shared" si="798"/>
        <v>2.1898841480644249E-3</v>
      </c>
      <c r="AL2132" s="2">
        <f t="shared" si="799"/>
        <v>0</v>
      </c>
      <c r="AM2132" s="2">
        <f t="shared" si="800"/>
        <v>0</v>
      </c>
      <c r="AN2132" s="2">
        <f t="shared" si="801"/>
        <v>2.6137326928510878E-3</v>
      </c>
      <c r="AP2132" t="s">
        <v>1350</v>
      </c>
      <c r="AQ2132" t="s">
        <v>912</v>
      </c>
      <c r="AR2132" s="57">
        <v>8</v>
      </c>
      <c r="AT2132" s="95">
        <v>55</v>
      </c>
      <c r="AU2132" s="97">
        <v>75</v>
      </c>
      <c r="AV2132" s="101">
        <f t="shared" si="792"/>
        <v>55075</v>
      </c>
      <c r="AX2132" s="7" t="s">
        <v>1006</v>
      </c>
    </row>
    <row r="2133" spans="1:50" hidden="1" outlineLevel="1">
      <c r="A2133" t="s">
        <v>1354</v>
      </c>
      <c r="B2133" t="s">
        <v>912</v>
      </c>
      <c r="C2133" s="1">
        <f t="shared" si="793"/>
        <v>4761</v>
      </c>
      <c r="D2133" s="7">
        <f>IF(N2133&gt;0, RANK(N2133,(N2133:P2133,Q2133:AE2133)),0)</f>
        <v>2</v>
      </c>
      <c r="E2133" s="7">
        <f>IF(O2133&gt;0,RANK(O2133,(N2133:P2133,Q2133:AE2133)),0)</f>
        <v>1</v>
      </c>
      <c r="F2133" s="7">
        <f>IF(P2133&gt;0,RANK(P2133,(N2133:P2133,Q2133:AE2133)),0)</f>
        <v>5</v>
      </c>
      <c r="G2133" s="1">
        <f t="shared" si="781"/>
        <v>750</v>
      </c>
      <c r="H2133" s="2">
        <f t="shared" si="782"/>
        <v>0.15752993068683049</v>
      </c>
      <c r="I2133" s="2"/>
      <c r="J2133" s="2">
        <f t="shared" si="794"/>
        <v>0.41713925645872718</v>
      </c>
      <c r="K2133" s="2">
        <f t="shared" si="795"/>
        <v>0.5746691871455577</v>
      </c>
      <c r="L2133" s="2">
        <f t="shared" si="796"/>
        <v>1.260239445494644E-3</v>
      </c>
      <c r="M2133" s="2">
        <f t="shared" si="797"/>
        <v>6.9313169502204716E-3</v>
      </c>
      <c r="N2133" s="59">
        <v>1986</v>
      </c>
      <c r="O2133" s="59">
        <v>2736</v>
      </c>
      <c r="P2133" s="59">
        <v>6</v>
      </c>
      <c r="Q2133" s="59">
        <v>8</v>
      </c>
      <c r="R2133" s="59"/>
      <c r="S2133" s="59">
        <v>24</v>
      </c>
      <c r="T2133" s="59"/>
      <c r="U2133" s="59"/>
      <c r="V2133" s="59"/>
      <c r="W2133" s="59"/>
      <c r="X2133" s="59">
        <v>1</v>
      </c>
      <c r="Y2133" s="59"/>
      <c r="Z2133" s="59"/>
      <c r="AA2133" s="59"/>
      <c r="AB2133" s="59"/>
      <c r="AC2133" s="59"/>
      <c r="AD2133" s="59"/>
      <c r="AE2133" s="59"/>
      <c r="AG2133" s="7">
        <f>IF(Q2133&gt;0,RANK(Q2133,(N2133:P2133,Q2133:AE2133)),0)</f>
        <v>4</v>
      </c>
      <c r="AH2133" s="7">
        <f>IF(R2133&gt;0,RANK(R2133,(N2133:P2133,Q2133:AE2133)),0)</f>
        <v>0</v>
      </c>
      <c r="AI2133" s="7">
        <f>IF(T2133&gt;0,RANK(T2133,(N2133:P2133,Q2133:AE2133)),0)</f>
        <v>0</v>
      </c>
      <c r="AJ2133" s="7">
        <f>IF(S2133&gt;0,RANK(S2133,(N2133:P2133,Q2133:AE2133)),0)</f>
        <v>3</v>
      </c>
      <c r="AK2133" s="2">
        <f t="shared" si="798"/>
        <v>1.6803192606595252E-3</v>
      </c>
      <c r="AL2133" s="2">
        <f t="shared" si="799"/>
        <v>0</v>
      </c>
      <c r="AM2133" s="2">
        <f t="shared" si="800"/>
        <v>0</v>
      </c>
      <c r="AN2133" s="2">
        <f t="shared" si="801"/>
        <v>5.0409577819785761E-3</v>
      </c>
      <c r="AP2133" t="s">
        <v>1354</v>
      </c>
      <c r="AQ2133" t="s">
        <v>912</v>
      </c>
      <c r="AR2133" s="57">
        <v>6</v>
      </c>
      <c r="AT2133" s="95">
        <v>55</v>
      </c>
      <c r="AU2133" s="97">
        <v>77</v>
      </c>
      <c r="AV2133" s="101">
        <f t="shared" si="792"/>
        <v>55077</v>
      </c>
      <c r="AX2133" s="7" t="s">
        <v>1006</v>
      </c>
    </row>
    <row r="2134" spans="1:50" hidden="1" outlineLevel="1">
      <c r="A2134" t="s">
        <v>1880</v>
      </c>
      <c r="B2134" t="s">
        <v>912</v>
      </c>
      <c r="C2134" s="1">
        <f t="shared" si="793"/>
        <v>949</v>
      </c>
      <c r="D2134" s="7">
        <f>IF(N2134&gt;0, RANK(N2134,(N2134:P2134,Q2134:AE2134)),0)</f>
        <v>1</v>
      </c>
      <c r="E2134" s="7">
        <f>IF(O2134&gt;0,RANK(O2134,(N2134:P2134,Q2134:AE2134)),0)</f>
        <v>2</v>
      </c>
      <c r="F2134" s="7">
        <f>IF(P2134&gt;0,RANK(P2134,(N2134:P2134,Q2134:AE2134)),0)</f>
        <v>0</v>
      </c>
      <c r="G2134" s="1">
        <f t="shared" si="781"/>
        <v>363</v>
      </c>
      <c r="H2134" s="2">
        <f t="shared" si="782"/>
        <v>0.38250790305584825</v>
      </c>
      <c r="I2134" s="2"/>
      <c r="J2134" s="2">
        <f t="shared" si="794"/>
        <v>0.69020021074815596</v>
      </c>
      <c r="K2134" s="2">
        <f t="shared" si="795"/>
        <v>0.30769230769230771</v>
      </c>
      <c r="L2134" s="2">
        <f t="shared" si="796"/>
        <v>0</v>
      </c>
      <c r="M2134" s="2">
        <f t="shared" si="797"/>
        <v>2.1074815595363283E-3</v>
      </c>
      <c r="N2134" s="59">
        <v>655</v>
      </c>
      <c r="O2134" s="59">
        <v>292</v>
      </c>
      <c r="P2134" s="59">
        <v>0</v>
      </c>
      <c r="Q2134" s="59">
        <v>0</v>
      </c>
      <c r="R2134" s="59"/>
      <c r="S2134" s="59">
        <v>2</v>
      </c>
      <c r="T2134" s="59"/>
      <c r="U2134" s="59"/>
      <c r="V2134" s="59"/>
      <c r="W2134" s="59"/>
      <c r="X2134" s="59">
        <v>0</v>
      </c>
      <c r="Y2134" s="59"/>
      <c r="Z2134" s="59"/>
      <c r="AA2134" s="59"/>
      <c r="AB2134" s="59"/>
      <c r="AC2134" s="59"/>
      <c r="AD2134" s="59"/>
      <c r="AE2134" s="59"/>
      <c r="AG2134" s="7">
        <f>IF(Q2134&gt;0,RANK(Q2134,(N2134:P2134,Q2134:AE2134)),0)</f>
        <v>0</v>
      </c>
      <c r="AH2134" s="7">
        <f>IF(R2134&gt;0,RANK(R2134,(N2134:P2134,Q2134:AE2134)),0)</f>
        <v>0</v>
      </c>
      <c r="AI2134" s="7">
        <f>IF(T2134&gt;0,RANK(T2134,(N2134:P2134,Q2134:AE2134)),0)</f>
        <v>0</v>
      </c>
      <c r="AJ2134" s="7">
        <f>IF(S2134&gt;0,RANK(S2134,(N2134:P2134,Q2134:AE2134)),0)</f>
        <v>3</v>
      </c>
      <c r="AK2134" s="2">
        <f t="shared" si="798"/>
        <v>0</v>
      </c>
      <c r="AL2134" s="2">
        <f t="shared" si="799"/>
        <v>0</v>
      </c>
      <c r="AM2134" s="2">
        <f t="shared" si="800"/>
        <v>0</v>
      </c>
      <c r="AN2134" s="2">
        <f t="shared" si="801"/>
        <v>2.1074815595363539E-3</v>
      </c>
      <c r="AP2134" t="s">
        <v>1880</v>
      </c>
      <c r="AQ2134" t="s">
        <v>912</v>
      </c>
      <c r="AR2134" s="57">
        <v>8</v>
      </c>
      <c r="AT2134" s="95">
        <v>55</v>
      </c>
      <c r="AU2134" s="97">
        <v>78</v>
      </c>
      <c r="AV2134" s="101">
        <f t="shared" si="792"/>
        <v>55078</v>
      </c>
      <c r="AX2134" s="7" t="s">
        <v>1006</v>
      </c>
    </row>
    <row r="2135" spans="1:50" hidden="1" outlineLevel="1">
      <c r="A2135" t="s">
        <v>1912</v>
      </c>
      <c r="B2135" t="s">
        <v>912</v>
      </c>
      <c r="C2135" s="1">
        <f t="shared" si="793"/>
        <v>292663</v>
      </c>
      <c r="D2135" s="7">
        <f>IF(N2135&gt;0, RANK(N2135,(N2135:P2135,Q2135:AE2135)),0)</f>
        <v>1</v>
      </c>
      <c r="E2135" s="7">
        <f>IF(O2135&gt;0,RANK(O2135,(N2135:P2135,Q2135:AE2135)),0)</f>
        <v>2</v>
      </c>
      <c r="F2135" s="7">
        <f>IF(P2135&gt;0,RANK(P2135,(N2135:P2135,Q2135:AE2135)),0)</f>
        <v>5</v>
      </c>
      <c r="G2135" s="1">
        <f t="shared" si="781"/>
        <v>68519</v>
      </c>
      <c r="H2135" s="2">
        <f t="shared" si="782"/>
        <v>0.2341225231751195</v>
      </c>
      <c r="I2135" s="2"/>
      <c r="J2135" s="2">
        <f t="shared" si="794"/>
        <v>0.61143021154023569</v>
      </c>
      <c r="K2135" s="2">
        <f t="shared" si="795"/>
        <v>0.37730768836511619</v>
      </c>
      <c r="L2135" s="2">
        <f t="shared" si="796"/>
        <v>2.4704181943053958E-3</v>
      </c>
      <c r="M2135" s="2">
        <f t="shared" si="797"/>
        <v>8.7916819003427231E-3</v>
      </c>
      <c r="N2135" s="59">
        <v>178943</v>
      </c>
      <c r="O2135" s="59">
        <v>110424</v>
      </c>
      <c r="P2135" s="59">
        <v>723</v>
      </c>
      <c r="Q2135" s="59">
        <v>897</v>
      </c>
      <c r="R2135" s="59"/>
      <c r="S2135" s="59">
        <v>1500</v>
      </c>
      <c r="T2135" s="59"/>
      <c r="U2135" s="59"/>
      <c r="V2135" s="59"/>
      <c r="W2135" s="59"/>
      <c r="X2135" s="59">
        <v>176</v>
      </c>
      <c r="Y2135" s="59"/>
      <c r="Z2135" s="59"/>
      <c r="AA2135" s="59"/>
      <c r="AB2135" s="59"/>
      <c r="AC2135" s="59"/>
      <c r="AD2135" s="59"/>
      <c r="AE2135" s="59"/>
      <c r="AG2135" s="7">
        <f>IF(Q2135&gt;0,RANK(Q2135,(N2135:P2135,Q2135:AE2135)),0)</f>
        <v>4</v>
      </c>
      <c r="AH2135" s="7">
        <f>IF(R2135&gt;0,RANK(R2135,(N2135:P2135,Q2135:AE2135)),0)</f>
        <v>0</v>
      </c>
      <c r="AI2135" s="7">
        <f>IF(T2135&gt;0,RANK(T2135,(N2135:P2135,Q2135:AE2135)),0)</f>
        <v>0</v>
      </c>
      <c r="AJ2135" s="7">
        <f>IF(S2135&gt;0,RANK(S2135,(N2135:P2135,Q2135:AE2135)),0)</f>
        <v>3</v>
      </c>
      <c r="AK2135" s="2">
        <f t="shared" si="798"/>
        <v>3.0649586726029599E-3</v>
      </c>
      <c r="AL2135" s="2">
        <f t="shared" si="799"/>
        <v>0</v>
      </c>
      <c r="AM2135" s="2">
        <f t="shared" si="800"/>
        <v>0</v>
      </c>
      <c r="AN2135" s="2">
        <f t="shared" si="801"/>
        <v>5.12534895084107E-3</v>
      </c>
      <c r="AP2135" t="s">
        <v>1912</v>
      </c>
      <c r="AQ2135" t="s">
        <v>912</v>
      </c>
      <c r="AR2135" s="57">
        <v>0</v>
      </c>
      <c r="AT2135" s="95">
        <v>55</v>
      </c>
      <c r="AU2135" s="97">
        <v>79</v>
      </c>
      <c r="AV2135" s="101">
        <f t="shared" si="792"/>
        <v>55079</v>
      </c>
      <c r="AX2135" s="7" t="s">
        <v>1006</v>
      </c>
    </row>
    <row r="2136" spans="1:50" hidden="1" outlineLevel="1">
      <c r="A2136" t="s">
        <v>308</v>
      </c>
      <c r="B2136" t="s">
        <v>912</v>
      </c>
      <c r="C2136" s="1">
        <f t="shared" si="793"/>
        <v>11475</v>
      </c>
      <c r="D2136" s="7">
        <f>IF(N2136&gt;0, RANK(N2136,(N2136:P2136,Q2136:AE2136)),0)</f>
        <v>2</v>
      </c>
      <c r="E2136" s="7">
        <f>IF(O2136&gt;0,RANK(O2136,(N2136:P2136,Q2136:AE2136)),0)</f>
        <v>1</v>
      </c>
      <c r="F2136" s="7">
        <f>IF(P2136&gt;0,RANK(P2136,(N2136:P2136,Q2136:AE2136)),0)</f>
        <v>5</v>
      </c>
      <c r="G2136" s="1">
        <f t="shared" si="781"/>
        <v>1095</v>
      </c>
      <c r="H2136" s="2">
        <f t="shared" si="782"/>
        <v>9.5424836601307184E-2</v>
      </c>
      <c r="I2136" s="2"/>
      <c r="J2136" s="2">
        <f t="shared" si="794"/>
        <v>0.44740740740740742</v>
      </c>
      <c r="K2136" s="2">
        <f t="shared" si="795"/>
        <v>0.54283224400871455</v>
      </c>
      <c r="L2136" s="2">
        <f t="shared" si="796"/>
        <v>2.2657952069716773E-3</v>
      </c>
      <c r="M2136" s="2">
        <f t="shared" si="797"/>
        <v>7.4945533769062989E-3</v>
      </c>
      <c r="N2136" s="59">
        <v>5134</v>
      </c>
      <c r="O2136" s="59">
        <v>6229</v>
      </c>
      <c r="P2136" s="59">
        <v>26</v>
      </c>
      <c r="Q2136" s="59">
        <v>32</v>
      </c>
      <c r="R2136" s="59"/>
      <c r="S2136" s="59">
        <v>51</v>
      </c>
      <c r="T2136" s="59"/>
      <c r="U2136" s="59"/>
      <c r="V2136" s="59"/>
      <c r="W2136" s="59"/>
      <c r="X2136" s="59">
        <v>3</v>
      </c>
      <c r="Y2136" s="59"/>
      <c r="Z2136" s="59"/>
      <c r="AA2136" s="59"/>
      <c r="AB2136" s="59"/>
      <c r="AC2136" s="59"/>
      <c r="AD2136" s="59"/>
      <c r="AE2136" s="59"/>
      <c r="AG2136" s="7">
        <f>IF(Q2136&gt;0,RANK(Q2136,(N2136:P2136,Q2136:AE2136)),0)</f>
        <v>4</v>
      </c>
      <c r="AH2136" s="7">
        <f>IF(R2136&gt;0,RANK(R2136,(N2136:P2136,Q2136:AE2136)),0)</f>
        <v>0</v>
      </c>
      <c r="AI2136" s="7">
        <f>IF(T2136&gt;0,RANK(T2136,(N2136:P2136,Q2136:AE2136)),0)</f>
        <v>0</v>
      </c>
      <c r="AJ2136" s="7">
        <f>IF(S2136&gt;0,RANK(S2136,(N2136:P2136,Q2136:AE2136)),0)</f>
        <v>3</v>
      </c>
      <c r="AK2136" s="2">
        <f t="shared" si="798"/>
        <v>2.7886710239651414E-3</v>
      </c>
      <c r="AL2136" s="2">
        <f t="shared" si="799"/>
        <v>0</v>
      </c>
      <c r="AM2136" s="2">
        <f t="shared" si="800"/>
        <v>0</v>
      </c>
      <c r="AN2136" s="2">
        <f t="shared" si="801"/>
        <v>4.4444444444444444E-3</v>
      </c>
      <c r="AP2136" t="s">
        <v>308</v>
      </c>
      <c r="AQ2136" t="s">
        <v>912</v>
      </c>
      <c r="AR2136" s="57">
        <v>3</v>
      </c>
      <c r="AT2136" s="95">
        <v>55</v>
      </c>
      <c r="AU2136" s="97">
        <v>81</v>
      </c>
      <c r="AV2136" s="101">
        <f t="shared" si="792"/>
        <v>55081</v>
      </c>
      <c r="AX2136" s="7" t="s">
        <v>1006</v>
      </c>
    </row>
    <row r="2137" spans="1:50" hidden="1" outlineLevel="1">
      <c r="A2137" t="s">
        <v>255</v>
      </c>
      <c r="B2137" t="s">
        <v>912</v>
      </c>
      <c r="C2137" s="1">
        <f t="shared" si="793"/>
        <v>11774</v>
      </c>
      <c r="D2137" s="7">
        <f>IF(N2137&gt;0, RANK(N2137,(N2137:P2137,Q2137:AE2137)),0)</f>
        <v>2</v>
      </c>
      <c r="E2137" s="7">
        <f>IF(O2137&gt;0,RANK(O2137,(N2137:P2137,Q2137:AE2137)),0)</f>
        <v>1</v>
      </c>
      <c r="F2137" s="7">
        <f>IF(P2137&gt;0,RANK(P2137,(N2137:P2137,Q2137:AE2137)),0)</f>
        <v>4</v>
      </c>
      <c r="G2137" s="1">
        <f t="shared" si="781"/>
        <v>1578</v>
      </c>
      <c r="H2137" s="2">
        <f t="shared" si="782"/>
        <v>0.13402412094445387</v>
      </c>
      <c r="I2137" s="2"/>
      <c r="J2137" s="2">
        <f t="shared" si="794"/>
        <v>0.43035501953456767</v>
      </c>
      <c r="K2137" s="2">
        <f t="shared" si="795"/>
        <v>0.5643791404790216</v>
      </c>
      <c r="L2137" s="2">
        <f t="shared" si="796"/>
        <v>1.443859351112621E-3</v>
      </c>
      <c r="M2137" s="2">
        <f t="shared" si="797"/>
        <v>3.821980635298104E-3</v>
      </c>
      <c r="N2137" s="59">
        <v>5067</v>
      </c>
      <c r="O2137" s="59">
        <v>6645</v>
      </c>
      <c r="P2137" s="59">
        <v>17</v>
      </c>
      <c r="Q2137" s="59">
        <v>17</v>
      </c>
      <c r="R2137" s="59"/>
      <c r="S2137" s="59">
        <v>28</v>
      </c>
      <c r="T2137" s="59"/>
      <c r="U2137" s="59"/>
      <c r="V2137" s="59"/>
      <c r="W2137" s="59"/>
      <c r="X2137" s="59">
        <v>0</v>
      </c>
      <c r="Y2137" s="59"/>
      <c r="Z2137" s="59"/>
      <c r="AA2137" s="59"/>
      <c r="AB2137" s="59"/>
      <c r="AC2137" s="59"/>
      <c r="AD2137" s="59"/>
      <c r="AE2137" s="59"/>
      <c r="AG2137" s="7">
        <f>IF(Q2137&gt;0,RANK(Q2137,(N2137:P2137,Q2137:AE2137)),0)</f>
        <v>4</v>
      </c>
      <c r="AH2137" s="7">
        <f>IF(R2137&gt;0,RANK(R2137,(N2137:P2137,Q2137:AE2137)),0)</f>
        <v>0</v>
      </c>
      <c r="AI2137" s="7">
        <f>IF(T2137&gt;0,RANK(T2137,(N2137:P2137,Q2137:AE2137)),0)</f>
        <v>0</v>
      </c>
      <c r="AJ2137" s="7">
        <f>IF(S2137&gt;0,RANK(S2137,(N2137:P2137,Q2137:AE2137)),0)</f>
        <v>3</v>
      </c>
      <c r="AK2137" s="2">
        <f t="shared" si="798"/>
        <v>1.443859351112621E-3</v>
      </c>
      <c r="AL2137" s="2">
        <f t="shared" si="799"/>
        <v>0</v>
      </c>
      <c r="AM2137" s="2">
        <f t="shared" si="800"/>
        <v>0</v>
      </c>
      <c r="AN2137" s="2">
        <f t="shared" si="801"/>
        <v>2.3781212841854932E-3</v>
      </c>
      <c r="AP2137" t="s">
        <v>255</v>
      </c>
      <c r="AQ2137" t="s">
        <v>912</v>
      </c>
      <c r="AR2137" s="57">
        <v>8</v>
      </c>
      <c r="AT2137" s="95">
        <v>55</v>
      </c>
      <c r="AU2137" s="97">
        <v>83</v>
      </c>
      <c r="AV2137" s="101">
        <f t="shared" si="792"/>
        <v>55083</v>
      </c>
      <c r="AX2137" s="7" t="s">
        <v>1006</v>
      </c>
    </row>
    <row r="2138" spans="1:50" hidden="1" outlineLevel="1">
      <c r="A2138" t="s">
        <v>1130</v>
      </c>
      <c r="B2138" t="s">
        <v>912</v>
      </c>
      <c r="C2138" s="1">
        <f t="shared" si="793"/>
        <v>13094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5</v>
      </c>
      <c r="G2138" s="1">
        <f t="shared" si="781"/>
        <v>197</v>
      </c>
      <c r="H2138" s="2">
        <f t="shared" si="782"/>
        <v>1.5045058805559798E-2</v>
      </c>
      <c r="I2138" s="2"/>
      <c r="J2138" s="2">
        <f t="shared" si="794"/>
        <v>0.48869711318160991</v>
      </c>
      <c r="K2138" s="2">
        <f t="shared" si="795"/>
        <v>0.50374217198716975</v>
      </c>
      <c r="L2138" s="2">
        <f t="shared" si="796"/>
        <v>2.2147548495494119E-3</v>
      </c>
      <c r="M2138" s="2">
        <f t="shared" si="797"/>
        <v>5.3459599816709268E-3</v>
      </c>
      <c r="N2138" s="59">
        <v>6399</v>
      </c>
      <c r="O2138" s="59">
        <v>6596</v>
      </c>
      <c r="P2138" s="59">
        <v>29</v>
      </c>
      <c r="Q2138" s="59">
        <v>35</v>
      </c>
      <c r="R2138" s="59"/>
      <c r="S2138" s="59">
        <v>35</v>
      </c>
      <c r="T2138" s="59"/>
      <c r="U2138" s="59"/>
      <c r="V2138" s="59"/>
      <c r="W2138" s="59"/>
      <c r="X2138" s="59">
        <v>0</v>
      </c>
      <c r="Y2138" s="59"/>
      <c r="Z2138" s="59"/>
      <c r="AA2138" s="59"/>
      <c r="AB2138" s="59"/>
      <c r="AC2138" s="59"/>
      <c r="AD2138" s="59"/>
      <c r="AE2138" s="59"/>
      <c r="AG2138" s="7">
        <f>IF(Q2138&gt;0,RANK(Q2138,(N2138:P2138,Q2138:AE2138)),0)</f>
        <v>3</v>
      </c>
      <c r="AH2138" s="7">
        <f>IF(R2138&gt;0,RANK(R2138,(N2138:P2138,Q2138:AE2138)),0)</f>
        <v>0</v>
      </c>
      <c r="AI2138" s="7">
        <f>IF(T2138&gt;0,RANK(T2138,(N2138:P2138,Q2138:AE2138)),0)</f>
        <v>0</v>
      </c>
      <c r="AJ2138" s="7">
        <f>IF(S2138&gt;0,RANK(S2138,(N2138:P2138,Q2138:AE2138)),0)</f>
        <v>3</v>
      </c>
      <c r="AK2138" s="2">
        <f t="shared" si="798"/>
        <v>2.6729799908354972E-3</v>
      </c>
      <c r="AL2138" s="2">
        <f t="shared" si="799"/>
        <v>0</v>
      </c>
      <c r="AM2138" s="2">
        <f t="shared" si="800"/>
        <v>0</v>
      </c>
      <c r="AN2138" s="2">
        <f t="shared" si="801"/>
        <v>2.6729799908354972E-3</v>
      </c>
      <c r="AP2138" t="s">
        <v>1130</v>
      </c>
      <c r="AQ2138" t="s">
        <v>912</v>
      </c>
      <c r="AR2138" s="57">
        <v>0</v>
      </c>
      <c r="AT2138" s="95">
        <v>55</v>
      </c>
      <c r="AU2138" s="97">
        <v>85</v>
      </c>
      <c r="AV2138" s="101">
        <f t="shared" si="792"/>
        <v>55085</v>
      </c>
      <c r="AX2138" s="7" t="s">
        <v>1006</v>
      </c>
    </row>
    <row r="2139" spans="1:50" hidden="1" outlineLevel="1">
      <c r="A2139" t="s">
        <v>1491</v>
      </c>
      <c r="B2139" t="s">
        <v>912</v>
      </c>
      <c r="C2139" s="1">
        <f t="shared" si="793"/>
        <v>50910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5</v>
      </c>
      <c r="G2139" s="1">
        <f t="shared" si="781"/>
        <v>4773</v>
      </c>
      <c r="H2139" s="2">
        <f t="shared" si="782"/>
        <v>9.3753682969946961E-2</v>
      </c>
      <c r="I2139" s="2"/>
      <c r="J2139" s="2">
        <f t="shared" si="794"/>
        <v>0.44779021803182084</v>
      </c>
      <c r="K2139" s="2">
        <f t="shared" si="795"/>
        <v>0.54154390100176786</v>
      </c>
      <c r="L2139" s="2">
        <f t="shared" si="796"/>
        <v>2.5142408171282657E-3</v>
      </c>
      <c r="M2139" s="2">
        <f t="shared" si="797"/>
        <v>8.1516401492830355E-3</v>
      </c>
      <c r="N2139" s="59">
        <v>22797</v>
      </c>
      <c r="O2139" s="59">
        <v>27570</v>
      </c>
      <c r="P2139" s="59">
        <v>128</v>
      </c>
      <c r="Q2139" s="59">
        <v>195</v>
      </c>
      <c r="R2139" s="59"/>
      <c r="S2139" s="59">
        <v>216</v>
      </c>
      <c r="T2139" s="59"/>
      <c r="U2139" s="59"/>
      <c r="V2139" s="59"/>
      <c r="W2139" s="59"/>
      <c r="X2139" s="59">
        <v>4</v>
      </c>
      <c r="Y2139" s="59"/>
      <c r="Z2139" s="59"/>
      <c r="AA2139" s="59"/>
      <c r="AB2139" s="59"/>
      <c r="AC2139" s="59"/>
      <c r="AD2139" s="59"/>
      <c r="AE2139" s="59"/>
      <c r="AG2139" s="7">
        <f>IF(Q2139&gt;0,RANK(Q2139,(N2139:P2139,Q2139:AE2139)),0)</f>
        <v>4</v>
      </c>
      <c r="AH2139" s="7">
        <f>IF(R2139&gt;0,RANK(R2139,(N2139:P2139,Q2139:AE2139)),0)</f>
        <v>0</v>
      </c>
      <c r="AI2139" s="7">
        <f>IF(T2139&gt;0,RANK(T2139,(N2139:P2139,Q2139:AE2139)),0)</f>
        <v>0</v>
      </c>
      <c r="AJ2139" s="7">
        <f>IF(S2139&gt;0,RANK(S2139,(N2139:P2139,Q2139:AE2139)),0)</f>
        <v>3</v>
      </c>
      <c r="AK2139" s="2">
        <f t="shared" si="798"/>
        <v>3.8302887448438423E-3</v>
      </c>
      <c r="AL2139" s="2">
        <f t="shared" si="799"/>
        <v>0</v>
      </c>
      <c r="AM2139" s="2">
        <f t="shared" si="800"/>
        <v>0</v>
      </c>
      <c r="AN2139" s="2">
        <f t="shared" si="801"/>
        <v>4.2427813789039483E-3</v>
      </c>
      <c r="AP2139" t="s">
        <v>1491</v>
      </c>
      <c r="AQ2139" t="s">
        <v>912</v>
      </c>
      <c r="AR2139" s="57">
        <v>0</v>
      </c>
      <c r="AT2139" s="95">
        <v>55</v>
      </c>
      <c r="AU2139" s="97">
        <v>87</v>
      </c>
      <c r="AV2139" s="101">
        <f t="shared" si="792"/>
        <v>55087</v>
      </c>
      <c r="AX2139" s="7" t="s">
        <v>1006</v>
      </c>
    </row>
    <row r="2140" spans="1:50" hidden="1" outlineLevel="1">
      <c r="A2140" t="s">
        <v>511</v>
      </c>
      <c r="B2140" t="s">
        <v>912</v>
      </c>
      <c r="C2140" s="1">
        <f t="shared" si="793"/>
        <v>31884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5</v>
      </c>
      <c r="G2140" s="1">
        <f t="shared" si="781"/>
        <v>8798</v>
      </c>
      <c r="H2140" s="2">
        <f t="shared" si="782"/>
        <v>0.27593777443231715</v>
      </c>
      <c r="I2140" s="2"/>
      <c r="J2140" s="2">
        <f t="shared" si="794"/>
        <v>0.35814201480366326</v>
      </c>
      <c r="K2140" s="2">
        <f t="shared" si="795"/>
        <v>0.63407978923598041</v>
      </c>
      <c r="L2140" s="2">
        <f t="shared" si="796"/>
        <v>1.7877305231464057E-3</v>
      </c>
      <c r="M2140" s="2">
        <f t="shared" si="797"/>
        <v>5.9904654372099318E-3</v>
      </c>
      <c r="N2140" s="59">
        <v>11419</v>
      </c>
      <c r="O2140" s="59">
        <v>20217</v>
      </c>
      <c r="P2140" s="59">
        <v>57</v>
      </c>
      <c r="Q2140" s="59">
        <v>93</v>
      </c>
      <c r="R2140" s="59"/>
      <c r="S2140" s="59">
        <v>97</v>
      </c>
      <c r="T2140" s="59"/>
      <c r="U2140" s="59"/>
      <c r="V2140" s="59"/>
      <c r="W2140" s="59"/>
      <c r="X2140" s="59">
        <v>1</v>
      </c>
      <c r="Y2140" s="59"/>
      <c r="Z2140" s="59"/>
      <c r="AA2140" s="59"/>
      <c r="AB2140" s="59"/>
      <c r="AC2140" s="59"/>
      <c r="AD2140" s="59"/>
      <c r="AE2140" s="59"/>
      <c r="AG2140" s="7">
        <f>IF(Q2140&gt;0,RANK(Q2140,(N2140:P2140,Q2140:AE2140)),0)</f>
        <v>4</v>
      </c>
      <c r="AH2140" s="7">
        <f>IF(R2140&gt;0,RANK(R2140,(N2140:P2140,Q2140:AE2140)),0)</f>
        <v>0</v>
      </c>
      <c r="AI2140" s="7">
        <f>IF(T2140&gt;0,RANK(T2140,(N2140:P2140,Q2140:AE2140)),0)</f>
        <v>0</v>
      </c>
      <c r="AJ2140" s="7">
        <f>IF(S2140&gt;0,RANK(S2140,(N2140:P2140,Q2140:AE2140)),0)</f>
        <v>3</v>
      </c>
      <c r="AK2140" s="2">
        <f t="shared" si="798"/>
        <v>2.9168234851336093E-3</v>
      </c>
      <c r="AL2140" s="2">
        <f t="shared" si="799"/>
        <v>0</v>
      </c>
      <c r="AM2140" s="2">
        <f t="shared" si="800"/>
        <v>0</v>
      </c>
      <c r="AN2140" s="2">
        <f t="shared" si="801"/>
        <v>3.0422782586877429E-3</v>
      </c>
      <c r="AP2140" t="s">
        <v>511</v>
      </c>
      <c r="AQ2140" t="s">
        <v>912</v>
      </c>
      <c r="AR2140" s="57">
        <v>5</v>
      </c>
      <c r="AT2140" s="95">
        <v>55</v>
      </c>
      <c r="AU2140" s="97">
        <v>89</v>
      </c>
      <c r="AV2140" s="101">
        <f t="shared" si="792"/>
        <v>55089</v>
      </c>
      <c r="AX2140" s="7" t="s">
        <v>1006</v>
      </c>
    </row>
    <row r="2141" spans="1:50" hidden="1" outlineLevel="1">
      <c r="A2141" t="s">
        <v>246</v>
      </c>
      <c r="B2141" t="s">
        <v>912</v>
      </c>
      <c r="C2141" s="1">
        <f t="shared" si="793"/>
        <v>2143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5</v>
      </c>
      <c r="G2141" s="1">
        <f t="shared" si="781"/>
        <v>16</v>
      </c>
      <c r="H2141" s="2">
        <f t="shared" si="782"/>
        <v>7.466168922071862E-3</v>
      </c>
      <c r="I2141" s="2"/>
      <c r="J2141" s="2">
        <f t="shared" si="794"/>
        <v>0.4918338777414839</v>
      </c>
      <c r="K2141" s="2">
        <f t="shared" si="795"/>
        <v>0.49930004666355576</v>
      </c>
      <c r="L2141" s="2">
        <f t="shared" si="796"/>
        <v>2.3331777881474567E-3</v>
      </c>
      <c r="M2141" s="2">
        <f t="shared" si="797"/>
        <v>6.5328978068128754E-3</v>
      </c>
      <c r="N2141" s="59">
        <v>1054</v>
      </c>
      <c r="O2141" s="59">
        <v>1070</v>
      </c>
      <c r="P2141" s="59">
        <v>5</v>
      </c>
      <c r="Q2141" s="59">
        <v>7</v>
      </c>
      <c r="R2141" s="59"/>
      <c r="S2141" s="59">
        <v>7</v>
      </c>
      <c r="T2141" s="59"/>
      <c r="U2141" s="59"/>
      <c r="V2141" s="59"/>
      <c r="W2141" s="59"/>
      <c r="X2141" s="59">
        <v>0</v>
      </c>
      <c r="Y2141" s="59"/>
      <c r="Z2141" s="59"/>
      <c r="AA2141" s="59"/>
      <c r="AB2141" s="59"/>
      <c r="AC2141" s="59"/>
      <c r="AD2141" s="59"/>
      <c r="AE2141" s="59"/>
      <c r="AG2141" s="7">
        <f>IF(Q2141&gt;0,RANK(Q2141,(N2141:P2141,Q2141:AE2141)),0)</f>
        <v>3</v>
      </c>
      <c r="AH2141" s="7">
        <f>IF(R2141&gt;0,RANK(R2141,(N2141:P2141,Q2141:AE2141)),0)</f>
        <v>0</v>
      </c>
      <c r="AI2141" s="7">
        <f>IF(T2141&gt;0,RANK(T2141,(N2141:P2141,Q2141:AE2141)),0)</f>
        <v>0</v>
      </c>
      <c r="AJ2141" s="7">
        <f>IF(S2141&gt;0,RANK(S2141,(N2141:P2141,Q2141:AE2141)),0)</f>
        <v>3</v>
      </c>
      <c r="AK2141" s="2">
        <f t="shared" si="798"/>
        <v>3.2664489034064394E-3</v>
      </c>
      <c r="AL2141" s="2">
        <f t="shared" si="799"/>
        <v>0</v>
      </c>
      <c r="AM2141" s="2">
        <f t="shared" si="800"/>
        <v>0</v>
      </c>
      <c r="AN2141" s="2">
        <f t="shared" si="801"/>
        <v>3.2664489034064394E-3</v>
      </c>
      <c r="AP2141" t="s">
        <v>246</v>
      </c>
      <c r="AQ2141" t="s">
        <v>912</v>
      </c>
      <c r="AR2141" s="57">
        <v>3</v>
      </c>
      <c r="AT2141" s="95">
        <v>55</v>
      </c>
      <c r="AU2141" s="97">
        <v>91</v>
      </c>
      <c r="AV2141" s="101">
        <f t="shared" si="792"/>
        <v>55091</v>
      </c>
      <c r="AX2141" s="7" t="s">
        <v>1006</v>
      </c>
    </row>
    <row r="2142" spans="1:50" hidden="1" outlineLevel="1">
      <c r="A2142" t="s">
        <v>389</v>
      </c>
      <c r="B2142" t="s">
        <v>912</v>
      </c>
      <c r="C2142" s="1">
        <f t="shared" si="793"/>
        <v>10149</v>
      </c>
      <c r="D2142" s="7">
        <f>IF(N2142&gt;0, RANK(N2142,(N2142:P2142,Q2142:AE2142)),0)</f>
        <v>1</v>
      </c>
      <c r="E2142" s="7">
        <f>IF(O2142&gt;0,RANK(O2142,(N2142:P2142,Q2142:AE2142)),0)</f>
        <v>2</v>
      </c>
      <c r="F2142" s="7">
        <f>IF(P2142&gt;0,RANK(P2142,(N2142:P2142,Q2142:AE2142)),0)</f>
        <v>3</v>
      </c>
      <c r="G2142" s="1">
        <f t="shared" ref="G2142:G2167" si="802">IF(C2142&gt;0,MAX(N2142:P2142)-LARGE(N2142:P2142,2),0)</f>
        <v>349</v>
      </c>
      <c r="H2142" s="2">
        <f t="shared" ref="H2142:H2167" si="803">IF(C2142&gt;0,G2142/C2142,0)</f>
        <v>3.4387624396492268E-2</v>
      </c>
      <c r="I2142" s="2"/>
      <c r="J2142" s="2">
        <f t="shared" si="794"/>
        <v>0.51246428219529017</v>
      </c>
      <c r="K2142" s="2">
        <f t="shared" si="795"/>
        <v>0.47807665779879793</v>
      </c>
      <c r="L2142" s="2">
        <f t="shared" si="796"/>
        <v>3.6456793772785497E-3</v>
      </c>
      <c r="M2142" s="2">
        <f t="shared" si="797"/>
        <v>5.8133806286333519E-3</v>
      </c>
      <c r="N2142" s="59">
        <v>5201</v>
      </c>
      <c r="O2142" s="59">
        <v>4852</v>
      </c>
      <c r="P2142" s="59">
        <v>37</v>
      </c>
      <c r="Q2142" s="59">
        <v>24</v>
      </c>
      <c r="R2142" s="59"/>
      <c r="S2142" s="59">
        <v>34</v>
      </c>
      <c r="T2142" s="59"/>
      <c r="U2142" s="59"/>
      <c r="V2142" s="59"/>
      <c r="W2142" s="59"/>
      <c r="X2142" s="59">
        <v>1</v>
      </c>
      <c r="Y2142" s="59"/>
      <c r="Z2142" s="59"/>
      <c r="AA2142" s="59"/>
      <c r="AB2142" s="59"/>
      <c r="AC2142" s="59"/>
      <c r="AD2142" s="59"/>
      <c r="AE2142" s="59"/>
      <c r="AG2142" s="7">
        <f>IF(Q2142&gt;0,RANK(Q2142,(N2142:P2142,Q2142:AE2142)),0)</f>
        <v>5</v>
      </c>
      <c r="AH2142" s="7">
        <f>IF(R2142&gt;0,RANK(R2142,(N2142:P2142,Q2142:AE2142)),0)</f>
        <v>0</v>
      </c>
      <c r="AI2142" s="7">
        <f>IF(T2142&gt;0,RANK(T2142,(N2142:P2142,Q2142:AE2142)),0)</f>
        <v>0</v>
      </c>
      <c r="AJ2142" s="7">
        <f>IF(S2142&gt;0,RANK(S2142,(N2142:P2142,Q2142:AE2142)),0)</f>
        <v>4</v>
      </c>
      <c r="AK2142" s="2">
        <f t="shared" si="798"/>
        <v>2.3647650014779783E-3</v>
      </c>
      <c r="AL2142" s="2">
        <f t="shared" si="799"/>
        <v>0</v>
      </c>
      <c r="AM2142" s="2">
        <f t="shared" si="800"/>
        <v>0</v>
      </c>
      <c r="AN2142" s="2">
        <f t="shared" si="801"/>
        <v>3.3500837520938024E-3</v>
      </c>
      <c r="AP2142" t="s">
        <v>389</v>
      </c>
      <c r="AQ2142" t="s">
        <v>912</v>
      </c>
      <c r="AR2142" s="57">
        <v>3</v>
      </c>
      <c r="AT2142" s="95">
        <v>55</v>
      </c>
      <c r="AU2142" s="97">
        <v>93</v>
      </c>
      <c r="AV2142" s="101">
        <f t="shared" si="792"/>
        <v>55093</v>
      </c>
      <c r="AX2142" s="7" t="s">
        <v>1006</v>
      </c>
    </row>
    <row r="2143" spans="1:50" hidden="1" outlineLevel="1">
      <c r="A2143" t="s">
        <v>106</v>
      </c>
      <c r="B2143" t="s">
        <v>912</v>
      </c>
      <c r="C2143" s="1">
        <f t="shared" si="793"/>
        <v>12670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5</v>
      </c>
      <c r="G2143" s="1">
        <f t="shared" si="802"/>
        <v>306</v>
      </c>
      <c r="H2143" s="2">
        <f t="shared" si="803"/>
        <v>2.4151539068666142E-2</v>
      </c>
      <c r="I2143" s="2"/>
      <c r="J2143" s="2">
        <f t="shared" si="794"/>
        <v>0.48500394632991317</v>
      </c>
      <c r="K2143" s="2">
        <f t="shared" si="795"/>
        <v>0.50915548539857935</v>
      </c>
      <c r="L2143" s="2">
        <f t="shared" si="796"/>
        <v>7.8926598263614838E-4</v>
      </c>
      <c r="M2143" s="2">
        <f t="shared" si="797"/>
        <v>5.051302288871325E-3</v>
      </c>
      <c r="N2143" s="59">
        <v>6145</v>
      </c>
      <c r="O2143" s="59">
        <v>6451</v>
      </c>
      <c r="P2143" s="59">
        <v>10</v>
      </c>
      <c r="Q2143" s="59">
        <v>44</v>
      </c>
      <c r="R2143" s="59"/>
      <c r="S2143" s="59">
        <v>20</v>
      </c>
      <c r="T2143" s="59"/>
      <c r="U2143" s="59"/>
      <c r="V2143" s="59"/>
      <c r="W2143" s="59"/>
      <c r="X2143" s="59">
        <v>0</v>
      </c>
      <c r="Y2143" s="59"/>
      <c r="Z2143" s="59"/>
      <c r="AA2143" s="59"/>
      <c r="AB2143" s="59"/>
      <c r="AC2143" s="59"/>
      <c r="AD2143" s="59"/>
      <c r="AE2143" s="59"/>
      <c r="AG2143" s="7">
        <f>IF(Q2143&gt;0,RANK(Q2143,(N2143:P2143,Q2143:AE2143)),0)</f>
        <v>3</v>
      </c>
      <c r="AH2143" s="7">
        <f>IF(R2143&gt;0,RANK(R2143,(N2143:P2143,Q2143:AE2143)),0)</f>
        <v>0</v>
      </c>
      <c r="AI2143" s="7">
        <f>IF(T2143&gt;0,RANK(T2143,(N2143:P2143,Q2143:AE2143)),0)</f>
        <v>0</v>
      </c>
      <c r="AJ2143" s="7">
        <f>IF(S2143&gt;0,RANK(S2143,(N2143:P2143,Q2143:AE2143)),0)</f>
        <v>4</v>
      </c>
      <c r="AK2143" s="2">
        <f t="shared" si="798"/>
        <v>3.472770323599053E-3</v>
      </c>
      <c r="AL2143" s="2">
        <f t="shared" si="799"/>
        <v>0</v>
      </c>
      <c r="AM2143" s="2">
        <f t="shared" si="800"/>
        <v>0</v>
      </c>
      <c r="AN2143" s="2">
        <f t="shared" si="801"/>
        <v>1.5785319652722968E-3</v>
      </c>
      <c r="AP2143" t="s">
        <v>106</v>
      </c>
      <c r="AQ2143" t="s">
        <v>912</v>
      </c>
      <c r="AR2143" s="57">
        <v>7</v>
      </c>
      <c r="AT2143" s="95">
        <v>55</v>
      </c>
      <c r="AU2143" s="97">
        <v>95</v>
      </c>
      <c r="AV2143" s="101">
        <f t="shared" si="792"/>
        <v>55095</v>
      </c>
      <c r="AX2143" s="7" t="s">
        <v>1006</v>
      </c>
    </row>
    <row r="2144" spans="1:50" hidden="1" outlineLevel="1">
      <c r="A2144" t="s">
        <v>1979</v>
      </c>
      <c r="B2144" t="s">
        <v>912</v>
      </c>
      <c r="C2144" s="1">
        <f t="shared" si="793"/>
        <v>21683</v>
      </c>
      <c r="D2144" s="7">
        <f>IF(N2144&gt;0, RANK(N2144,(N2144:P2144,Q2144:AE2144)),0)</f>
        <v>1</v>
      </c>
      <c r="E2144" s="7">
        <f>IF(O2144&gt;0,RANK(O2144,(N2144:P2144,Q2144:AE2144)),0)</f>
        <v>2</v>
      </c>
      <c r="F2144" s="7">
        <f>IF(P2144&gt;0,RANK(P2144,(N2144:P2144,Q2144:AE2144)),0)</f>
        <v>5</v>
      </c>
      <c r="G2144" s="1">
        <f t="shared" si="802"/>
        <v>3230</v>
      </c>
      <c r="H2144" s="2">
        <f t="shared" si="803"/>
        <v>0.14896462666605176</v>
      </c>
      <c r="I2144" s="2"/>
      <c r="J2144" s="2">
        <f t="shared" si="794"/>
        <v>0.56823317806576579</v>
      </c>
      <c r="K2144" s="2">
        <f t="shared" si="795"/>
        <v>0.41926855139971408</v>
      </c>
      <c r="L2144" s="2">
        <f t="shared" si="796"/>
        <v>3.0438592445694783E-3</v>
      </c>
      <c r="M2144" s="2">
        <f t="shared" si="797"/>
        <v>9.4544112899506497E-3</v>
      </c>
      <c r="N2144" s="59">
        <v>12321</v>
      </c>
      <c r="O2144" s="59">
        <v>9091</v>
      </c>
      <c r="P2144" s="59">
        <v>66</v>
      </c>
      <c r="Q2144" s="59">
        <v>88</v>
      </c>
      <c r="R2144" s="59"/>
      <c r="S2144" s="59">
        <v>111</v>
      </c>
      <c r="T2144" s="59"/>
      <c r="U2144" s="59"/>
      <c r="V2144" s="59"/>
      <c r="W2144" s="59"/>
      <c r="X2144" s="59">
        <v>6</v>
      </c>
      <c r="Y2144" s="59"/>
      <c r="Z2144" s="59"/>
      <c r="AA2144" s="59"/>
      <c r="AB2144" s="59"/>
      <c r="AC2144" s="59"/>
      <c r="AD2144" s="59"/>
      <c r="AE2144" s="59"/>
      <c r="AG2144" s="7">
        <f>IF(Q2144&gt;0,RANK(Q2144,(N2144:P2144,Q2144:AE2144)),0)</f>
        <v>4</v>
      </c>
      <c r="AH2144" s="7">
        <f>IF(R2144&gt;0,RANK(R2144,(N2144:P2144,Q2144:AE2144)),0)</f>
        <v>0</v>
      </c>
      <c r="AI2144" s="7">
        <f>IF(T2144&gt;0,RANK(T2144,(N2144:P2144,Q2144:AE2144)),0)</f>
        <v>0</v>
      </c>
      <c r="AJ2144" s="7">
        <f>IF(S2144&gt;0,RANK(S2144,(N2144:P2144,Q2144:AE2144)),0)</f>
        <v>3</v>
      </c>
      <c r="AK2144" s="2">
        <f t="shared" si="798"/>
        <v>4.0584789927593044E-3</v>
      </c>
      <c r="AL2144" s="2">
        <f t="shared" si="799"/>
        <v>0</v>
      </c>
      <c r="AM2144" s="2">
        <f t="shared" si="800"/>
        <v>0</v>
      </c>
      <c r="AN2144" s="2">
        <f t="shared" si="801"/>
        <v>5.1192178204123046E-3</v>
      </c>
      <c r="AP2144" t="s">
        <v>1979</v>
      </c>
      <c r="AQ2144" t="s">
        <v>912</v>
      </c>
      <c r="AR2144" s="57">
        <v>7</v>
      </c>
      <c r="AT2144" s="95">
        <v>55</v>
      </c>
      <c r="AU2144" s="97">
        <v>97</v>
      </c>
      <c r="AV2144" s="101">
        <f t="shared" si="792"/>
        <v>55097</v>
      </c>
      <c r="AX2144" s="7" t="s">
        <v>1006</v>
      </c>
    </row>
    <row r="2145" spans="1:50" hidden="1" outlineLevel="1">
      <c r="A2145" t="s">
        <v>438</v>
      </c>
      <c r="B2145" t="s">
        <v>912</v>
      </c>
      <c r="C2145" s="1">
        <f t="shared" si="793"/>
        <v>5812</v>
      </c>
      <c r="D2145" s="7">
        <f>IF(N2145&gt;0, RANK(N2145,(N2145:P2145,Q2145:AE2145)),0)</f>
        <v>1</v>
      </c>
      <c r="E2145" s="7">
        <f>IF(O2145&gt;0,RANK(O2145,(N2145:P2145,Q2145:AE2145)),0)</f>
        <v>2</v>
      </c>
      <c r="F2145" s="7">
        <f>IF(P2145&gt;0,RANK(P2145,(N2145:P2145,Q2145:AE2145)),0)</f>
        <v>0</v>
      </c>
      <c r="G2145" s="1">
        <f t="shared" si="802"/>
        <v>304</v>
      </c>
      <c r="H2145" s="2">
        <f t="shared" si="803"/>
        <v>5.2305574673090161E-2</v>
      </c>
      <c r="I2145" s="2"/>
      <c r="J2145" s="2">
        <f t="shared" si="794"/>
        <v>0.52443220922229872</v>
      </c>
      <c r="K2145" s="2">
        <f t="shared" si="795"/>
        <v>0.47212663454920856</v>
      </c>
      <c r="L2145" s="2">
        <f t="shared" si="796"/>
        <v>0</v>
      </c>
      <c r="M2145" s="2">
        <f t="shared" si="797"/>
        <v>3.4411562284927255E-3</v>
      </c>
      <c r="N2145" s="59">
        <v>3048</v>
      </c>
      <c r="O2145" s="59">
        <v>2744</v>
      </c>
      <c r="P2145" s="59">
        <v>0</v>
      </c>
      <c r="Q2145" s="59">
        <v>12</v>
      </c>
      <c r="R2145" s="59"/>
      <c r="S2145" s="59">
        <v>8</v>
      </c>
      <c r="T2145" s="59"/>
      <c r="U2145" s="59"/>
      <c r="V2145" s="59"/>
      <c r="W2145" s="59"/>
      <c r="X2145" s="59">
        <v>0</v>
      </c>
      <c r="Y2145" s="59"/>
      <c r="Z2145" s="59"/>
      <c r="AA2145" s="59"/>
      <c r="AB2145" s="59"/>
      <c r="AC2145" s="59"/>
      <c r="AD2145" s="59"/>
      <c r="AE2145" s="59"/>
      <c r="AG2145" s="7">
        <f>IF(Q2145&gt;0,RANK(Q2145,(N2145:P2145,Q2145:AE2145)),0)</f>
        <v>3</v>
      </c>
      <c r="AH2145" s="7">
        <f>IF(R2145&gt;0,RANK(R2145,(N2145:P2145,Q2145:AE2145)),0)</f>
        <v>0</v>
      </c>
      <c r="AI2145" s="7">
        <f>IF(T2145&gt;0,RANK(T2145,(N2145:P2145,Q2145:AE2145)),0)</f>
        <v>0</v>
      </c>
      <c r="AJ2145" s="7">
        <f>IF(S2145&gt;0,RANK(S2145,(N2145:P2145,Q2145:AE2145)),0)</f>
        <v>4</v>
      </c>
      <c r="AK2145" s="2">
        <f t="shared" si="798"/>
        <v>2.0646937370956643E-3</v>
      </c>
      <c r="AL2145" s="2">
        <f t="shared" si="799"/>
        <v>0</v>
      </c>
      <c r="AM2145" s="2">
        <f t="shared" si="800"/>
        <v>0</v>
      </c>
      <c r="AN2145" s="2">
        <f t="shared" si="801"/>
        <v>1.3764624913971094E-3</v>
      </c>
      <c r="AP2145" t="s">
        <v>438</v>
      </c>
      <c r="AQ2145" t="s">
        <v>912</v>
      </c>
      <c r="AR2145" s="57">
        <v>7</v>
      </c>
      <c r="AT2145" s="95">
        <v>55</v>
      </c>
      <c r="AU2145" s="97">
        <v>99</v>
      </c>
      <c r="AV2145" s="101">
        <f t="shared" si="792"/>
        <v>55099</v>
      </c>
      <c r="AX2145" s="7" t="s">
        <v>1006</v>
      </c>
    </row>
    <row r="2146" spans="1:50" hidden="1" outlineLevel="1">
      <c r="A2146" t="s">
        <v>439</v>
      </c>
      <c r="B2146" t="s">
        <v>912</v>
      </c>
      <c r="C2146" s="1">
        <f t="shared" si="793"/>
        <v>61458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5</v>
      </c>
      <c r="G2146" s="1">
        <f t="shared" si="802"/>
        <v>413</v>
      </c>
      <c r="H2146" s="2">
        <f t="shared" si="803"/>
        <v>6.7200364476553091E-3</v>
      </c>
      <c r="I2146" s="2"/>
      <c r="J2146" s="2">
        <f t="shared" si="794"/>
        <v>0.49144130951218717</v>
      </c>
      <c r="K2146" s="2">
        <f t="shared" si="795"/>
        <v>0.49816134595984252</v>
      </c>
      <c r="L2146" s="2">
        <f t="shared" si="796"/>
        <v>2.277978456832308E-3</v>
      </c>
      <c r="M2146" s="2">
        <f t="shared" si="797"/>
        <v>8.1193660711379456E-3</v>
      </c>
      <c r="N2146" s="59">
        <v>30203</v>
      </c>
      <c r="O2146" s="59">
        <v>30616</v>
      </c>
      <c r="P2146" s="59">
        <v>140</v>
      </c>
      <c r="Q2146" s="59">
        <v>143</v>
      </c>
      <c r="R2146" s="59"/>
      <c r="S2146" s="59">
        <v>336</v>
      </c>
      <c r="T2146" s="59"/>
      <c r="U2146" s="59"/>
      <c r="V2146" s="59"/>
      <c r="W2146" s="59"/>
      <c r="X2146" s="59">
        <v>20</v>
      </c>
      <c r="Y2146" s="59"/>
      <c r="Z2146" s="59"/>
      <c r="AA2146" s="59"/>
      <c r="AB2146" s="59"/>
      <c r="AC2146" s="59"/>
      <c r="AD2146" s="59"/>
      <c r="AE2146" s="59"/>
      <c r="AG2146" s="7">
        <f>IF(Q2146&gt;0,RANK(Q2146,(N2146:P2146,Q2146:AE2146)),0)</f>
        <v>4</v>
      </c>
      <c r="AH2146" s="7">
        <f>IF(R2146&gt;0,RANK(R2146,(N2146:P2146,Q2146:AE2146)),0)</f>
        <v>0</v>
      </c>
      <c r="AI2146" s="7">
        <f>IF(T2146&gt;0,RANK(T2146,(N2146:P2146,Q2146:AE2146)),0)</f>
        <v>0</v>
      </c>
      <c r="AJ2146" s="7">
        <f>IF(S2146&gt;0,RANK(S2146,(N2146:P2146,Q2146:AE2146)),0)</f>
        <v>3</v>
      </c>
      <c r="AK2146" s="2">
        <f t="shared" si="798"/>
        <v>2.3267922809072864E-3</v>
      </c>
      <c r="AL2146" s="2">
        <f t="shared" si="799"/>
        <v>0</v>
      </c>
      <c r="AM2146" s="2">
        <f t="shared" si="800"/>
        <v>0</v>
      </c>
      <c r="AN2146" s="2">
        <f t="shared" si="801"/>
        <v>5.46714829639754E-3</v>
      </c>
      <c r="AP2146" t="s">
        <v>439</v>
      </c>
      <c r="AQ2146" t="s">
        <v>912</v>
      </c>
      <c r="AR2146" s="57">
        <v>1</v>
      </c>
      <c r="AT2146" s="95">
        <v>55</v>
      </c>
      <c r="AU2146" s="97">
        <v>101</v>
      </c>
      <c r="AV2146" s="101">
        <f t="shared" si="792"/>
        <v>55101</v>
      </c>
      <c r="AX2146" s="7" t="s">
        <v>1006</v>
      </c>
    </row>
    <row r="2147" spans="1:50" hidden="1" outlineLevel="1">
      <c r="A2147" t="s">
        <v>628</v>
      </c>
      <c r="B2147" t="s">
        <v>912</v>
      </c>
      <c r="C2147" s="1">
        <f t="shared" si="793"/>
        <v>5589</v>
      </c>
      <c r="D2147" s="7">
        <f>IF(N2147&gt;0, RANK(N2147,(N2147:P2147,Q2147:AE2147)),0)</f>
        <v>2</v>
      </c>
      <c r="E2147" s="7">
        <f>IF(O2147&gt;0,RANK(O2147,(N2147:P2147,Q2147:AE2147)),0)</f>
        <v>1</v>
      </c>
      <c r="F2147" s="7">
        <f>IF(P2147&gt;0,RANK(P2147,(N2147:P2147,Q2147:AE2147)),0)</f>
        <v>5</v>
      </c>
      <c r="G2147" s="1">
        <f t="shared" si="802"/>
        <v>462</v>
      </c>
      <c r="H2147" s="2">
        <f t="shared" si="803"/>
        <v>8.2662372517444987E-2</v>
      </c>
      <c r="I2147" s="2"/>
      <c r="J2147" s="2">
        <f t="shared" si="794"/>
        <v>0.45446412596171049</v>
      </c>
      <c r="K2147" s="2">
        <f t="shared" si="795"/>
        <v>0.5371264984791555</v>
      </c>
      <c r="L2147" s="2">
        <f t="shared" si="796"/>
        <v>1.6103059581320451E-3</v>
      </c>
      <c r="M2147" s="2">
        <f t="shared" si="797"/>
        <v>6.7990696010019683E-3</v>
      </c>
      <c r="N2147" s="59">
        <v>2540</v>
      </c>
      <c r="O2147" s="59">
        <v>3002</v>
      </c>
      <c r="P2147" s="59">
        <v>9</v>
      </c>
      <c r="Q2147" s="59">
        <v>18</v>
      </c>
      <c r="R2147" s="59"/>
      <c r="S2147" s="59">
        <v>20</v>
      </c>
      <c r="T2147" s="59"/>
      <c r="U2147" s="59"/>
      <c r="V2147" s="59"/>
      <c r="W2147" s="59"/>
      <c r="X2147" s="59">
        <v>0</v>
      </c>
      <c r="Y2147" s="59"/>
      <c r="Z2147" s="59"/>
      <c r="AA2147" s="59"/>
      <c r="AB2147" s="59"/>
      <c r="AC2147" s="59"/>
      <c r="AD2147" s="59"/>
      <c r="AE2147" s="59"/>
      <c r="AG2147" s="7">
        <f>IF(Q2147&gt;0,RANK(Q2147,(N2147:P2147,Q2147:AE2147)),0)</f>
        <v>4</v>
      </c>
      <c r="AH2147" s="7">
        <f>IF(R2147&gt;0,RANK(R2147,(N2147:P2147,Q2147:AE2147)),0)</f>
        <v>0</v>
      </c>
      <c r="AI2147" s="7">
        <f>IF(T2147&gt;0,RANK(T2147,(N2147:P2147,Q2147:AE2147)),0)</f>
        <v>0</v>
      </c>
      <c r="AJ2147" s="7">
        <f>IF(S2147&gt;0,RANK(S2147,(N2147:P2147,Q2147:AE2147)),0)</f>
        <v>3</v>
      </c>
      <c r="AK2147" s="2">
        <f t="shared" si="798"/>
        <v>3.2206119162640902E-3</v>
      </c>
      <c r="AL2147" s="2">
        <f t="shared" si="799"/>
        <v>0</v>
      </c>
      <c r="AM2147" s="2">
        <f t="shared" si="800"/>
        <v>0</v>
      </c>
      <c r="AN2147" s="2">
        <f t="shared" si="801"/>
        <v>3.5784576847378781E-3</v>
      </c>
      <c r="AP2147" t="s">
        <v>628</v>
      </c>
      <c r="AQ2147" t="s">
        <v>912</v>
      </c>
      <c r="AR2147" s="57">
        <v>3</v>
      </c>
      <c r="AT2147" s="95">
        <v>55</v>
      </c>
      <c r="AU2147" s="97">
        <v>103</v>
      </c>
      <c r="AV2147" s="101">
        <f t="shared" si="792"/>
        <v>55103</v>
      </c>
      <c r="AX2147" s="7" t="s">
        <v>1006</v>
      </c>
    </row>
    <row r="2148" spans="1:50" hidden="1" outlineLevel="1">
      <c r="A2148" t="s">
        <v>491</v>
      </c>
      <c r="B2148" t="s">
        <v>912</v>
      </c>
      <c r="C2148" s="1">
        <f t="shared" si="793"/>
        <v>49448</v>
      </c>
      <c r="D2148" s="7">
        <f>IF(N2148&gt;0, RANK(N2148,(N2148:P2148,Q2148:AE2148)),0)</f>
        <v>1</v>
      </c>
      <c r="E2148" s="7">
        <f>IF(O2148&gt;0,RANK(O2148,(N2148:P2148,Q2148:AE2148)),0)</f>
        <v>2</v>
      </c>
      <c r="F2148" s="7">
        <f>IF(P2148&gt;0,RANK(P2148,(N2148:P2148,Q2148:AE2148)),0)</f>
        <v>5</v>
      </c>
      <c r="G2148" s="1">
        <f t="shared" si="802"/>
        <v>8817</v>
      </c>
      <c r="H2148" s="2">
        <f t="shared" si="803"/>
        <v>0.17830852612845818</v>
      </c>
      <c r="I2148" s="2"/>
      <c r="J2148" s="2">
        <f t="shared" si="794"/>
        <v>0.58530173111147066</v>
      </c>
      <c r="K2148" s="2">
        <f t="shared" si="795"/>
        <v>0.40699320498301245</v>
      </c>
      <c r="L2148" s="2">
        <f t="shared" si="796"/>
        <v>1.9009868953243812E-3</v>
      </c>
      <c r="M2148" s="2">
        <f t="shared" si="797"/>
        <v>5.8040770101925147E-3</v>
      </c>
      <c r="N2148" s="59">
        <v>28942</v>
      </c>
      <c r="O2148" s="59">
        <v>20125</v>
      </c>
      <c r="P2148" s="59">
        <v>94</v>
      </c>
      <c r="Q2148" s="59">
        <v>106</v>
      </c>
      <c r="R2148" s="59"/>
      <c r="S2148" s="59">
        <v>175</v>
      </c>
      <c r="T2148" s="59"/>
      <c r="U2148" s="59"/>
      <c r="V2148" s="59"/>
      <c r="W2148" s="59"/>
      <c r="X2148" s="59">
        <v>6</v>
      </c>
      <c r="Y2148" s="59"/>
      <c r="Z2148" s="59"/>
      <c r="AA2148" s="59"/>
      <c r="AB2148" s="59"/>
      <c r="AC2148" s="59"/>
      <c r="AD2148" s="59"/>
      <c r="AE2148" s="59"/>
      <c r="AG2148" s="7">
        <f>IF(Q2148&gt;0,RANK(Q2148,(N2148:P2148,Q2148:AE2148)),0)</f>
        <v>4</v>
      </c>
      <c r="AH2148" s="7">
        <f>IF(R2148&gt;0,RANK(R2148,(N2148:P2148,Q2148:AE2148)),0)</f>
        <v>0</v>
      </c>
      <c r="AI2148" s="7">
        <f>IF(T2148&gt;0,RANK(T2148,(N2148:P2148,Q2148:AE2148)),0)</f>
        <v>0</v>
      </c>
      <c r="AJ2148" s="7">
        <f>IF(S2148&gt;0,RANK(S2148,(N2148:P2148,Q2148:AE2148)),0)</f>
        <v>3</v>
      </c>
      <c r="AK2148" s="2">
        <f t="shared" si="798"/>
        <v>2.1436660734508979E-3</v>
      </c>
      <c r="AL2148" s="2">
        <f t="shared" si="799"/>
        <v>0</v>
      </c>
      <c r="AM2148" s="2">
        <f t="shared" si="800"/>
        <v>0</v>
      </c>
      <c r="AN2148" s="2">
        <f t="shared" si="801"/>
        <v>3.5390713476783691E-3</v>
      </c>
      <c r="AP2148" t="s">
        <v>491</v>
      </c>
      <c r="AQ2148" t="s">
        <v>912</v>
      </c>
      <c r="AR2148" s="57">
        <v>0</v>
      </c>
      <c r="AT2148" s="95">
        <v>55</v>
      </c>
      <c r="AU2148" s="97">
        <v>105</v>
      </c>
      <c r="AV2148" s="101">
        <f t="shared" si="792"/>
        <v>55105</v>
      </c>
      <c r="AX2148" s="7" t="s">
        <v>1006</v>
      </c>
    </row>
    <row r="2149" spans="1:50" ht="14" hidden="1" customHeight="1" outlineLevel="1">
      <c r="A2149" t="s">
        <v>667</v>
      </c>
      <c r="B2149" t="s">
        <v>912</v>
      </c>
      <c r="C2149" s="1">
        <f t="shared" si="793"/>
        <v>5566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5</v>
      </c>
      <c r="G2149" s="1">
        <f t="shared" si="802"/>
        <v>132</v>
      </c>
      <c r="H2149" s="2">
        <f t="shared" si="803"/>
        <v>2.3715415019762844E-2</v>
      </c>
      <c r="I2149" s="2"/>
      <c r="J2149" s="2">
        <f t="shared" si="794"/>
        <v>0.48275242544017249</v>
      </c>
      <c r="K2149" s="2">
        <f t="shared" si="795"/>
        <v>0.50646784045993531</v>
      </c>
      <c r="L2149" s="2">
        <f t="shared" si="796"/>
        <v>2.8745957599712541E-3</v>
      </c>
      <c r="M2149" s="2">
        <f t="shared" si="797"/>
        <v>7.9051383399209377E-3</v>
      </c>
      <c r="N2149" s="59">
        <v>2687</v>
      </c>
      <c r="O2149" s="59">
        <v>2819</v>
      </c>
      <c r="P2149" s="59">
        <v>16</v>
      </c>
      <c r="Q2149" s="59">
        <v>21</v>
      </c>
      <c r="R2149" s="59"/>
      <c r="S2149" s="59">
        <v>23</v>
      </c>
      <c r="T2149" s="59"/>
      <c r="U2149" s="59"/>
      <c r="V2149" s="59"/>
      <c r="W2149" s="59"/>
      <c r="X2149" s="59">
        <v>0</v>
      </c>
      <c r="Y2149" s="59"/>
      <c r="Z2149" s="59"/>
      <c r="AA2149" s="59"/>
      <c r="AB2149" s="59"/>
      <c r="AC2149" s="59"/>
      <c r="AD2149" s="59"/>
      <c r="AE2149" s="59"/>
      <c r="AG2149" s="7">
        <f>IF(Q2149&gt;0,RANK(Q2149,(N2149:P2149,Q2149:AE2149)),0)</f>
        <v>4</v>
      </c>
      <c r="AH2149" s="7">
        <f>IF(R2149&gt;0,RANK(R2149,(N2149:P2149,Q2149:AE2149)),0)</f>
        <v>0</v>
      </c>
      <c r="AI2149" s="7">
        <f>IF(T2149&gt;0,RANK(T2149,(N2149:P2149,Q2149:AE2149)),0)</f>
        <v>0</v>
      </c>
      <c r="AJ2149" s="7">
        <f>IF(S2149&gt;0,RANK(S2149,(N2149:P2149,Q2149:AE2149)),0)</f>
        <v>3</v>
      </c>
      <c r="AK2149" s="2">
        <f t="shared" si="798"/>
        <v>3.7729069349622707E-3</v>
      </c>
      <c r="AL2149" s="2">
        <f t="shared" si="799"/>
        <v>0</v>
      </c>
      <c r="AM2149" s="2">
        <f t="shared" si="800"/>
        <v>0</v>
      </c>
      <c r="AN2149" s="2">
        <f t="shared" si="801"/>
        <v>4.1322314049586778E-3</v>
      </c>
      <c r="AP2149" t="s">
        <v>667</v>
      </c>
      <c r="AQ2149" t="s">
        <v>912</v>
      </c>
      <c r="AR2149" s="57">
        <v>7</v>
      </c>
      <c r="AT2149" s="95">
        <v>55</v>
      </c>
      <c r="AU2149" s="97">
        <v>107</v>
      </c>
      <c r="AV2149" s="101">
        <f t="shared" si="792"/>
        <v>55107</v>
      </c>
      <c r="AX2149" s="7" t="s">
        <v>1006</v>
      </c>
    </row>
    <row r="2150" spans="1:50" ht="14" hidden="1" customHeight="1" outlineLevel="1">
      <c r="A2150" t="s">
        <v>291</v>
      </c>
      <c r="B2150" t="s">
        <v>912</v>
      </c>
      <c r="C2150" s="1">
        <f t="shared" si="793"/>
        <v>17018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4</v>
      </c>
      <c r="G2150" s="1">
        <f t="shared" si="802"/>
        <v>964</v>
      </c>
      <c r="H2150" s="2">
        <f t="shared" si="803"/>
        <v>5.6645904336584792E-2</v>
      </c>
      <c r="I2150" s="2"/>
      <c r="J2150" s="2">
        <f t="shared" si="794"/>
        <v>0.46474321306851568</v>
      </c>
      <c r="K2150" s="2">
        <f t="shared" si="795"/>
        <v>0.52138911740510052</v>
      </c>
      <c r="L2150" s="2">
        <f t="shared" si="796"/>
        <v>4.4658596779880129E-3</v>
      </c>
      <c r="M2150" s="2">
        <f t="shared" si="797"/>
        <v>9.4018098483958402E-3</v>
      </c>
      <c r="N2150" s="59">
        <v>7909</v>
      </c>
      <c r="O2150" s="59">
        <v>8873</v>
      </c>
      <c r="P2150" s="59">
        <v>76</v>
      </c>
      <c r="Q2150" s="59">
        <v>85</v>
      </c>
      <c r="R2150" s="59"/>
      <c r="S2150" s="59">
        <v>75</v>
      </c>
      <c r="T2150" s="59"/>
      <c r="U2150" s="59"/>
      <c r="V2150" s="59"/>
      <c r="W2150" s="59"/>
      <c r="X2150" s="59">
        <v>0</v>
      </c>
      <c r="Y2150" s="59"/>
      <c r="Z2150" s="59"/>
      <c r="AA2150" s="59"/>
      <c r="AB2150" s="59"/>
      <c r="AC2150" s="59"/>
      <c r="AD2150" s="59"/>
      <c r="AE2150" s="59"/>
      <c r="AG2150" s="7">
        <f>IF(Q2150&gt;0,RANK(Q2150,(N2150:P2150,Q2150:AE2150)),0)</f>
        <v>3</v>
      </c>
      <c r="AH2150" s="7">
        <f>IF(R2150&gt;0,RANK(R2150,(N2150:P2150,Q2150:AE2150)),0)</f>
        <v>0</v>
      </c>
      <c r="AI2150" s="7">
        <f>IF(T2150&gt;0,RANK(T2150,(N2150:P2150,Q2150:AE2150)),0)</f>
        <v>0</v>
      </c>
      <c r="AJ2150" s="7">
        <f>IF(S2150&gt;0,RANK(S2150,(N2150:P2150,Q2150:AE2150)),0)</f>
        <v>5</v>
      </c>
      <c r="AK2150" s="2">
        <f t="shared" si="798"/>
        <v>4.994711481960277E-3</v>
      </c>
      <c r="AL2150" s="2">
        <f t="shared" si="799"/>
        <v>0</v>
      </c>
      <c r="AM2150" s="2">
        <f t="shared" si="800"/>
        <v>0</v>
      </c>
      <c r="AN2150" s="2">
        <f t="shared" si="801"/>
        <v>4.4070983664355389E-3</v>
      </c>
      <c r="AP2150" t="s">
        <v>291</v>
      </c>
      <c r="AQ2150" t="s">
        <v>912</v>
      </c>
      <c r="AR2150" s="57">
        <v>3</v>
      </c>
      <c r="AT2150" s="95">
        <v>55</v>
      </c>
      <c r="AU2150" s="97">
        <v>109</v>
      </c>
      <c r="AV2150" s="101">
        <f t="shared" si="792"/>
        <v>55109</v>
      </c>
      <c r="AX2150" s="7" t="s">
        <v>1006</v>
      </c>
    </row>
    <row r="2151" spans="1:50" hidden="1" outlineLevel="1">
      <c r="A2151" t="s">
        <v>292</v>
      </c>
      <c r="B2151" t="s">
        <v>912</v>
      </c>
      <c r="C2151" s="1">
        <f t="shared" si="793"/>
        <v>16879</v>
      </c>
      <c r="D2151" s="7">
        <f>IF(N2151&gt;0, RANK(N2151,(N2151:P2151,Q2151:AE2151)),0)</f>
        <v>1</v>
      </c>
      <c r="E2151" s="7">
        <f>IF(O2151&gt;0,RANK(O2151,(N2151:P2151,Q2151:AE2151)),0)</f>
        <v>2</v>
      </c>
      <c r="F2151" s="7">
        <f>IF(P2151&gt;0,RANK(P2151,(N2151:P2151,Q2151:AE2151)),0)</f>
        <v>5</v>
      </c>
      <c r="G2151" s="1">
        <f t="shared" si="802"/>
        <v>62</v>
      </c>
      <c r="H2151" s="2">
        <f t="shared" si="803"/>
        <v>3.6732033888263521E-3</v>
      </c>
      <c r="I2151" s="2"/>
      <c r="J2151" s="2">
        <f t="shared" si="794"/>
        <v>0.49712660702648259</v>
      </c>
      <c r="K2151" s="2">
        <f t="shared" si="795"/>
        <v>0.49345340363765627</v>
      </c>
      <c r="L2151" s="2">
        <f t="shared" si="796"/>
        <v>1.5996208306179277E-3</v>
      </c>
      <c r="M2151" s="2">
        <f t="shared" si="797"/>
        <v>7.8203685052432061E-3</v>
      </c>
      <c r="N2151" s="59">
        <v>8391</v>
      </c>
      <c r="O2151" s="59">
        <v>8329</v>
      </c>
      <c r="P2151" s="59">
        <v>27</v>
      </c>
      <c r="Q2151" s="59">
        <v>45</v>
      </c>
      <c r="R2151" s="59"/>
      <c r="S2151" s="59">
        <v>77</v>
      </c>
      <c r="T2151" s="59"/>
      <c r="U2151" s="59"/>
      <c r="V2151" s="59"/>
      <c r="W2151" s="59"/>
      <c r="X2151" s="59">
        <v>10</v>
      </c>
      <c r="Y2151" s="59"/>
      <c r="Z2151" s="59"/>
      <c r="AA2151" s="59"/>
      <c r="AB2151" s="59"/>
      <c r="AC2151" s="59"/>
      <c r="AD2151" s="59"/>
      <c r="AE2151" s="59"/>
      <c r="AG2151" s="7">
        <f>IF(Q2151&gt;0,RANK(Q2151,(N2151:P2151,Q2151:AE2151)),0)</f>
        <v>4</v>
      </c>
      <c r="AH2151" s="7">
        <f>IF(R2151&gt;0,RANK(R2151,(N2151:P2151,Q2151:AE2151)),0)</f>
        <v>0</v>
      </c>
      <c r="AI2151" s="7">
        <f>IF(T2151&gt;0,RANK(T2151,(N2151:P2151,Q2151:AE2151)),0)</f>
        <v>0</v>
      </c>
      <c r="AJ2151" s="7">
        <f>IF(S2151&gt;0,RANK(S2151,(N2151:P2151,Q2151:AE2151)),0)</f>
        <v>3</v>
      </c>
      <c r="AK2151" s="2">
        <f t="shared" si="798"/>
        <v>2.6660347176965461E-3</v>
      </c>
      <c r="AL2151" s="2">
        <f t="shared" si="799"/>
        <v>0</v>
      </c>
      <c r="AM2151" s="2">
        <f t="shared" si="800"/>
        <v>0</v>
      </c>
      <c r="AN2151" s="2">
        <f t="shared" si="801"/>
        <v>4.5618816280585343E-3</v>
      </c>
      <c r="AP2151" t="s">
        <v>292</v>
      </c>
      <c r="AQ2151" t="s">
        <v>912</v>
      </c>
      <c r="AR2151" s="57">
        <v>0</v>
      </c>
      <c r="AT2151" s="95">
        <v>55</v>
      </c>
      <c r="AU2151" s="97">
        <v>111</v>
      </c>
      <c r="AV2151" s="101">
        <f t="shared" si="792"/>
        <v>55111</v>
      </c>
      <c r="AX2151" s="7" t="s">
        <v>1006</v>
      </c>
    </row>
    <row r="2152" spans="1:50" hidden="1" outlineLevel="1">
      <c r="A2152" t="s">
        <v>375</v>
      </c>
      <c r="B2152" t="s">
        <v>912</v>
      </c>
      <c r="C2152" s="1">
        <f t="shared" si="793"/>
        <v>5569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5</v>
      </c>
      <c r="G2152" s="1">
        <f t="shared" si="802"/>
        <v>940</v>
      </c>
      <c r="H2152" s="2">
        <f t="shared" si="803"/>
        <v>0.16879152451068413</v>
      </c>
      <c r="I2152" s="2"/>
      <c r="J2152" s="2">
        <f t="shared" si="794"/>
        <v>0.41335966959956905</v>
      </c>
      <c r="K2152" s="2">
        <f t="shared" si="795"/>
        <v>0.58215119411025318</v>
      </c>
      <c r="L2152" s="2">
        <f t="shared" si="796"/>
        <v>3.5913090321422161E-4</v>
      </c>
      <c r="M2152" s="2">
        <f t="shared" si="797"/>
        <v>4.130005386963554E-3</v>
      </c>
      <c r="N2152" s="59">
        <v>2302</v>
      </c>
      <c r="O2152" s="59">
        <v>3242</v>
      </c>
      <c r="P2152" s="59">
        <v>2</v>
      </c>
      <c r="Q2152" s="59">
        <v>8</v>
      </c>
      <c r="R2152" s="59"/>
      <c r="S2152" s="59">
        <v>15</v>
      </c>
      <c r="T2152" s="59"/>
      <c r="U2152" s="59"/>
      <c r="V2152" s="59"/>
      <c r="W2152" s="59"/>
      <c r="X2152" s="59">
        <v>0</v>
      </c>
      <c r="Y2152" s="59"/>
      <c r="Z2152" s="59"/>
      <c r="AA2152" s="59"/>
      <c r="AB2152" s="59"/>
      <c r="AC2152" s="59"/>
      <c r="AD2152" s="59"/>
      <c r="AE2152" s="59"/>
      <c r="AG2152" s="7">
        <f>IF(Q2152&gt;0,RANK(Q2152,(N2152:P2152,Q2152:AE2152)),0)</f>
        <v>4</v>
      </c>
      <c r="AH2152" s="7">
        <f>IF(R2152&gt;0,RANK(R2152,(N2152:P2152,Q2152:AE2152)),0)</f>
        <v>0</v>
      </c>
      <c r="AI2152" s="7">
        <f>IF(T2152&gt;0,RANK(T2152,(N2152:P2152,Q2152:AE2152)),0)</f>
        <v>0</v>
      </c>
      <c r="AJ2152" s="7">
        <f>IF(S2152&gt;0,RANK(S2152,(N2152:P2152,Q2152:AE2152)),0)</f>
        <v>3</v>
      </c>
      <c r="AK2152" s="2">
        <f t="shared" si="798"/>
        <v>1.4365236128568864E-3</v>
      </c>
      <c r="AL2152" s="2">
        <f t="shared" si="799"/>
        <v>0</v>
      </c>
      <c r="AM2152" s="2">
        <f t="shared" si="800"/>
        <v>0</v>
      </c>
      <c r="AN2152" s="2">
        <f t="shared" si="801"/>
        <v>2.6934817741066618E-3</v>
      </c>
      <c r="AP2152" t="s">
        <v>375</v>
      </c>
      <c r="AQ2152" t="s">
        <v>912</v>
      </c>
      <c r="AR2152" s="57">
        <v>7</v>
      </c>
      <c r="AT2152" s="95">
        <v>55</v>
      </c>
      <c r="AU2152" s="97">
        <v>113</v>
      </c>
      <c r="AV2152" s="101">
        <f t="shared" si="792"/>
        <v>55113</v>
      </c>
      <c r="AX2152" s="7" t="s">
        <v>1006</v>
      </c>
    </row>
    <row r="2153" spans="1:50" hidden="1" outlineLevel="1">
      <c r="A2153" t="s">
        <v>376</v>
      </c>
      <c r="B2153" t="s">
        <v>912</v>
      </c>
      <c r="C2153" s="1">
        <f t="shared" si="793"/>
        <v>13466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5</v>
      </c>
      <c r="G2153" s="1">
        <f t="shared" si="802"/>
        <v>2652</v>
      </c>
      <c r="H2153" s="2">
        <f t="shared" si="803"/>
        <v>0.19694044259616814</v>
      </c>
      <c r="I2153" s="2"/>
      <c r="J2153" s="2">
        <f t="shared" si="794"/>
        <v>0.39870785682459525</v>
      </c>
      <c r="K2153" s="2">
        <f t="shared" si="795"/>
        <v>0.59564829942076336</v>
      </c>
      <c r="L2153" s="2">
        <f t="shared" si="796"/>
        <v>1.1881776325560671E-3</v>
      </c>
      <c r="M2153" s="2">
        <f t="shared" si="797"/>
        <v>4.4556661220853753E-3</v>
      </c>
      <c r="N2153" s="59">
        <v>5369</v>
      </c>
      <c r="O2153" s="59">
        <v>8021</v>
      </c>
      <c r="P2153" s="59">
        <v>16</v>
      </c>
      <c r="Q2153" s="59">
        <v>25</v>
      </c>
      <c r="R2153" s="59"/>
      <c r="S2153" s="59">
        <v>35</v>
      </c>
      <c r="T2153" s="59"/>
      <c r="U2153" s="59"/>
      <c r="V2153" s="59"/>
      <c r="W2153" s="59"/>
      <c r="X2153" s="59">
        <v>0</v>
      </c>
      <c r="Y2153" s="59"/>
      <c r="Z2153" s="59"/>
      <c r="AA2153" s="59"/>
      <c r="AB2153" s="59"/>
      <c r="AC2153" s="59"/>
      <c r="AD2153" s="59"/>
      <c r="AE2153" s="59"/>
      <c r="AG2153" s="7">
        <f>IF(Q2153&gt;0,RANK(Q2153,(N2153:P2153,Q2153:AE2153)),0)</f>
        <v>4</v>
      </c>
      <c r="AH2153" s="7">
        <f>IF(R2153&gt;0,RANK(R2153,(N2153:P2153,Q2153:AE2153)),0)</f>
        <v>0</v>
      </c>
      <c r="AI2153" s="7">
        <f>IF(T2153&gt;0,RANK(T2153,(N2153:P2153,Q2153:AE2153)),0)</f>
        <v>0</v>
      </c>
      <c r="AJ2153" s="7">
        <f>IF(S2153&gt;0,RANK(S2153,(N2153:P2153,Q2153:AE2153)),0)</f>
        <v>3</v>
      </c>
      <c r="AK2153" s="2">
        <f t="shared" si="798"/>
        <v>1.8565275508688548E-3</v>
      </c>
      <c r="AL2153" s="2">
        <f t="shared" si="799"/>
        <v>0</v>
      </c>
      <c r="AM2153" s="2">
        <f t="shared" si="800"/>
        <v>0</v>
      </c>
      <c r="AN2153" s="2">
        <f t="shared" si="801"/>
        <v>2.5991385712163966E-3</v>
      </c>
      <c r="AP2153" t="s">
        <v>376</v>
      </c>
      <c r="AQ2153" t="s">
        <v>912</v>
      </c>
      <c r="AR2153" s="57">
        <v>8</v>
      </c>
      <c r="AT2153" s="95">
        <v>55</v>
      </c>
      <c r="AU2153" s="97">
        <v>115</v>
      </c>
      <c r="AV2153" s="101">
        <f t="shared" si="792"/>
        <v>55115</v>
      </c>
      <c r="AX2153" s="7" t="s">
        <v>1006</v>
      </c>
    </row>
    <row r="2154" spans="1:50" hidden="1" outlineLevel="1">
      <c r="A2154" t="s">
        <v>775</v>
      </c>
      <c r="B2154" t="s">
        <v>912</v>
      </c>
      <c r="C2154" s="1">
        <f t="shared" si="793"/>
        <v>39704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5</v>
      </c>
      <c r="G2154" s="1">
        <f t="shared" si="802"/>
        <v>4196</v>
      </c>
      <c r="H2154" s="2">
        <f t="shared" si="803"/>
        <v>0.10568204714890188</v>
      </c>
      <c r="I2154" s="2"/>
      <c r="J2154" s="2">
        <f t="shared" si="794"/>
        <v>0.44171871851702599</v>
      </c>
      <c r="K2154" s="2">
        <f t="shared" si="795"/>
        <v>0.54740076566592788</v>
      </c>
      <c r="L2154" s="2">
        <f t="shared" si="796"/>
        <v>2.5186379206125326E-3</v>
      </c>
      <c r="M2154" s="2">
        <f t="shared" si="797"/>
        <v>8.3618778964336549E-3</v>
      </c>
      <c r="N2154" s="59">
        <v>17538</v>
      </c>
      <c r="O2154" s="59">
        <v>21734</v>
      </c>
      <c r="P2154" s="59">
        <v>100</v>
      </c>
      <c r="Q2154" s="59">
        <v>115</v>
      </c>
      <c r="R2154" s="59"/>
      <c r="S2154" s="59">
        <v>203</v>
      </c>
      <c r="T2154" s="59"/>
      <c r="U2154" s="59"/>
      <c r="V2154" s="59"/>
      <c r="W2154" s="59"/>
      <c r="X2154" s="59">
        <v>14</v>
      </c>
      <c r="Y2154" s="59"/>
      <c r="Z2154" s="59"/>
      <c r="AA2154" s="59"/>
      <c r="AB2154" s="59"/>
      <c r="AC2154" s="59"/>
      <c r="AD2154" s="59"/>
      <c r="AE2154" s="59"/>
      <c r="AG2154" s="7">
        <f>IF(Q2154&gt;0,RANK(Q2154,(N2154:P2154,Q2154:AE2154)),0)</f>
        <v>4</v>
      </c>
      <c r="AH2154" s="7">
        <f>IF(R2154&gt;0,RANK(R2154,(N2154:P2154,Q2154:AE2154)),0)</f>
        <v>0</v>
      </c>
      <c r="AI2154" s="7">
        <f>IF(T2154&gt;0,RANK(T2154,(N2154:P2154,Q2154:AE2154)),0)</f>
        <v>0</v>
      </c>
      <c r="AJ2154" s="7">
        <f>IF(S2154&gt;0,RANK(S2154,(N2154:P2154,Q2154:AE2154)),0)</f>
        <v>3</v>
      </c>
      <c r="AK2154" s="2">
        <f t="shared" si="798"/>
        <v>2.8964336087044127E-3</v>
      </c>
      <c r="AL2154" s="2">
        <f t="shared" si="799"/>
        <v>0</v>
      </c>
      <c r="AM2154" s="2">
        <f t="shared" si="800"/>
        <v>0</v>
      </c>
      <c r="AN2154" s="2">
        <f t="shared" si="801"/>
        <v>5.1128349788434413E-3</v>
      </c>
      <c r="AP2154" t="s">
        <v>775</v>
      </c>
      <c r="AQ2154" t="s">
        <v>912</v>
      </c>
      <c r="AR2154" s="57">
        <v>6</v>
      </c>
      <c r="AT2154" s="95">
        <v>55</v>
      </c>
      <c r="AU2154" s="97">
        <v>117</v>
      </c>
      <c r="AV2154" s="101">
        <f t="shared" si="792"/>
        <v>55117</v>
      </c>
      <c r="AX2154" s="7" t="s">
        <v>1006</v>
      </c>
    </row>
    <row r="2155" spans="1:50" hidden="1" outlineLevel="1">
      <c r="A2155" t="s">
        <v>1293</v>
      </c>
      <c r="B2155" t="s">
        <v>912</v>
      </c>
      <c r="C2155" s="1">
        <f t="shared" si="793"/>
        <v>6676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4</v>
      </c>
      <c r="G2155" s="1">
        <f t="shared" si="802"/>
        <v>417</v>
      </c>
      <c r="H2155" s="2">
        <f t="shared" si="803"/>
        <v>6.2462552426602758E-2</v>
      </c>
      <c r="I2155" s="2"/>
      <c r="J2155" s="2">
        <f t="shared" si="794"/>
        <v>0.46479928100659079</v>
      </c>
      <c r="K2155" s="2">
        <f t="shared" si="795"/>
        <v>0.52726183343319355</v>
      </c>
      <c r="L2155" s="2">
        <f t="shared" si="796"/>
        <v>2.396644697423607E-3</v>
      </c>
      <c r="M2155" s="2">
        <f t="shared" si="797"/>
        <v>5.5422408627919962E-3</v>
      </c>
      <c r="N2155" s="59">
        <v>3103</v>
      </c>
      <c r="O2155" s="59">
        <v>3520</v>
      </c>
      <c r="P2155" s="59">
        <v>16</v>
      </c>
      <c r="Q2155" s="59">
        <v>13</v>
      </c>
      <c r="R2155" s="59"/>
      <c r="S2155" s="59">
        <v>24</v>
      </c>
      <c r="T2155" s="59"/>
      <c r="U2155" s="59"/>
      <c r="V2155" s="59"/>
      <c r="W2155" s="59"/>
      <c r="X2155" s="59">
        <v>0</v>
      </c>
      <c r="Y2155" s="59"/>
      <c r="Z2155" s="59"/>
      <c r="AA2155" s="59"/>
      <c r="AB2155" s="59"/>
      <c r="AC2155" s="59"/>
      <c r="AD2155" s="59"/>
      <c r="AE2155" s="59"/>
      <c r="AG2155" s="7">
        <f>IF(Q2155&gt;0,RANK(Q2155,(N2155:P2155,Q2155:AE2155)),0)</f>
        <v>5</v>
      </c>
      <c r="AH2155" s="7">
        <f>IF(R2155&gt;0,RANK(R2155,(N2155:P2155,Q2155:AE2155)),0)</f>
        <v>0</v>
      </c>
      <c r="AI2155" s="7">
        <f>IF(T2155&gt;0,RANK(T2155,(N2155:P2155,Q2155:AE2155)),0)</f>
        <v>0</v>
      </c>
      <c r="AJ2155" s="7">
        <f>IF(S2155&gt;0,RANK(S2155,(N2155:P2155,Q2155:AE2155)),0)</f>
        <v>3</v>
      </c>
      <c r="AK2155" s="2">
        <f t="shared" si="798"/>
        <v>1.9472738166566807E-3</v>
      </c>
      <c r="AL2155" s="2">
        <f t="shared" si="799"/>
        <v>0</v>
      </c>
      <c r="AM2155" s="2">
        <f t="shared" si="800"/>
        <v>0</v>
      </c>
      <c r="AN2155" s="2">
        <f t="shared" si="801"/>
        <v>3.5949670461354103E-3</v>
      </c>
      <c r="AP2155" t="s">
        <v>1293</v>
      </c>
      <c r="AQ2155" t="s">
        <v>912</v>
      </c>
      <c r="AR2155" s="57">
        <v>7</v>
      </c>
      <c r="AT2155" s="95">
        <v>55</v>
      </c>
      <c r="AU2155" s="97">
        <v>119</v>
      </c>
      <c r="AV2155" s="101">
        <f t="shared" si="792"/>
        <v>55119</v>
      </c>
      <c r="AX2155" s="7" t="s">
        <v>1006</v>
      </c>
    </row>
    <row r="2156" spans="1:50" hidden="1" outlineLevel="1">
      <c r="A2156" t="s">
        <v>102</v>
      </c>
      <c r="B2156" t="s">
        <v>912</v>
      </c>
      <c r="C2156" s="1">
        <f t="shared" si="793"/>
        <v>8745</v>
      </c>
      <c r="D2156" s="7">
        <f>IF(N2156&gt;0, RANK(N2156,(N2156:P2156,Q2156:AE2156)),0)</f>
        <v>1</v>
      </c>
      <c r="E2156" s="7">
        <f>IF(O2156&gt;0,RANK(O2156,(N2156:P2156,Q2156:AE2156)),0)</f>
        <v>2</v>
      </c>
      <c r="F2156" s="7">
        <f>IF(P2156&gt;0,RANK(P2156,(N2156:P2156,Q2156:AE2156)),0)</f>
        <v>5</v>
      </c>
      <c r="G2156" s="1">
        <f t="shared" si="802"/>
        <v>998</v>
      </c>
      <c r="H2156" s="2">
        <f t="shared" si="803"/>
        <v>0.11412235563178959</v>
      </c>
      <c r="I2156" s="2"/>
      <c r="J2156" s="2">
        <f t="shared" si="794"/>
        <v>0.55277301315037164</v>
      </c>
      <c r="K2156" s="2">
        <f t="shared" si="795"/>
        <v>0.43865065751858207</v>
      </c>
      <c r="L2156" s="2">
        <f t="shared" si="796"/>
        <v>1.7152658662092624E-3</v>
      </c>
      <c r="M2156" s="2">
        <f t="shared" si="797"/>
        <v>6.8610634648370323E-3</v>
      </c>
      <c r="N2156" s="59">
        <v>4834</v>
      </c>
      <c r="O2156" s="59">
        <v>3836</v>
      </c>
      <c r="P2156" s="59">
        <v>15</v>
      </c>
      <c r="Q2156" s="59">
        <v>21</v>
      </c>
      <c r="R2156" s="59"/>
      <c r="S2156" s="59">
        <v>38</v>
      </c>
      <c r="T2156" s="59"/>
      <c r="U2156" s="59"/>
      <c r="V2156" s="59"/>
      <c r="W2156" s="59"/>
      <c r="X2156" s="59">
        <v>1</v>
      </c>
      <c r="Y2156" s="59"/>
      <c r="Z2156" s="59"/>
      <c r="AA2156" s="59"/>
      <c r="AB2156" s="59"/>
      <c r="AC2156" s="59"/>
      <c r="AD2156" s="59"/>
      <c r="AE2156" s="59"/>
      <c r="AG2156" s="7">
        <f>IF(Q2156&gt;0,RANK(Q2156,(N2156:P2156,Q2156:AE2156)),0)</f>
        <v>4</v>
      </c>
      <c r="AH2156" s="7">
        <f>IF(R2156&gt;0,RANK(R2156,(N2156:P2156,Q2156:AE2156)),0)</f>
        <v>0</v>
      </c>
      <c r="AI2156" s="7">
        <f>IF(T2156&gt;0,RANK(T2156,(N2156:P2156,Q2156:AE2156)),0)</f>
        <v>0</v>
      </c>
      <c r="AJ2156" s="7">
        <f>IF(S2156&gt;0,RANK(S2156,(N2156:P2156,Q2156:AE2156)),0)</f>
        <v>3</v>
      </c>
      <c r="AK2156" s="2">
        <f t="shared" si="798"/>
        <v>2.4013722126929675E-3</v>
      </c>
      <c r="AL2156" s="2">
        <f t="shared" si="799"/>
        <v>0</v>
      </c>
      <c r="AM2156" s="2">
        <f t="shared" si="800"/>
        <v>0</v>
      </c>
      <c r="AN2156" s="2">
        <f t="shared" si="801"/>
        <v>4.3453401943967978E-3</v>
      </c>
      <c r="AP2156" t="s">
        <v>102</v>
      </c>
      <c r="AQ2156" t="s">
        <v>912</v>
      </c>
      <c r="AR2156" s="57">
        <v>3</v>
      </c>
      <c r="AT2156" s="95">
        <v>55</v>
      </c>
      <c r="AU2156" s="97">
        <v>121</v>
      </c>
      <c r="AV2156" s="101">
        <f t="shared" si="792"/>
        <v>55121</v>
      </c>
      <c r="AX2156" s="7" t="s">
        <v>1006</v>
      </c>
    </row>
    <row r="2157" spans="1:50" hidden="1" outlineLevel="1">
      <c r="A2157" t="s">
        <v>339</v>
      </c>
      <c r="B2157" t="s">
        <v>912</v>
      </c>
      <c r="C2157" s="1">
        <f t="shared" si="793"/>
        <v>9336</v>
      </c>
      <c r="D2157" s="7">
        <f>IF(N2157&gt;0, RANK(N2157,(N2157:P2157,Q2157:AE2157)),0)</f>
        <v>1</v>
      </c>
      <c r="E2157" s="7">
        <f>IF(O2157&gt;0,RANK(O2157,(N2157:P2157,Q2157:AE2157)),0)</f>
        <v>2</v>
      </c>
      <c r="F2157" s="7">
        <f>IF(P2157&gt;0,RANK(P2157,(N2157:P2157,Q2157:AE2157)),0)</f>
        <v>5</v>
      </c>
      <c r="G2157" s="1">
        <f t="shared" si="802"/>
        <v>218</v>
      </c>
      <c r="H2157" s="2">
        <f t="shared" si="803"/>
        <v>2.3350471293916025E-2</v>
      </c>
      <c r="I2157" s="2"/>
      <c r="J2157" s="2">
        <f t="shared" si="794"/>
        <v>0.5067480719794345</v>
      </c>
      <c r="K2157" s="2">
        <f t="shared" si="795"/>
        <v>0.4833976006855184</v>
      </c>
      <c r="L2157" s="2">
        <f t="shared" si="796"/>
        <v>9.640102827763496E-4</v>
      </c>
      <c r="M2157" s="2">
        <f t="shared" si="797"/>
        <v>8.8903170522707485E-3</v>
      </c>
      <c r="N2157" s="59">
        <v>4731</v>
      </c>
      <c r="O2157" s="59">
        <v>4513</v>
      </c>
      <c r="P2157" s="59">
        <v>9</v>
      </c>
      <c r="Q2157" s="59">
        <v>29</v>
      </c>
      <c r="R2157" s="59"/>
      <c r="S2157" s="59">
        <v>51</v>
      </c>
      <c r="T2157" s="59"/>
      <c r="U2157" s="59"/>
      <c r="V2157" s="59"/>
      <c r="W2157" s="59"/>
      <c r="X2157" s="59">
        <v>3</v>
      </c>
      <c r="Y2157" s="59"/>
      <c r="Z2157" s="59"/>
      <c r="AA2157" s="59"/>
      <c r="AB2157" s="59"/>
      <c r="AC2157" s="59"/>
      <c r="AD2157" s="59"/>
      <c r="AE2157" s="59"/>
      <c r="AG2157" s="7">
        <f>IF(Q2157&gt;0,RANK(Q2157,(N2157:P2157,Q2157:AE2157)),0)</f>
        <v>4</v>
      </c>
      <c r="AH2157" s="7">
        <f>IF(R2157&gt;0,RANK(R2157,(N2157:P2157,Q2157:AE2157)),0)</f>
        <v>0</v>
      </c>
      <c r="AI2157" s="7">
        <f>IF(T2157&gt;0,RANK(T2157,(N2157:P2157,Q2157:AE2157)),0)</f>
        <v>0</v>
      </c>
      <c r="AJ2157" s="7">
        <f>IF(S2157&gt;0,RANK(S2157,(N2157:P2157,Q2157:AE2157)),0)</f>
        <v>3</v>
      </c>
      <c r="AK2157" s="2">
        <f t="shared" si="798"/>
        <v>3.1062553556126821E-3</v>
      </c>
      <c r="AL2157" s="2">
        <f t="shared" si="799"/>
        <v>0</v>
      </c>
      <c r="AM2157" s="2">
        <f t="shared" si="800"/>
        <v>0</v>
      </c>
      <c r="AN2157" s="2">
        <f t="shared" si="801"/>
        <v>5.462724935732648E-3</v>
      </c>
      <c r="AP2157" t="s">
        <v>339</v>
      </c>
      <c r="AQ2157" t="s">
        <v>912</v>
      </c>
      <c r="AR2157" s="57">
        <v>3</v>
      </c>
      <c r="AT2157" s="95">
        <v>55</v>
      </c>
      <c r="AU2157" s="97">
        <v>123</v>
      </c>
      <c r="AV2157" s="101">
        <f t="shared" si="792"/>
        <v>55123</v>
      </c>
      <c r="AX2157" s="7" t="s">
        <v>1006</v>
      </c>
    </row>
    <row r="2158" spans="1:50" hidden="1" outlineLevel="1">
      <c r="A2158" t="s">
        <v>2287</v>
      </c>
      <c r="B2158" t="s">
        <v>912</v>
      </c>
      <c r="C2158" s="1">
        <f t="shared" si="793"/>
        <v>8388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5</v>
      </c>
      <c r="G2158" s="1">
        <f t="shared" si="802"/>
        <v>945</v>
      </c>
      <c r="H2158" s="2">
        <f t="shared" si="803"/>
        <v>0.11266094420600858</v>
      </c>
      <c r="I2158" s="2"/>
      <c r="J2158" s="2">
        <f t="shared" si="794"/>
        <v>0.43919885550786836</v>
      </c>
      <c r="K2158" s="2">
        <f t="shared" si="795"/>
        <v>0.551859799713877</v>
      </c>
      <c r="L2158" s="2">
        <f t="shared" si="796"/>
        <v>1.7882689556509299E-3</v>
      </c>
      <c r="M2158" s="2">
        <f t="shared" si="797"/>
        <v>7.1530758226037707E-3</v>
      </c>
      <c r="N2158" s="59">
        <v>3684</v>
      </c>
      <c r="O2158" s="59">
        <v>4629</v>
      </c>
      <c r="P2158" s="59">
        <v>15</v>
      </c>
      <c r="Q2158" s="59">
        <v>20</v>
      </c>
      <c r="R2158" s="59"/>
      <c r="S2158" s="59">
        <v>39</v>
      </c>
      <c r="T2158" s="59"/>
      <c r="U2158" s="59"/>
      <c r="V2158" s="59"/>
      <c r="W2158" s="59"/>
      <c r="X2158" s="59">
        <v>1</v>
      </c>
      <c r="Y2158" s="59"/>
      <c r="Z2158" s="59"/>
      <c r="AA2158" s="59"/>
      <c r="AB2158" s="59"/>
      <c r="AC2158" s="59"/>
      <c r="AD2158" s="59"/>
      <c r="AE2158" s="59"/>
      <c r="AG2158" s="7">
        <f>IF(Q2158&gt;0,RANK(Q2158,(N2158:P2158,Q2158:AE2158)),0)</f>
        <v>4</v>
      </c>
      <c r="AH2158" s="7">
        <f>IF(R2158&gt;0,RANK(R2158,(N2158:P2158,Q2158:AE2158)),0)</f>
        <v>0</v>
      </c>
      <c r="AI2158" s="7">
        <f>IF(T2158&gt;0,RANK(T2158,(N2158:P2158,Q2158:AE2158)),0)</f>
        <v>0</v>
      </c>
      <c r="AJ2158" s="7">
        <f>IF(S2158&gt;0,RANK(S2158,(N2158:P2158,Q2158:AE2158)),0)</f>
        <v>3</v>
      </c>
      <c r="AK2158" s="2">
        <f t="shared" si="798"/>
        <v>2.384358607534573E-3</v>
      </c>
      <c r="AL2158" s="2">
        <f t="shared" si="799"/>
        <v>0</v>
      </c>
      <c r="AM2158" s="2">
        <f t="shared" si="800"/>
        <v>0</v>
      </c>
      <c r="AN2158" s="2">
        <f t="shared" si="801"/>
        <v>4.6494992846924177E-3</v>
      </c>
      <c r="AP2158" t="s">
        <v>2287</v>
      </c>
      <c r="AQ2158" t="s">
        <v>912</v>
      </c>
      <c r="AR2158" s="57">
        <v>8</v>
      </c>
      <c r="AT2158" s="95">
        <v>55</v>
      </c>
      <c r="AU2158" s="97">
        <v>125</v>
      </c>
      <c r="AV2158" s="101">
        <f t="shared" si="792"/>
        <v>55125</v>
      </c>
      <c r="AX2158" s="7" t="s">
        <v>1006</v>
      </c>
    </row>
    <row r="2159" spans="1:50" hidden="1" outlineLevel="1">
      <c r="A2159" t="s">
        <v>115</v>
      </c>
      <c r="B2159" t="s">
        <v>912</v>
      </c>
      <c r="C2159" s="1">
        <f t="shared" ref="C2159:C2167" si="804">SUM(N2159:AE2159)</f>
        <v>26126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5</v>
      </c>
      <c r="G2159" s="1">
        <f t="shared" si="802"/>
        <v>4491</v>
      </c>
      <c r="H2159" s="2">
        <f t="shared" si="803"/>
        <v>0.17189772640281711</v>
      </c>
      <c r="I2159" s="2"/>
      <c r="J2159" s="2">
        <f t="shared" ref="J2159:J2167" si="805">IF($C2159=0,"-",N2159/$C2159)</f>
        <v>0.40878818035673276</v>
      </c>
      <c r="K2159" s="2">
        <f t="shared" ref="K2159:K2167" si="806">IF($C2159=0,"-",O2159/$C2159)</f>
        <v>0.5806859067595499</v>
      </c>
      <c r="L2159" s="2">
        <f t="shared" ref="L2159:L2167" si="807">IF($C2159=0,"-",P2159/$C2159)</f>
        <v>2.4879430452422872E-3</v>
      </c>
      <c r="M2159" s="2">
        <f t="shared" ref="M2159:M2167" si="808">IF(C2159=0,"-",(1-J2159-K2159-L2159))</f>
        <v>8.0379698384750054E-3</v>
      </c>
      <c r="N2159" s="59">
        <v>10680</v>
      </c>
      <c r="O2159" s="59">
        <v>15171</v>
      </c>
      <c r="P2159" s="59">
        <v>65</v>
      </c>
      <c r="Q2159" s="59">
        <v>89</v>
      </c>
      <c r="R2159" s="59"/>
      <c r="S2159" s="59">
        <v>119</v>
      </c>
      <c r="T2159" s="59"/>
      <c r="U2159" s="59"/>
      <c r="V2159" s="59"/>
      <c r="W2159" s="59"/>
      <c r="X2159" s="59">
        <v>2</v>
      </c>
      <c r="Y2159" s="59"/>
      <c r="Z2159" s="59"/>
      <c r="AA2159" s="59"/>
      <c r="AB2159" s="59"/>
      <c r="AC2159" s="59"/>
      <c r="AD2159" s="59"/>
      <c r="AE2159" s="59"/>
      <c r="AG2159" s="7">
        <f>IF(Q2159&gt;0,RANK(Q2159,(N2159:P2159,Q2159:AE2159)),0)</f>
        <v>4</v>
      </c>
      <c r="AH2159" s="7">
        <f>IF(R2159&gt;0,RANK(R2159,(N2159:P2159,Q2159:AE2159)),0)</f>
        <v>0</v>
      </c>
      <c r="AI2159" s="7">
        <f>IF(T2159&gt;0,RANK(T2159,(N2159:P2159,Q2159:AE2159)),0)</f>
        <v>0</v>
      </c>
      <c r="AJ2159" s="7">
        <f>IF(S2159&gt;0,RANK(S2159,(N2159:P2159,Q2159:AE2159)),0)</f>
        <v>3</v>
      </c>
      <c r="AK2159" s="2">
        <f t="shared" ref="AK2159:AK2167" si="809">IF($C2159=0,"-",Q2159/$C2159)</f>
        <v>3.4065681696394397E-3</v>
      </c>
      <c r="AL2159" s="2">
        <f t="shared" ref="AL2159:AL2167" si="810">IF($C2159=0,"-",R2159/$C2159)</f>
        <v>0</v>
      </c>
      <c r="AM2159" s="2">
        <f t="shared" ref="AM2159:AM2167" si="811">IF($C2159=0,"-",T2159/$C2159)</f>
        <v>0</v>
      </c>
      <c r="AN2159" s="2">
        <f t="shared" ref="AN2159:AN2167" si="812">IF($C2159=0,"-",S2159/$C2159)</f>
        <v>4.5548495751358796E-3</v>
      </c>
      <c r="AP2159" t="s">
        <v>115</v>
      </c>
      <c r="AQ2159" t="s">
        <v>912</v>
      </c>
      <c r="AR2159" s="57">
        <v>0</v>
      </c>
      <c r="AT2159" s="95">
        <v>55</v>
      </c>
      <c r="AU2159" s="97">
        <v>127</v>
      </c>
      <c r="AV2159" s="101">
        <f t="shared" si="792"/>
        <v>55127</v>
      </c>
      <c r="AX2159" s="7" t="s">
        <v>1006</v>
      </c>
    </row>
    <row r="2160" spans="1:50" hidden="1" outlineLevel="1">
      <c r="A2160" t="s">
        <v>892</v>
      </c>
      <c r="B2160" t="s">
        <v>912</v>
      </c>
      <c r="C2160" s="1">
        <f t="shared" si="804"/>
        <v>5579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5</v>
      </c>
      <c r="G2160" s="1">
        <f t="shared" si="802"/>
        <v>242</v>
      </c>
      <c r="H2160" s="2">
        <f t="shared" si="803"/>
        <v>4.337694927406345E-2</v>
      </c>
      <c r="I2160" s="2"/>
      <c r="J2160" s="2">
        <f t="shared" si="805"/>
        <v>0.47642946764653166</v>
      </c>
      <c r="K2160" s="2">
        <f t="shared" si="806"/>
        <v>0.51980641692059504</v>
      </c>
      <c r="L2160" s="2">
        <f t="shared" si="807"/>
        <v>5.3773077612475359E-4</v>
      </c>
      <c r="M2160" s="2">
        <f t="shared" si="808"/>
        <v>3.226384656748496E-3</v>
      </c>
      <c r="N2160" s="59">
        <v>2658</v>
      </c>
      <c r="O2160" s="59">
        <v>2900</v>
      </c>
      <c r="P2160" s="59">
        <v>3</v>
      </c>
      <c r="Q2160" s="59">
        <v>13</v>
      </c>
      <c r="R2160" s="59"/>
      <c r="S2160" s="59">
        <v>4</v>
      </c>
      <c r="T2160" s="59"/>
      <c r="U2160" s="59"/>
      <c r="V2160" s="59"/>
      <c r="W2160" s="59"/>
      <c r="X2160" s="59">
        <v>1</v>
      </c>
      <c r="Y2160" s="59"/>
      <c r="Z2160" s="59"/>
      <c r="AA2160" s="59"/>
      <c r="AB2160" s="59"/>
      <c r="AC2160" s="59"/>
      <c r="AD2160" s="59"/>
      <c r="AE2160" s="59"/>
      <c r="AG2160" s="7">
        <f>IF(Q2160&gt;0,RANK(Q2160,(N2160:P2160,Q2160:AE2160)),0)</f>
        <v>3</v>
      </c>
      <c r="AH2160" s="7">
        <f>IF(R2160&gt;0,RANK(R2160,(N2160:P2160,Q2160:AE2160)),0)</f>
        <v>0</v>
      </c>
      <c r="AI2160" s="7">
        <f>IF(T2160&gt;0,RANK(T2160,(N2160:P2160,Q2160:AE2160)),0)</f>
        <v>0</v>
      </c>
      <c r="AJ2160" s="7">
        <f>IF(S2160&gt;0,RANK(S2160,(N2160:P2160,Q2160:AE2160)),0)</f>
        <v>4</v>
      </c>
      <c r="AK2160" s="2">
        <f t="shared" si="809"/>
        <v>2.3301666965405985E-3</v>
      </c>
      <c r="AL2160" s="2">
        <f t="shared" si="810"/>
        <v>0</v>
      </c>
      <c r="AM2160" s="2">
        <f t="shared" si="811"/>
        <v>0</v>
      </c>
      <c r="AN2160" s="2">
        <f t="shared" si="812"/>
        <v>7.1697436816633802E-4</v>
      </c>
      <c r="AP2160" t="s">
        <v>892</v>
      </c>
      <c r="AQ2160" t="s">
        <v>912</v>
      </c>
      <c r="AR2160" s="57">
        <v>7</v>
      </c>
      <c r="AT2160" s="95">
        <v>55</v>
      </c>
      <c r="AU2160" s="97">
        <v>129</v>
      </c>
      <c r="AV2160" s="101">
        <f t="shared" si="792"/>
        <v>55129</v>
      </c>
      <c r="AX2160" s="7" t="s">
        <v>1006</v>
      </c>
    </row>
    <row r="2161" spans="1:50" hidden="1" outlineLevel="1">
      <c r="A2161" t="s">
        <v>404</v>
      </c>
      <c r="B2161" t="s">
        <v>912</v>
      </c>
      <c r="C2161" s="1">
        <f t="shared" si="804"/>
        <v>39176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4</v>
      </c>
      <c r="G2161" s="1">
        <f t="shared" si="802"/>
        <v>12451</v>
      </c>
      <c r="H2161" s="2">
        <f t="shared" si="803"/>
        <v>0.31782213600163367</v>
      </c>
      <c r="I2161" s="2"/>
      <c r="J2161" s="2">
        <f t="shared" si="805"/>
        <v>0.33469471104758014</v>
      </c>
      <c r="K2161" s="2">
        <f t="shared" si="806"/>
        <v>0.65251684704921376</v>
      </c>
      <c r="L2161" s="2">
        <f t="shared" si="807"/>
        <v>3.1652031856238515E-3</v>
      </c>
      <c r="M2161" s="2">
        <f t="shared" si="808"/>
        <v>9.6232387175821978E-3</v>
      </c>
      <c r="N2161" s="59">
        <v>13112</v>
      </c>
      <c r="O2161" s="59">
        <v>25563</v>
      </c>
      <c r="P2161" s="59">
        <v>124</v>
      </c>
      <c r="Q2161" s="59">
        <v>119</v>
      </c>
      <c r="R2161" s="59"/>
      <c r="S2161" s="59">
        <v>237</v>
      </c>
      <c r="T2161" s="59"/>
      <c r="U2161" s="59"/>
      <c r="V2161" s="59"/>
      <c r="W2161" s="59"/>
      <c r="X2161" s="59">
        <v>21</v>
      </c>
      <c r="Y2161" s="59"/>
      <c r="Z2161" s="59"/>
      <c r="AA2161" s="59"/>
      <c r="AB2161" s="59"/>
      <c r="AC2161" s="59"/>
      <c r="AD2161" s="59"/>
      <c r="AE2161" s="59"/>
      <c r="AG2161" s="7">
        <f>IF(Q2161&gt;0,RANK(Q2161,(N2161:P2161,Q2161:AE2161)),0)</f>
        <v>5</v>
      </c>
      <c r="AH2161" s="7">
        <f>IF(R2161&gt;0,RANK(R2161,(N2161:P2161,Q2161:AE2161)),0)</f>
        <v>0</v>
      </c>
      <c r="AI2161" s="7">
        <f>IF(T2161&gt;0,RANK(T2161,(N2161:P2161,Q2161:AE2161)),0)</f>
        <v>0</v>
      </c>
      <c r="AJ2161" s="7">
        <f>IF(S2161&gt;0,RANK(S2161,(N2161:P2161,Q2161:AE2161)),0)</f>
        <v>3</v>
      </c>
      <c r="AK2161" s="2">
        <f t="shared" si="809"/>
        <v>3.037574024913212E-3</v>
      </c>
      <c r="AL2161" s="2">
        <f t="shared" si="810"/>
        <v>0</v>
      </c>
      <c r="AM2161" s="2">
        <f t="shared" si="811"/>
        <v>0</v>
      </c>
      <c r="AN2161" s="2">
        <f t="shared" si="812"/>
        <v>6.0496222176842961E-3</v>
      </c>
      <c r="AP2161" t="s">
        <v>404</v>
      </c>
      <c r="AQ2161" t="s">
        <v>912</v>
      </c>
      <c r="AR2161" s="57">
        <v>5</v>
      </c>
      <c r="AT2161" s="95">
        <v>55</v>
      </c>
      <c r="AU2161" s="97">
        <v>131</v>
      </c>
      <c r="AV2161" s="101">
        <f t="shared" si="792"/>
        <v>55131</v>
      </c>
      <c r="AX2161" s="7" t="s">
        <v>1006</v>
      </c>
    </row>
    <row r="2162" spans="1:50" hidden="1" outlineLevel="1">
      <c r="A2162" t="s">
        <v>1859</v>
      </c>
      <c r="B2162" t="s">
        <v>912</v>
      </c>
      <c r="C2162" s="1">
        <f t="shared" si="804"/>
        <v>134042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5</v>
      </c>
      <c r="G2162" s="1">
        <f t="shared" si="802"/>
        <v>36830</v>
      </c>
      <c r="H2162" s="2">
        <f t="shared" si="803"/>
        <v>0.27476462601274226</v>
      </c>
      <c r="I2162" s="2"/>
      <c r="J2162" s="2">
        <f t="shared" si="805"/>
        <v>0.357992271079214</v>
      </c>
      <c r="K2162" s="2">
        <f t="shared" si="806"/>
        <v>0.63275689709195626</v>
      </c>
      <c r="L2162" s="2">
        <f t="shared" si="807"/>
        <v>2.0366750719923608E-3</v>
      </c>
      <c r="M2162" s="2">
        <f t="shared" si="808"/>
        <v>7.2141567568373257E-3</v>
      </c>
      <c r="N2162" s="59">
        <v>47986</v>
      </c>
      <c r="O2162" s="59">
        <v>84816</v>
      </c>
      <c r="P2162" s="59">
        <v>273</v>
      </c>
      <c r="Q2162" s="59">
        <v>342</v>
      </c>
      <c r="R2162" s="59"/>
      <c r="S2162" s="59">
        <v>573</v>
      </c>
      <c r="T2162" s="59"/>
      <c r="U2162" s="59"/>
      <c r="V2162" s="59"/>
      <c r="W2162" s="59"/>
      <c r="X2162" s="59">
        <v>52</v>
      </c>
      <c r="Y2162" s="59"/>
      <c r="Z2162" s="59"/>
      <c r="AA2162" s="59"/>
      <c r="AB2162" s="59"/>
      <c r="AC2162" s="59"/>
      <c r="AD2162" s="59"/>
      <c r="AE2162" s="59"/>
      <c r="AG2162" s="7">
        <f>IF(Q2162&gt;0,RANK(Q2162,(N2162:P2162,Q2162:AE2162)),0)</f>
        <v>4</v>
      </c>
      <c r="AH2162" s="7">
        <f>IF(R2162&gt;0,RANK(R2162,(N2162:P2162,Q2162:AE2162)),0)</f>
        <v>0</v>
      </c>
      <c r="AI2162" s="7">
        <f>IF(T2162&gt;0,RANK(T2162,(N2162:P2162,Q2162:AE2162)),0)</f>
        <v>0</v>
      </c>
      <c r="AJ2162" s="7">
        <f>IF(S2162&gt;0,RANK(S2162,(N2162:P2162,Q2162:AE2162)),0)</f>
        <v>3</v>
      </c>
      <c r="AK2162" s="2">
        <f t="shared" si="809"/>
        <v>2.5514391011772428E-3</v>
      </c>
      <c r="AL2162" s="2">
        <f t="shared" si="810"/>
        <v>0</v>
      </c>
      <c r="AM2162" s="2">
        <f t="shared" si="811"/>
        <v>0</v>
      </c>
      <c r="AN2162" s="2">
        <f t="shared" si="812"/>
        <v>4.2747795467092406E-3</v>
      </c>
      <c r="AP2162" t="s">
        <v>1859</v>
      </c>
      <c r="AQ2162" t="s">
        <v>912</v>
      </c>
      <c r="AR2162" s="57">
        <v>0</v>
      </c>
      <c r="AT2162" s="95">
        <v>55</v>
      </c>
      <c r="AU2162" s="97">
        <v>133</v>
      </c>
      <c r="AV2162" s="101">
        <f t="shared" si="792"/>
        <v>55133</v>
      </c>
      <c r="AX2162" s="7" t="s">
        <v>1006</v>
      </c>
    </row>
    <row r="2163" spans="1:50" hidden="1" outlineLevel="1">
      <c r="A2163" t="s">
        <v>442</v>
      </c>
      <c r="B2163" t="s">
        <v>912</v>
      </c>
      <c r="C2163" s="1">
        <f t="shared" si="804"/>
        <v>16017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5</v>
      </c>
      <c r="G2163" s="1">
        <f t="shared" si="802"/>
        <v>3463</v>
      </c>
      <c r="H2163" s="2">
        <f t="shared" si="803"/>
        <v>0.21620777923456327</v>
      </c>
      <c r="I2163" s="2"/>
      <c r="J2163" s="2">
        <f t="shared" si="805"/>
        <v>0.38765062121495908</v>
      </c>
      <c r="K2163" s="2">
        <f t="shared" si="806"/>
        <v>0.60385840044952244</v>
      </c>
      <c r="L2163" s="2">
        <f t="shared" si="807"/>
        <v>1.560841605793844E-3</v>
      </c>
      <c r="M2163" s="2">
        <f t="shared" si="808"/>
        <v>6.93013672972464E-3</v>
      </c>
      <c r="N2163" s="59">
        <v>6209</v>
      </c>
      <c r="O2163" s="59">
        <v>9672</v>
      </c>
      <c r="P2163" s="59">
        <v>25</v>
      </c>
      <c r="Q2163" s="59">
        <v>42</v>
      </c>
      <c r="R2163" s="59"/>
      <c r="S2163" s="59">
        <v>59</v>
      </c>
      <c r="T2163" s="59"/>
      <c r="U2163" s="59"/>
      <c r="V2163" s="59"/>
      <c r="W2163" s="59"/>
      <c r="X2163" s="59">
        <v>10</v>
      </c>
      <c r="Y2163" s="59"/>
      <c r="Z2163" s="59"/>
      <c r="AA2163" s="59"/>
      <c r="AB2163" s="59"/>
      <c r="AC2163" s="59"/>
      <c r="AD2163" s="59"/>
      <c r="AE2163" s="59"/>
      <c r="AG2163" s="7">
        <f>IF(Q2163&gt;0,RANK(Q2163,(N2163:P2163,Q2163:AE2163)),0)</f>
        <v>4</v>
      </c>
      <c r="AH2163" s="7">
        <f>IF(R2163&gt;0,RANK(R2163,(N2163:P2163,Q2163:AE2163)),0)</f>
        <v>0</v>
      </c>
      <c r="AI2163" s="7">
        <f>IF(T2163&gt;0,RANK(T2163,(N2163:P2163,Q2163:AE2163)),0)</f>
        <v>0</v>
      </c>
      <c r="AJ2163" s="7">
        <f>IF(S2163&gt;0,RANK(S2163,(N2163:P2163,Q2163:AE2163)),0)</f>
        <v>3</v>
      </c>
      <c r="AK2163" s="2">
        <f t="shared" si="809"/>
        <v>2.6222138977336578E-3</v>
      </c>
      <c r="AL2163" s="2">
        <f t="shared" si="810"/>
        <v>0</v>
      </c>
      <c r="AM2163" s="2">
        <f t="shared" si="811"/>
        <v>0</v>
      </c>
      <c r="AN2163" s="2">
        <f t="shared" si="812"/>
        <v>3.6835861896734718E-3</v>
      </c>
      <c r="AP2163" t="s">
        <v>442</v>
      </c>
      <c r="AQ2163" t="s">
        <v>912</v>
      </c>
      <c r="AR2163" s="57">
        <v>8</v>
      </c>
      <c r="AT2163" s="95">
        <v>55</v>
      </c>
      <c r="AU2163" s="97">
        <v>135</v>
      </c>
      <c r="AV2163" s="101">
        <f t="shared" si="792"/>
        <v>55135</v>
      </c>
      <c r="AX2163" s="7" t="s">
        <v>1006</v>
      </c>
    </row>
    <row r="2164" spans="1:50" hidden="1" outlineLevel="1">
      <c r="A2164" t="s">
        <v>2043</v>
      </c>
      <c r="B2164" t="s">
        <v>912</v>
      </c>
      <c r="C2164" s="1">
        <f t="shared" si="804"/>
        <v>7709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5</v>
      </c>
      <c r="G2164" s="1">
        <f t="shared" si="802"/>
        <v>1542</v>
      </c>
      <c r="H2164" s="2">
        <f t="shared" si="803"/>
        <v>0.20002594370216631</v>
      </c>
      <c r="I2164" s="2"/>
      <c r="J2164" s="2">
        <f t="shared" si="805"/>
        <v>0.39512258399273575</v>
      </c>
      <c r="K2164" s="2">
        <f t="shared" si="806"/>
        <v>0.59514852769490201</v>
      </c>
      <c r="L2164" s="2">
        <f t="shared" si="807"/>
        <v>1.9457776624724349E-3</v>
      </c>
      <c r="M2164" s="2">
        <f t="shared" si="808"/>
        <v>7.7831106498898591E-3</v>
      </c>
      <c r="N2164" s="59">
        <v>3046</v>
      </c>
      <c r="O2164" s="59">
        <v>4588</v>
      </c>
      <c r="P2164" s="59">
        <v>15</v>
      </c>
      <c r="Q2164" s="59">
        <v>22</v>
      </c>
      <c r="R2164" s="59"/>
      <c r="S2164" s="59">
        <v>37</v>
      </c>
      <c r="T2164" s="59"/>
      <c r="U2164" s="59"/>
      <c r="V2164" s="59"/>
      <c r="W2164" s="59"/>
      <c r="X2164" s="59">
        <v>1</v>
      </c>
      <c r="Y2164" s="59"/>
      <c r="Z2164" s="59"/>
      <c r="AA2164" s="59"/>
      <c r="AB2164" s="59"/>
      <c r="AC2164" s="59"/>
      <c r="AD2164" s="59"/>
      <c r="AE2164" s="59"/>
      <c r="AG2164" s="7">
        <f>IF(Q2164&gt;0,RANK(Q2164,(N2164:P2164,Q2164:AE2164)),0)</f>
        <v>4</v>
      </c>
      <c r="AH2164" s="7">
        <f>IF(R2164&gt;0,RANK(R2164,(N2164:P2164,Q2164:AE2164)),0)</f>
        <v>0</v>
      </c>
      <c r="AI2164" s="7">
        <f>IF(T2164&gt;0,RANK(T2164,(N2164:P2164,Q2164:AE2164)),0)</f>
        <v>0</v>
      </c>
      <c r="AJ2164" s="7">
        <f>IF(S2164&gt;0,RANK(S2164,(N2164:P2164,Q2164:AE2164)),0)</f>
        <v>3</v>
      </c>
      <c r="AK2164" s="2">
        <f t="shared" si="809"/>
        <v>2.8538072382929044E-3</v>
      </c>
      <c r="AL2164" s="2">
        <f t="shared" si="810"/>
        <v>0</v>
      </c>
      <c r="AM2164" s="2">
        <f t="shared" si="811"/>
        <v>0</v>
      </c>
      <c r="AN2164" s="2">
        <f t="shared" si="812"/>
        <v>4.799584900765339E-3</v>
      </c>
      <c r="AP2164" t="s">
        <v>2043</v>
      </c>
      <c r="AQ2164" t="s">
        <v>912</v>
      </c>
      <c r="AR2164" s="57">
        <v>6</v>
      </c>
      <c r="AT2164" s="95">
        <v>55</v>
      </c>
      <c r="AU2164" s="97">
        <v>137</v>
      </c>
      <c r="AV2164" s="101">
        <f t="shared" si="792"/>
        <v>55137</v>
      </c>
      <c r="AX2164" s="7" t="s">
        <v>1006</v>
      </c>
    </row>
    <row r="2165" spans="1:50" hidden="1" outlineLevel="1">
      <c r="A2165" t="s">
        <v>261</v>
      </c>
      <c r="B2165" t="s">
        <v>912</v>
      </c>
      <c r="C2165" s="1">
        <f t="shared" si="804"/>
        <v>50838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5</v>
      </c>
      <c r="G2165" s="1">
        <f t="shared" si="802"/>
        <v>2102</v>
      </c>
      <c r="H2165" s="2">
        <f t="shared" si="803"/>
        <v>4.1347023879774972E-2</v>
      </c>
      <c r="I2165" s="2"/>
      <c r="J2165" s="2">
        <f t="shared" si="805"/>
        <v>0.47196978638026671</v>
      </c>
      <c r="K2165" s="2">
        <f t="shared" si="806"/>
        <v>0.51331681026004172</v>
      </c>
      <c r="L2165" s="2">
        <f t="shared" si="807"/>
        <v>3.6980211652700734E-3</v>
      </c>
      <c r="M2165" s="2">
        <f t="shared" si="808"/>
        <v>1.101538219442144E-2</v>
      </c>
      <c r="N2165" s="59">
        <v>23994</v>
      </c>
      <c r="O2165" s="59">
        <v>26096</v>
      </c>
      <c r="P2165" s="59">
        <v>188</v>
      </c>
      <c r="Q2165" s="59">
        <v>200</v>
      </c>
      <c r="R2165" s="59"/>
      <c r="S2165" s="59">
        <v>330</v>
      </c>
      <c r="T2165" s="59"/>
      <c r="U2165" s="59"/>
      <c r="V2165" s="59"/>
      <c r="W2165" s="59"/>
      <c r="X2165" s="59">
        <v>30</v>
      </c>
      <c r="Y2165" s="59"/>
      <c r="Z2165" s="59"/>
      <c r="AA2165" s="59"/>
      <c r="AB2165" s="59"/>
      <c r="AC2165" s="59"/>
      <c r="AD2165" s="59"/>
      <c r="AE2165" s="59"/>
      <c r="AG2165" s="7">
        <f>IF(Q2165&gt;0,RANK(Q2165,(N2165:P2165,Q2165:AE2165)),0)</f>
        <v>4</v>
      </c>
      <c r="AH2165" s="7">
        <f>IF(R2165&gt;0,RANK(R2165,(N2165:P2165,Q2165:AE2165)),0)</f>
        <v>0</v>
      </c>
      <c r="AI2165" s="7">
        <f>IF(T2165&gt;0,RANK(T2165,(N2165:P2165,Q2165:AE2165)),0)</f>
        <v>0</v>
      </c>
      <c r="AJ2165" s="7">
        <f>IF(S2165&gt;0,RANK(S2165,(N2165:P2165,Q2165:AE2165)),0)</f>
        <v>3</v>
      </c>
      <c r="AK2165" s="2">
        <f t="shared" si="809"/>
        <v>3.9340650694362489E-3</v>
      </c>
      <c r="AL2165" s="2">
        <f t="shared" si="810"/>
        <v>0</v>
      </c>
      <c r="AM2165" s="2">
        <f t="shared" si="811"/>
        <v>0</v>
      </c>
      <c r="AN2165" s="2">
        <f t="shared" si="812"/>
        <v>6.4912073645698098E-3</v>
      </c>
      <c r="AP2165" t="s">
        <v>261</v>
      </c>
      <c r="AQ2165" t="s">
        <v>912</v>
      </c>
      <c r="AR2165" s="57">
        <v>6</v>
      </c>
      <c r="AT2165" s="95">
        <v>55</v>
      </c>
      <c r="AU2165" s="97">
        <v>139</v>
      </c>
      <c r="AV2165" s="101">
        <f t="shared" si="792"/>
        <v>55139</v>
      </c>
      <c r="AX2165" s="7" t="s">
        <v>1006</v>
      </c>
    </row>
    <row r="2166" spans="1:50" hidden="1" outlineLevel="1">
      <c r="A2166" t="s">
        <v>1358</v>
      </c>
      <c r="B2166" t="s">
        <v>912</v>
      </c>
      <c r="C2166" s="1">
        <f t="shared" si="804"/>
        <v>26842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4</v>
      </c>
      <c r="G2166" s="1">
        <f t="shared" si="802"/>
        <v>2333</v>
      </c>
      <c r="H2166" s="2">
        <f t="shared" si="803"/>
        <v>8.6916027121674982E-2</v>
      </c>
      <c r="I2166" s="2"/>
      <c r="J2166" s="2">
        <f t="shared" si="805"/>
        <v>0.44869979882274047</v>
      </c>
      <c r="K2166" s="2">
        <f t="shared" si="806"/>
        <v>0.53561582594441548</v>
      </c>
      <c r="L2166" s="2">
        <f t="shared" si="807"/>
        <v>4.2843305267863795E-3</v>
      </c>
      <c r="M2166" s="2">
        <f t="shared" si="808"/>
        <v>1.140004470605767E-2</v>
      </c>
      <c r="N2166" s="59">
        <v>12044</v>
      </c>
      <c r="O2166" s="59">
        <v>14377</v>
      </c>
      <c r="P2166" s="59">
        <v>115</v>
      </c>
      <c r="Q2166" s="59">
        <v>76</v>
      </c>
      <c r="R2166" s="59"/>
      <c r="S2166" s="59">
        <v>224</v>
      </c>
      <c r="T2166" s="59"/>
      <c r="U2166" s="59"/>
      <c r="V2166" s="59"/>
      <c r="W2166" s="59"/>
      <c r="X2166" s="59">
        <v>6</v>
      </c>
      <c r="Y2166" s="59"/>
      <c r="Z2166" s="59"/>
      <c r="AA2166" s="59"/>
      <c r="AB2166" s="59"/>
      <c r="AC2166" s="59"/>
      <c r="AD2166" s="59"/>
      <c r="AE2166" s="59"/>
      <c r="AG2166" s="7">
        <f>IF(Q2166&gt;0,RANK(Q2166,(N2166:P2166,Q2166:AE2166)),0)</f>
        <v>5</v>
      </c>
      <c r="AH2166" s="7">
        <f>IF(R2166&gt;0,RANK(R2166,(N2166:P2166,Q2166:AE2166)),0)</f>
        <v>0</v>
      </c>
      <c r="AI2166" s="7">
        <f>IF(T2166&gt;0,RANK(T2166,(N2166:P2166,Q2166:AE2166)),0)</f>
        <v>0</v>
      </c>
      <c r="AJ2166" s="7">
        <f>IF(S2166&gt;0,RANK(S2166,(N2166:P2166,Q2166:AE2166)),0)</f>
        <v>3</v>
      </c>
      <c r="AK2166" s="2">
        <f t="shared" si="809"/>
        <v>2.8313836524849118E-3</v>
      </c>
      <c r="AL2166" s="2">
        <f t="shared" si="810"/>
        <v>0</v>
      </c>
      <c r="AM2166" s="2">
        <f t="shared" si="811"/>
        <v>0</v>
      </c>
      <c r="AN2166" s="2">
        <f t="shared" si="812"/>
        <v>8.345130765218688E-3</v>
      </c>
      <c r="AP2166" t="s">
        <v>1358</v>
      </c>
      <c r="AQ2166" t="s">
        <v>912</v>
      </c>
      <c r="AR2166" s="57">
        <v>7</v>
      </c>
      <c r="AT2166" s="95">
        <v>55</v>
      </c>
      <c r="AU2166" s="97">
        <v>141</v>
      </c>
      <c r="AV2166" s="101">
        <f t="shared" si="792"/>
        <v>55141</v>
      </c>
      <c r="AX2166" s="7" t="s">
        <v>1006</v>
      </c>
    </row>
    <row r="2167" spans="1:50" collapsed="1">
      <c r="A2167" t="s">
        <v>1520</v>
      </c>
      <c r="B2167" t="s">
        <v>323</v>
      </c>
      <c r="C2167" s="1">
        <f t="shared" si="804"/>
        <v>1760836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5</v>
      </c>
      <c r="G2167" s="1">
        <f t="shared" si="802"/>
        <v>37787</v>
      </c>
      <c r="H2167" s="2">
        <f t="shared" si="803"/>
        <v>2.1459693009456871E-2</v>
      </c>
      <c r="I2167" s="2"/>
      <c r="J2167" s="2">
        <f t="shared" si="805"/>
        <v>0.50547524017001011</v>
      </c>
      <c r="K2167" s="2">
        <f t="shared" si="806"/>
        <v>0.48401554716055328</v>
      </c>
      <c r="L2167" s="2">
        <f t="shared" si="807"/>
        <v>2.42271284776095E-3</v>
      </c>
      <c r="M2167" s="2">
        <f t="shared" si="808"/>
        <v>8.0864998216756568E-3</v>
      </c>
      <c r="N2167" s="59">
        <f t="shared" ref="N2167:S2167" si="813">SUM(N2095:N2166)</f>
        <v>890059</v>
      </c>
      <c r="O2167" s="59">
        <f t="shared" si="813"/>
        <v>852272</v>
      </c>
      <c r="P2167" s="59">
        <f t="shared" si="813"/>
        <v>4266</v>
      </c>
      <c r="Q2167" s="59">
        <f t="shared" si="813"/>
        <v>5591</v>
      </c>
      <c r="R2167" s="59"/>
      <c r="S2167" s="59">
        <f t="shared" si="813"/>
        <v>7942</v>
      </c>
      <c r="T2167" s="59"/>
      <c r="U2167" s="59"/>
      <c r="V2167" s="59"/>
      <c r="W2167" s="59"/>
      <c r="X2167" s="59">
        <f>SUM(X2095:X2166)</f>
        <v>706</v>
      </c>
      <c r="Y2167" s="59"/>
      <c r="Z2167" s="59"/>
      <c r="AA2167" s="59"/>
      <c r="AB2167" s="59"/>
      <c r="AC2167" s="59"/>
      <c r="AD2167" s="59"/>
      <c r="AE2167" s="59"/>
      <c r="AG2167" s="7">
        <f>IF(Q2167&gt;0,RANK(Q2167,(N2167:P2167,Q2167:AE2167)),0)</f>
        <v>4</v>
      </c>
      <c r="AH2167" s="7">
        <f>IF(R2167&gt;0,RANK(R2167,(N2167:P2167,Q2167:AE2167)),0)</f>
        <v>0</v>
      </c>
      <c r="AI2167" s="7">
        <f>IF(T2167&gt;0,RANK(T2167,(N2167:P2167,Q2167:AE2167)),0)</f>
        <v>0</v>
      </c>
      <c r="AJ2167" s="7">
        <f>IF(S2167&gt;0,RANK(S2167,(N2167:P2167,Q2167:AE2167)),0)</f>
        <v>3</v>
      </c>
      <c r="AK2167" s="2">
        <f t="shared" si="809"/>
        <v>3.1751963271991258E-3</v>
      </c>
      <c r="AL2167" s="2">
        <f t="shared" si="810"/>
        <v>0</v>
      </c>
      <c r="AM2167" s="2">
        <f t="shared" si="811"/>
        <v>0</v>
      </c>
      <c r="AN2167" s="2">
        <f t="shared" si="812"/>
        <v>4.5103575801494289E-3</v>
      </c>
      <c r="AP2167" t="s">
        <v>1520</v>
      </c>
      <c r="AQ2167" t="s">
        <v>323</v>
      </c>
      <c r="AT2167" s="95">
        <v>55</v>
      </c>
      <c r="AU2167" s="97"/>
      <c r="AV2167" s="95">
        <v>55</v>
      </c>
      <c r="AX2167" s="7" t="s">
        <v>593</v>
      </c>
    </row>
    <row r="2168" spans="1:50">
      <c r="C2168" s="1"/>
      <c r="E2168" s="7"/>
      <c r="F2168" s="7"/>
      <c r="I2168" s="2"/>
      <c r="AG2168" s="7"/>
      <c r="AH2168" s="7"/>
      <c r="AI2168" s="7"/>
      <c r="AJ2168" s="7"/>
      <c r="AT2168" s="95"/>
      <c r="AU2168" s="97"/>
      <c r="AV2168" s="101"/>
    </row>
    <row r="2169" spans="1:50">
      <c r="A2169" s="56"/>
      <c r="C2169" s="1"/>
      <c r="E2169" s="7"/>
      <c r="F2169" s="7"/>
      <c r="I2169" s="2"/>
      <c r="AG2169" s="7"/>
      <c r="AH2169" s="7"/>
      <c r="AI2169" s="7"/>
      <c r="AJ2169" s="7"/>
      <c r="AT2169" s="95"/>
      <c r="AU2169" s="97"/>
      <c r="AV2169" s="101"/>
    </row>
    <row r="2170" spans="1:50">
      <c r="A2170" s="56"/>
      <c r="AT2170" s="95"/>
      <c r="AU2170" s="97"/>
      <c r="AV2170" s="101"/>
    </row>
  </sheetData>
  <phoneticPr fontId="8"/>
  <conditionalFormatting sqref="D2516:D2534 D3:D2170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516:E2534 E3:E2170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3:F70 AG3:AJ70 F2516:F2534 AG2516:AJ2534 F114:F2170 F72:F112 AG72:AJ2170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:G2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:H2 H2171:H65537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3:G2170">
    <cfRule type="expression" dxfId="30" priority="11" stopIfTrue="1">
      <formula>IF(AND(G3&gt;0,D3=1),1,0)</formula>
    </cfRule>
    <cfRule type="expression" dxfId="29" priority="12" stopIfTrue="1">
      <formula>IF(AND(G3&gt;0,E3=1),1,0)</formula>
    </cfRule>
    <cfRule type="expression" dxfId="28" priority="13" stopIfTrue="1">
      <formula>IF(AND(G3&gt;0,F3=1),1,0)</formula>
    </cfRule>
  </conditionalFormatting>
  <conditionalFormatting sqref="H3:H2170">
    <cfRule type="expression" dxfId="27" priority="14" stopIfTrue="1">
      <formula>IF(AND(G3&gt;0,D3=1),1,0)</formula>
    </cfRule>
    <cfRule type="expression" dxfId="26" priority="15" stopIfTrue="1">
      <formula>IF(AND(G3&gt;0,E3=1),1,0)</formula>
    </cfRule>
    <cfRule type="expression" dxfId="25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Z69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Q708" sqref="Q708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6" bestFit="1" customWidth="1"/>
    <col min="3" max="3" width="10.7109375" style="56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9" bestFit="1" customWidth="1"/>
    <col min="15" max="31" width="9.7109375" style="9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95" bestFit="1" customWidth="1"/>
    <col min="38" max="38" width="4" style="97" bestFit="1" customWidth="1"/>
    <col min="39" max="39" width="4.140625" style="97" bestFit="1" customWidth="1"/>
    <col min="40" max="40" width="7.140625" style="101" customWidth="1"/>
    <col min="41" max="41" width="6" style="101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50">
      <c r="A1" s="56" t="s">
        <v>1974</v>
      </c>
      <c r="C1" s="25" t="s">
        <v>959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1926</v>
      </c>
      <c r="H1" s="2" t="s">
        <v>176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59" t="str">
        <f>County!Q1</f>
        <v>Libertarian</v>
      </c>
      <c r="R1" s="59" t="str">
        <f>County!R1</f>
        <v>Reform</v>
      </c>
      <c r="S1" s="59" t="str">
        <f>County!S1</f>
        <v>Constitution</v>
      </c>
      <c r="T1" s="59" t="str">
        <f>County!T1</f>
        <v>Natural Law</v>
      </c>
      <c r="U1" s="59" t="str">
        <f>County!U1</f>
        <v>Green</v>
      </c>
      <c r="V1" s="59" t="str">
        <f>County!V1</f>
        <v>Soc. Workers</v>
      </c>
      <c r="W1" s="59" t="str">
        <f>County!W1</f>
        <v>Peace &amp; Free</v>
      </c>
      <c r="X1" s="59" t="str">
        <f>County!X1</f>
        <v>Write-ins</v>
      </c>
      <c r="Y1" s="59" t="str">
        <f>County!Y1</f>
        <v>Socialist</v>
      </c>
      <c r="Z1" s="59" t="str">
        <f>County!Z1</f>
        <v>State1</v>
      </c>
      <c r="AA1" s="59" t="str">
        <f>County!AA1</f>
        <v>State2</v>
      </c>
      <c r="AB1" s="59" t="str">
        <f>County!AB1</f>
        <v>State3</v>
      </c>
      <c r="AC1" s="58" t="str">
        <f>County!AC1</f>
        <v>State4</v>
      </c>
      <c r="AD1" s="58" t="str">
        <f>County!AD1</f>
        <v>State5</v>
      </c>
      <c r="AE1" s="58" t="str">
        <f>County!AE1</f>
        <v>State6</v>
      </c>
      <c r="AG1" t="s">
        <v>1974</v>
      </c>
      <c r="AH1" t="s">
        <v>1006</v>
      </c>
      <c r="AI1" t="s">
        <v>1892</v>
      </c>
      <c r="AK1" s="100" t="s">
        <v>1300</v>
      </c>
      <c r="AL1" s="97" t="s">
        <v>1301</v>
      </c>
      <c r="AM1" s="97" t="s">
        <v>1009</v>
      </c>
      <c r="AN1" s="101" t="s">
        <v>1819</v>
      </c>
      <c r="AO1" s="101" t="s">
        <v>443</v>
      </c>
      <c r="AP1" s="7" t="s">
        <v>469</v>
      </c>
      <c r="AQ1" s="7" t="s">
        <v>470</v>
      </c>
      <c r="AR1" s="1" t="s">
        <v>1511</v>
      </c>
      <c r="AS1" s="1" t="s">
        <v>1323</v>
      </c>
      <c r="AU1" s="7" t="s">
        <v>1508</v>
      </c>
      <c r="AV1" s="7" t="s">
        <v>952</v>
      </c>
      <c r="AW1" s="7" t="s">
        <v>1112</v>
      </c>
    </row>
    <row r="2" spans="1:50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8"/>
      <c r="AD2" s="58"/>
      <c r="AE2" s="58"/>
    </row>
    <row r="3" spans="1:50" hidden="1" outlineLevel="1">
      <c r="A3" t="s">
        <v>1762</v>
      </c>
      <c r="B3" s="9" t="s">
        <v>2022</v>
      </c>
      <c r="C3" s="1">
        <f t="shared" ref="C3:C34" si="0">SUM(N3:AE3)</f>
        <v>1095</v>
      </c>
      <c r="D3" s="7">
        <f>IF(N3&gt;0, RANK(N3,(N3:P3,Q3:AE3)),0)</f>
        <v>1</v>
      </c>
      <c r="E3" s="7">
        <f>IF(O3&gt;0,RANK(O3,(N3:P3,Q3:AE3)),0)</f>
        <v>2</v>
      </c>
      <c r="F3" s="7">
        <f t="shared" ref="F3:F34" si="1">IF(P3&gt;0,RANK(P3,(N3:AE3)),0)</f>
        <v>0</v>
      </c>
      <c r="G3" s="1">
        <f t="shared" ref="G3:G65" si="2">IF(C3&gt;0,MAX(N3:P3)-LARGE(N3:P3,2),0)</f>
        <v>374</v>
      </c>
      <c r="H3" s="2">
        <f t="shared" ref="H3:H65" si="3">IF(C3&gt;0,G3/C3,0)</f>
        <v>0.34155251141552512</v>
      </c>
      <c r="I3" s="8"/>
      <c r="J3" s="2">
        <f t="shared" ref="J3:J34" si="4">IF(C3=0,"-",N3/C3)</f>
        <v>0.65570776255707763</v>
      </c>
      <c r="K3" s="2">
        <f t="shared" ref="K3:K34" si="5">IF(C3=0,"-",O3/C3)</f>
        <v>0.31415525114155252</v>
      </c>
      <c r="L3" s="2">
        <f t="shared" ref="L3:L34" si="6">IF(C3=0,"-",P3/C3)</f>
        <v>0</v>
      </c>
      <c r="M3" s="2">
        <f t="shared" ref="M3:M34" si="7">IF(C3=0,"-",(1-J3-K3-L3))</f>
        <v>3.013698630136985E-2</v>
      </c>
      <c r="N3" s="59">
        <v>718</v>
      </c>
      <c r="O3" s="59">
        <v>344</v>
      </c>
      <c r="P3" s="59"/>
      <c r="Q3" s="58">
        <v>10</v>
      </c>
      <c r="R3" s="59"/>
      <c r="S3" s="59">
        <v>14</v>
      </c>
      <c r="T3" s="59"/>
      <c r="U3" s="58"/>
      <c r="V3" s="58"/>
      <c r="W3" s="59"/>
      <c r="X3" s="58"/>
      <c r="Y3" s="59"/>
      <c r="Z3" s="59">
        <v>9</v>
      </c>
      <c r="AA3" s="59"/>
      <c r="AB3" s="59"/>
      <c r="AC3" s="58"/>
      <c r="AD3" s="58"/>
      <c r="AE3" s="58"/>
      <c r="AG3" t="str">
        <f>A3</f>
        <v>Andover</v>
      </c>
      <c r="AH3" t="s">
        <v>713</v>
      </c>
      <c r="AI3" s="9">
        <v>2</v>
      </c>
      <c r="AK3" s="95">
        <v>9</v>
      </c>
      <c r="AL3" s="97">
        <v>13</v>
      </c>
      <c r="AM3" s="97">
        <v>5</v>
      </c>
      <c r="AN3" s="101">
        <v>1080</v>
      </c>
      <c r="AO3" s="101">
        <f>AK3*1000+AL3</f>
        <v>9013</v>
      </c>
      <c r="AP3" t="s">
        <v>1974</v>
      </c>
      <c r="AQ3" s="105">
        <f t="shared" ref="AQ3:AQ34" si="8">AK3*100000+AN3</f>
        <v>901080</v>
      </c>
      <c r="AU3">
        <v>15.7</v>
      </c>
      <c r="AV3">
        <v>0.24</v>
      </c>
      <c r="AW3">
        <v>15.46</v>
      </c>
      <c r="AX3" s="2"/>
    </row>
    <row r="4" spans="1:50" hidden="1" outlineLevel="1">
      <c r="A4" t="s">
        <v>1812</v>
      </c>
      <c r="B4" s="9" t="s">
        <v>2022</v>
      </c>
      <c r="C4" s="1">
        <f t="shared" si="0"/>
        <v>4943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0</v>
      </c>
      <c r="G4" s="1">
        <f t="shared" si="2"/>
        <v>2088</v>
      </c>
      <c r="H4" s="2">
        <f t="shared" si="3"/>
        <v>0.42241553712320451</v>
      </c>
      <c r="I4" s="8"/>
      <c r="J4" s="2">
        <f t="shared" si="4"/>
        <v>0.69593364353631393</v>
      </c>
      <c r="K4" s="2">
        <f t="shared" si="5"/>
        <v>0.27351810641310947</v>
      </c>
      <c r="L4" s="2">
        <f t="shared" si="6"/>
        <v>0</v>
      </c>
      <c r="M4" s="2">
        <f t="shared" si="7"/>
        <v>3.0548250050576597E-2</v>
      </c>
      <c r="N4" s="58">
        <v>3440</v>
      </c>
      <c r="O4" s="58">
        <v>1352</v>
      </c>
      <c r="P4" s="59"/>
      <c r="Q4" s="58">
        <v>26</v>
      </c>
      <c r="R4" s="58"/>
      <c r="S4" s="59">
        <v>92</v>
      </c>
      <c r="T4" s="59"/>
      <c r="U4" s="58"/>
      <c r="V4" s="58"/>
      <c r="W4" s="59"/>
      <c r="X4" s="58"/>
      <c r="Y4" s="59"/>
      <c r="Z4" s="59">
        <v>33</v>
      </c>
      <c r="AA4" s="59"/>
      <c r="AB4" s="59"/>
      <c r="AC4" s="58"/>
      <c r="AD4" s="58"/>
      <c r="AE4" s="58"/>
      <c r="AG4" t="str">
        <f t="shared" ref="AG4:AG67" si="9">A4</f>
        <v>Ansonia</v>
      </c>
      <c r="AH4" t="s">
        <v>1939</v>
      </c>
      <c r="AI4" s="9">
        <v>3</v>
      </c>
      <c r="AK4" s="95">
        <v>9</v>
      </c>
      <c r="AL4" s="97">
        <v>9</v>
      </c>
      <c r="AM4" s="97">
        <v>5</v>
      </c>
      <c r="AN4" s="101">
        <v>1220</v>
      </c>
      <c r="AO4" s="101">
        <f t="shared" ref="AO4:AO67" si="10">AK4*1000+AL4</f>
        <v>9009</v>
      </c>
      <c r="AP4" t="s">
        <v>1974</v>
      </c>
      <c r="AQ4" s="105">
        <f t="shared" si="8"/>
        <v>901220</v>
      </c>
      <c r="AU4">
        <v>6.19</v>
      </c>
      <c r="AV4">
        <v>0.16</v>
      </c>
      <c r="AW4">
        <v>6.03</v>
      </c>
      <c r="AX4" s="2"/>
    </row>
    <row r="5" spans="1:50" hidden="1" outlineLevel="1">
      <c r="A5" t="s">
        <v>2128</v>
      </c>
      <c r="B5" s="9" t="s">
        <v>2022</v>
      </c>
      <c r="C5" s="1">
        <f t="shared" si="0"/>
        <v>1431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0</v>
      </c>
      <c r="G5" s="1">
        <f t="shared" si="2"/>
        <v>589</v>
      </c>
      <c r="H5" s="2">
        <f t="shared" si="3"/>
        <v>0.41160027952480782</v>
      </c>
      <c r="I5" s="8"/>
      <c r="J5" s="2">
        <f t="shared" si="4"/>
        <v>0.6932215234102026</v>
      </c>
      <c r="K5" s="2">
        <f t="shared" si="5"/>
        <v>0.28162124388539483</v>
      </c>
      <c r="L5" s="2">
        <f t="shared" si="6"/>
        <v>0</v>
      </c>
      <c r="M5" s="2">
        <f t="shared" si="7"/>
        <v>2.5157232704402566E-2</v>
      </c>
      <c r="N5" s="59">
        <v>992</v>
      </c>
      <c r="O5" s="59">
        <v>403</v>
      </c>
      <c r="P5" s="59"/>
      <c r="Q5" s="59">
        <v>15</v>
      </c>
      <c r="R5" s="59"/>
      <c r="S5" s="59">
        <v>11</v>
      </c>
      <c r="T5" s="59"/>
      <c r="U5" s="58"/>
      <c r="V5" s="58"/>
      <c r="W5" s="59"/>
      <c r="X5" s="58"/>
      <c r="Y5" s="59"/>
      <c r="Z5" s="59">
        <v>10</v>
      </c>
      <c r="AA5" s="59"/>
      <c r="AB5" s="59"/>
      <c r="AC5" s="58"/>
      <c r="AD5" s="58"/>
      <c r="AE5" s="58"/>
      <c r="AG5" t="str">
        <f t="shared" si="9"/>
        <v>Ashford</v>
      </c>
      <c r="AH5" t="s">
        <v>1034</v>
      </c>
      <c r="AI5" s="9">
        <v>2</v>
      </c>
      <c r="AK5" s="95">
        <v>9</v>
      </c>
      <c r="AL5" s="97">
        <v>15</v>
      </c>
      <c r="AM5" s="97">
        <v>5</v>
      </c>
      <c r="AN5" s="101">
        <v>1430</v>
      </c>
      <c r="AO5" s="101">
        <f t="shared" si="10"/>
        <v>9015</v>
      </c>
      <c r="AP5" t="s">
        <v>1974</v>
      </c>
      <c r="AQ5" s="105">
        <f t="shared" si="8"/>
        <v>901430</v>
      </c>
      <c r="AU5">
        <v>39.5</v>
      </c>
      <c r="AV5">
        <v>0.71</v>
      </c>
      <c r="AW5">
        <v>38.79</v>
      </c>
      <c r="AX5" s="2"/>
    </row>
    <row r="6" spans="1:50" hidden="1" outlineLevel="1">
      <c r="A6" t="s">
        <v>199</v>
      </c>
      <c r="B6" s="9" t="s">
        <v>2022</v>
      </c>
      <c r="C6" s="1">
        <f t="shared" si="0"/>
        <v>6257</v>
      </c>
      <c r="D6" s="7">
        <f>IF(N6&gt;0, RANK(N6,(N6:P6,Q6:AE6)),0)</f>
        <v>1</v>
      </c>
      <c r="E6" s="7">
        <f>IF(O6&gt;0,RANK(O6,(N6:P6,Q6:AE6)),0)</f>
        <v>2</v>
      </c>
      <c r="F6" s="7">
        <f t="shared" si="1"/>
        <v>0</v>
      </c>
      <c r="G6" s="1">
        <f t="shared" si="2"/>
        <v>969</v>
      </c>
      <c r="H6" s="2">
        <f t="shared" si="3"/>
        <v>0.15486654946459966</v>
      </c>
      <c r="I6" s="8"/>
      <c r="J6" s="2">
        <f t="shared" si="4"/>
        <v>0.56800383570401147</v>
      </c>
      <c r="K6" s="2">
        <f t="shared" si="5"/>
        <v>0.41313728623941187</v>
      </c>
      <c r="L6" s="2">
        <f t="shared" si="6"/>
        <v>0</v>
      </c>
      <c r="M6" s="2">
        <f t="shared" si="7"/>
        <v>1.8858878056576656E-2</v>
      </c>
      <c r="N6" s="58">
        <v>3554</v>
      </c>
      <c r="O6" s="58">
        <v>2585</v>
      </c>
      <c r="P6" s="59"/>
      <c r="Q6" s="58">
        <v>28</v>
      </c>
      <c r="R6" s="58"/>
      <c r="S6" s="59">
        <v>59</v>
      </c>
      <c r="T6" s="59"/>
      <c r="U6" s="58"/>
      <c r="V6" s="58"/>
      <c r="W6" s="59"/>
      <c r="X6" s="58"/>
      <c r="Y6" s="59"/>
      <c r="Z6" s="59">
        <v>31</v>
      </c>
      <c r="AA6" s="59"/>
      <c r="AB6" s="59"/>
      <c r="AC6" s="58"/>
      <c r="AD6" s="58"/>
      <c r="AE6" s="58"/>
      <c r="AG6" t="str">
        <f t="shared" si="9"/>
        <v>Avon</v>
      </c>
      <c r="AH6" t="s">
        <v>99</v>
      </c>
      <c r="AI6" s="9">
        <v>5</v>
      </c>
      <c r="AK6" s="95">
        <v>9</v>
      </c>
      <c r="AL6" s="97">
        <v>3</v>
      </c>
      <c r="AM6" s="97">
        <v>5</v>
      </c>
      <c r="AN6" s="101">
        <v>2060</v>
      </c>
      <c r="AO6" s="101">
        <f t="shared" si="10"/>
        <v>9003</v>
      </c>
      <c r="AP6" t="s">
        <v>1974</v>
      </c>
      <c r="AQ6" s="105">
        <f t="shared" si="8"/>
        <v>902060</v>
      </c>
      <c r="AU6">
        <v>23.52</v>
      </c>
      <c r="AV6">
        <v>0.4</v>
      </c>
      <c r="AW6">
        <v>23.12</v>
      </c>
      <c r="AX6" s="2"/>
    </row>
    <row r="7" spans="1:50" hidden="1" outlineLevel="1">
      <c r="A7" t="s">
        <v>19</v>
      </c>
      <c r="B7" s="9" t="s">
        <v>2022</v>
      </c>
      <c r="C7" s="1">
        <f t="shared" si="0"/>
        <v>1222</v>
      </c>
      <c r="D7" s="7">
        <f>IF(N7&gt;0, RANK(N7,(N7:P7,Q7:AE7)),0)</f>
        <v>1</v>
      </c>
      <c r="E7" s="7">
        <f>IF(O7&gt;0,RANK(O7,(N7:P7,Q7:AE7)),0)</f>
        <v>2</v>
      </c>
      <c r="F7" s="7">
        <f t="shared" si="1"/>
        <v>0</v>
      </c>
      <c r="G7" s="1">
        <f t="shared" si="2"/>
        <v>206</v>
      </c>
      <c r="H7" s="2">
        <f t="shared" si="3"/>
        <v>0.16857610474631751</v>
      </c>
      <c r="I7" s="8"/>
      <c r="J7" s="2">
        <f t="shared" si="4"/>
        <v>0.57119476268412439</v>
      </c>
      <c r="K7" s="2">
        <f t="shared" si="5"/>
        <v>0.40261865793780688</v>
      </c>
      <c r="L7" s="2">
        <f t="shared" si="6"/>
        <v>0</v>
      </c>
      <c r="M7" s="2">
        <f t="shared" si="7"/>
        <v>2.6186579378068731E-2</v>
      </c>
      <c r="N7" s="58">
        <v>698</v>
      </c>
      <c r="O7" s="58">
        <v>492</v>
      </c>
      <c r="P7" s="59"/>
      <c r="Q7" s="58">
        <v>9</v>
      </c>
      <c r="R7" s="58"/>
      <c r="S7" s="59">
        <v>16</v>
      </c>
      <c r="T7" s="59"/>
      <c r="U7" s="58"/>
      <c r="V7" s="58"/>
      <c r="W7" s="59"/>
      <c r="X7" s="58"/>
      <c r="Y7" s="59"/>
      <c r="Z7" s="59">
        <v>7</v>
      </c>
      <c r="AA7" s="59"/>
      <c r="AB7" s="59"/>
      <c r="AC7" s="58"/>
      <c r="AD7" s="58"/>
      <c r="AE7" s="58"/>
      <c r="AG7" t="str">
        <f t="shared" si="9"/>
        <v>Barkhamsted</v>
      </c>
      <c r="AH7" t="s">
        <v>1181</v>
      </c>
      <c r="AI7" s="9">
        <v>1</v>
      </c>
      <c r="AK7" s="95">
        <v>9</v>
      </c>
      <c r="AL7" s="97">
        <v>5</v>
      </c>
      <c r="AM7" s="97">
        <v>5</v>
      </c>
      <c r="AN7" s="101">
        <v>2760</v>
      </c>
      <c r="AO7" s="101">
        <f t="shared" si="10"/>
        <v>9005</v>
      </c>
      <c r="AP7" t="s">
        <v>1974</v>
      </c>
      <c r="AQ7" s="105">
        <f t="shared" si="8"/>
        <v>902760</v>
      </c>
      <c r="AU7">
        <v>38.83</v>
      </c>
      <c r="AV7">
        <v>2.61</v>
      </c>
      <c r="AW7">
        <v>36.22</v>
      </c>
      <c r="AX7" s="2"/>
    </row>
    <row r="8" spans="1:50" hidden="1" outlineLevel="1">
      <c r="A8" t="s">
        <v>1336</v>
      </c>
      <c r="B8" s="9" t="s">
        <v>2022</v>
      </c>
      <c r="C8" s="1">
        <f t="shared" si="0"/>
        <v>1720</v>
      </c>
      <c r="D8" s="7">
        <f>IF(N8&gt;0, RANK(N8,(N8:P8,Q8:AE8)),0)</f>
        <v>1</v>
      </c>
      <c r="E8" s="7">
        <f>IF(O8&gt;0,RANK(O8,(N8:P8,Q8:AE8)),0)</f>
        <v>2</v>
      </c>
      <c r="F8" s="7">
        <f t="shared" si="1"/>
        <v>0</v>
      </c>
      <c r="G8" s="1">
        <f t="shared" si="2"/>
        <v>337</v>
      </c>
      <c r="H8" s="2">
        <f t="shared" si="3"/>
        <v>0.19593023255813954</v>
      </c>
      <c r="I8" s="8"/>
      <c r="J8" s="2">
        <f t="shared" si="4"/>
        <v>0.58720930232558144</v>
      </c>
      <c r="K8" s="2">
        <f t="shared" si="5"/>
        <v>0.39127906976744187</v>
      </c>
      <c r="L8" s="2">
        <f t="shared" si="6"/>
        <v>0</v>
      </c>
      <c r="M8" s="2">
        <f t="shared" si="7"/>
        <v>2.1511627906976694E-2</v>
      </c>
      <c r="N8" s="58">
        <v>1010</v>
      </c>
      <c r="O8" s="58">
        <v>673</v>
      </c>
      <c r="P8" s="59"/>
      <c r="Q8" s="58">
        <v>7</v>
      </c>
      <c r="R8" s="58"/>
      <c r="S8" s="59">
        <v>28</v>
      </c>
      <c r="T8" s="59"/>
      <c r="U8" s="58"/>
      <c r="V8" s="58"/>
      <c r="W8" s="59"/>
      <c r="X8" s="58"/>
      <c r="Y8" s="59"/>
      <c r="Z8" s="59">
        <v>2</v>
      </c>
      <c r="AA8" s="59"/>
      <c r="AB8" s="59"/>
      <c r="AC8" s="58"/>
      <c r="AD8" s="58"/>
      <c r="AE8" s="58"/>
      <c r="AG8" t="str">
        <f t="shared" si="9"/>
        <v>Beacon Falls</v>
      </c>
      <c r="AH8" t="s">
        <v>1939</v>
      </c>
      <c r="AI8" s="9">
        <v>3</v>
      </c>
      <c r="AK8" s="95">
        <v>9</v>
      </c>
      <c r="AL8" s="97">
        <v>9</v>
      </c>
      <c r="AM8" s="97">
        <v>10</v>
      </c>
      <c r="AN8" s="101">
        <v>3250</v>
      </c>
      <c r="AO8" s="101">
        <f t="shared" si="10"/>
        <v>9009</v>
      </c>
      <c r="AP8" t="s">
        <v>1974</v>
      </c>
      <c r="AQ8" s="105">
        <f t="shared" si="8"/>
        <v>903250</v>
      </c>
      <c r="AU8">
        <v>9.8699999999999992</v>
      </c>
      <c r="AV8">
        <v>0.1</v>
      </c>
      <c r="AW8">
        <v>9.7799999999999994</v>
      </c>
      <c r="AX8" s="2"/>
    </row>
    <row r="9" spans="1:50" hidden="1" outlineLevel="1">
      <c r="A9" t="s">
        <v>646</v>
      </c>
      <c r="B9" s="9" t="s">
        <v>2022</v>
      </c>
      <c r="C9" s="1">
        <f t="shared" si="0"/>
        <v>7173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0</v>
      </c>
      <c r="G9" s="1">
        <f t="shared" si="2"/>
        <v>2649</v>
      </c>
      <c r="H9" s="2">
        <f t="shared" si="3"/>
        <v>0.36930154746967797</v>
      </c>
      <c r="I9" s="8"/>
      <c r="J9" s="2">
        <f t="shared" si="4"/>
        <v>0.67168548724383104</v>
      </c>
      <c r="K9" s="2">
        <f t="shared" si="5"/>
        <v>0.30238393977415307</v>
      </c>
      <c r="L9" s="2">
        <f t="shared" si="6"/>
        <v>0</v>
      </c>
      <c r="M9" s="2">
        <f t="shared" si="7"/>
        <v>2.5930572982015898E-2</v>
      </c>
      <c r="N9" s="58">
        <v>4818</v>
      </c>
      <c r="O9" s="58">
        <v>2169</v>
      </c>
      <c r="P9" s="59"/>
      <c r="Q9" s="58">
        <v>29</v>
      </c>
      <c r="R9" s="58"/>
      <c r="S9" s="59">
        <v>99</v>
      </c>
      <c r="T9" s="59"/>
      <c r="U9" s="58"/>
      <c r="V9" s="58"/>
      <c r="W9" s="59"/>
      <c r="X9" s="58"/>
      <c r="Y9" s="59"/>
      <c r="Z9" s="59">
        <v>58</v>
      </c>
      <c r="AA9" s="59"/>
      <c r="AB9" s="59"/>
      <c r="AC9" s="58"/>
      <c r="AD9" s="58"/>
      <c r="AE9" s="58"/>
      <c r="AG9" t="str">
        <f t="shared" si="9"/>
        <v>Berlin</v>
      </c>
      <c r="AH9" t="s">
        <v>99</v>
      </c>
      <c r="AI9" s="9">
        <v>1</v>
      </c>
      <c r="AK9" s="95">
        <v>9</v>
      </c>
      <c r="AL9" s="97">
        <v>3</v>
      </c>
      <c r="AM9" s="97">
        <v>10</v>
      </c>
      <c r="AN9" s="101">
        <v>4300</v>
      </c>
      <c r="AO9" s="101">
        <f t="shared" si="10"/>
        <v>9003</v>
      </c>
      <c r="AP9" t="s">
        <v>1974</v>
      </c>
      <c r="AQ9" s="105">
        <f t="shared" si="8"/>
        <v>904300</v>
      </c>
      <c r="AU9">
        <v>27.04</v>
      </c>
      <c r="AV9">
        <v>0.59</v>
      </c>
      <c r="AW9">
        <v>26.45</v>
      </c>
      <c r="AX9" s="2"/>
    </row>
    <row r="10" spans="1:50" hidden="1" outlineLevel="1">
      <c r="A10" t="s">
        <v>1121</v>
      </c>
      <c r="B10" s="9" t="s">
        <v>2022</v>
      </c>
      <c r="C10" s="1">
        <f t="shared" si="0"/>
        <v>2068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0</v>
      </c>
      <c r="G10" s="1">
        <f t="shared" si="2"/>
        <v>399</v>
      </c>
      <c r="H10" s="2">
        <f t="shared" si="3"/>
        <v>0.19294003868471954</v>
      </c>
      <c r="I10" s="8"/>
      <c r="J10" s="2">
        <f t="shared" si="4"/>
        <v>0.58704061895551263</v>
      </c>
      <c r="K10" s="2">
        <f t="shared" si="5"/>
        <v>0.39410058027079303</v>
      </c>
      <c r="L10" s="2">
        <f t="shared" si="6"/>
        <v>0</v>
      </c>
      <c r="M10" s="2">
        <f t="shared" si="7"/>
        <v>1.885880077369434E-2</v>
      </c>
      <c r="N10" s="58">
        <v>1214</v>
      </c>
      <c r="O10" s="58">
        <v>815</v>
      </c>
      <c r="P10" s="59"/>
      <c r="Q10" s="58">
        <v>12</v>
      </c>
      <c r="R10" s="58"/>
      <c r="S10" s="59">
        <v>15</v>
      </c>
      <c r="T10" s="59"/>
      <c r="U10" s="58"/>
      <c r="V10" s="58"/>
      <c r="W10" s="59"/>
      <c r="X10" s="58"/>
      <c r="Y10" s="59"/>
      <c r="Z10" s="59">
        <v>12</v>
      </c>
      <c r="AA10" s="59"/>
      <c r="AB10" s="59"/>
      <c r="AC10" s="58"/>
      <c r="AD10" s="58"/>
      <c r="AE10" s="58"/>
      <c r="AG10" t="str">
        <f t="shared" si="9"/>
        <v>Bethany</v>
      </c>
      <c r="AH10" t="s">
        <v>1939</v>
      </c>
      <c r="AI10" s="9">
        <v>3</v>
      </c>
      <c r="AK10" s="95">
        <v>9</v>
      </c>
      <c r="AL10" s="97">
        <v>9</v>
      </c>
      <c r="AM10" s="97">
        <v>15</v>
      </c>
      <c r="AN10" s="101">
        <v>4580</v>
      </c>
      <c r="AO10" s="101">
        <f t="shared" si="10"/>
        <v>9009</v>
      </c>
      <c r="AP10" t="s">
        <v>1974</v>
      </c>
      <c r="AQ10" s="105">
        <f t="shared" si="8"/>
        <v>904580</v>
      </c>
      <c r="AU10">
        <v>21.36</v>
      </c>
      <c r="AV10">
        <v>0.39</v>
      </c>
      <c r="AW10">
        <v>20.97</v>
      </c>
      <c r="AX10" s="2"/>
    </row>
    <row r="11" spans="1:50" hidden="1" outlineLevel="1">
      <c r="A11" t="s">
        <v>647</v>
      </c>
      <c r="B11" s="9" t="s">
        <v>2022</v>
      </c>
      <c r="C11" s="1">
        <f t="shared" si="0"/>
        <v>5733</v>
      </c>
      <c r="D11" s="7">
        <f>IF(N11&gt;0, RANK(N11,(N11:P11,Q11:AE11)),0)</f>
        <v>1</v>
      </c>
      <c r="E11" s="7">
        <f>IF(O11&gt;0,RANK(O11,(N11:P11,Q11:AE11)),0)</f>
        <v>2</v>
      </c>
      <c r="F11" s="7">
        <f t="shared" si="1"/>
        <v>0</v>
      </c>
      <c r="G11" s="1">
        <f t="shared" si="2"/>
        <v>1169</v>
      </c>
      <c r="H11" s="2">
        <f t="shared" si="3"/>
        <v>0.2039072039072039</v>
      </c>
      <c r="I11" s="8"/>
      <c r="J11" s="2">
        <f t="shared" si="4"/>
        <v>0.58712715855572994</v>
      </c>
      <c r="K11" s="2">
        <f t="shared" si="5"/>
        <v>0.3832199546485261</v>
      </c>
      <c r="L11" s="2">
        <f t="shared" si="6"/>
        <v>0</v>
      </c>
      <c r="M11" s="2">
        <f t="shared" si="7"/>
        <v>2.965288679574396E-2</v>
      </c>
      <c r="N11" s="58">
        <v>3366</v>
      </c>
      <c r="O11" s="58">
        <v>2197</v>
      </c>
      <c r="P11" s="59"/>
      <c r="Q11" s="58">
        <v>28</v>
      </c>
      <c r="R11" s="58"/>
      <c r="S11" s="59">
        <v>106</v>
      </c>
      <c r="T11" s="59"/>
      <c r="U11" s="58"/>
      <c r="V11" s="58"/>
      <c r="W11" s="59"/>
      <c r="X11" s="58"/>
      <c r="Y11" s="59"/>
      <c r="Z11" s="59">
        <v>36</v>
      </c>
      <c r="AA11" s="59"/>
      <c r="AB11" s="59"/>
      <c r="AC11" s="58"/>
      <c r="AD11" s="58"/>
      <c r="AE11" s="58"/>
      <c r="AG11" t="str">
        <f t="shared" si="9"/>
        <v>Bethel</v>
      </c>
      <c r="AH11" t="s">
        <v>394</v>
      </c>
      <c r="AI11" s="9">
        <v>5</v>
      </c>
      <c r="AK11" s="95">
        <v>9</v>
      </c>
      <c r="AL11" s="97">
        <v>1</v>
      </c>
      <c r="AM11" s="97">
        <v>5</v>
      </c>
      <c r="AN11" s="101">
        <v>4720</v>
      </c>
      <c r="AO11" s="101">
        <f t="shared" si="10"/>
        <v>9001</v>
      </c>
      <c r="AP11" t="s">
        <v>1974</v>
      </c>
      <c r="AQ11" s="105">
        <f t="shared" si="8"/>
        <v>904720</v>
      </c>
      <c r="AU11">
        <v>16.89</v>
      </c>
      <c r="AV11">
        <v>0.09</v>
      </c>
      <c r="AW11">
        <v>16.79</v>
      </c>
      <c r="AX11" s="2"/>
    </row>
    <row r="12" spans="1:50" hidden="1" outlineLevel="1">
      <c r="A12" t="s">
        <v>2158</v>
      </c>
      <c r="B12" s="9" t="s">
        <v>2022</v>
      </c>
      <c r="C12" s="1">
        <f t="shared" si="0"/>
        <v>1490</v>
      </c>
      <c r="D12" s="7">
        <f>IF(N12&gt;0, RANK(N12,(N12:P12,Q12:AE12)),0)</f>
        <v>1</v>
      </c>
      <c r="E12" s="7">
        <f>IF(O12&gt;0,RANK(O12,(N12:P12,Q12:AE12)),0)</f>
        <v>2</v>
      </c>
      <c r="F12" s="7">
        <f t="shared" si="1"/>
        <v>0</v>
      </c>
      <c r="G12" s="1">
        <f t="shared" si="2"/>
        <v>51</v>
      </c>
      <c r="H12" s="2">
        <f t="shared" si="3"/>
        <v>3.4228187919463089E-2</v>
      </c>
      <c r="I12" s="8"/>
      <c r="J12" s="2">
        <f t="shared" si="4"/>
        <v>0.49798657718120803</v>
      </c>
      <c r="K12" s="2">
        <f t="shared" si="5"/>
        <v>0.46375838926174495</v>
      </c>
      <c r="L12" s="2">
        <f t="shared" si="6"/>
        <v>0</v>
      </c>
      <c r="M12" s="2">
        <f t="shared" si="7"/>
        <v>3.8255033557047069E-2</v>
      </c>
      <c r="N12" s="58">
        <v>742</v>
      </c>
      <c r="O12" s="58">
        <v>691</v>
      </c>
      <c r="P12" s="59"/>
      <c r="Q12" s="58">
        <v>27</v>
      </c>
      <c r="R12" s="58"/>
      <c r="S12" s="59">
        <v>16</v>
      </c>
      <c r="T12" s="59"/>
      <c r="U12" s="58"/>
      <c r="V12" s="58"/>
      <c r="W12" s="59"/>
      <c r="X12" s="58"/>
      <c r="Y12" s="59"/>
      <c r="Z12" s="59">
        <v>14</v>
      </c>
      <c r="AA12" s="59"/>
      <c r="AB12" s="59"/>
      <c r="AC12" s="58"/>
      <c r="AD12" s="58"/>
      <c r="AE12" s="58"/>
      <c r="AG12" t="str">
        <f t="shared" si="9"/>
        <v>Bethlehem</v>
      </c>
      <c r="AH12" t="s">
        <v>1181</v>
      </c>
      <c r="AI12" s="9">
        <v>5</v>
      </c>
      <c r="AK12" s="95">
        <v>9</v>
      </c>
      <c r="AL12" s="97">
        <v>5</v>
      </c>
      <c r="AM12" s="97">
        <v>10</v>
      </c>
      <c r="AN12" s="101">
        <v>4930</v>
      </c>
      <c r="AO12" s="101">
        <f t="shared" si="10"/>
        <v>9005</v>
      </c>
      <c r="AP12" t="s">
        <v>1974</v>
      </c>
      <c r="AQ12" s="105">
        <f t="shared" si="8"/>
        <v>904930</v>
      </c>
      <c r="AU12">
        <v>19.66</v>
      </c>
      <c r="AV12">
        <v>0.3</v>
      </c>
      <c r="AW12">
        <v>19.36</v>
      </c>
      <c r="AX12" s="2"/>
    </row>
    <row r="13" spans="1:50" hidden="1" outlineLevel="1">
      <c r="A13" t="s">
        <v>1020</v>
      </c>
      <c r="B13" s="9" t="s">
        <v>2022</v>
      </c>
      <c r="C13" s="1">
        <f t="shared" si="0"/>
        <v>7180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0</v>
      </c>
      <c r="G13" s="1">
        <f t="shared" si="2"/>
        <v>4363</v>
      </c>
      <c r="H13" s="2">
        <f t="shared" si="3"/>
        <v>0.60766016713091919</v>
      </c>
      <c r="I13" s="8"/>
      <c r="J13" s="2">
        <f t="shared" si="4"/>
        <v>0.79108635097493041</v>
      </c>
      <c r="K13" s="2">
        <f t="shared" si="5"/>
        <v>0.18342618384401113</v>
      </c>
      <c r="L13" s="2">
        <f t="shared" si="6"/>
        <v>0</v>
      </c>
      <c r="M13" s="2">
        <f t="shared" si="7"/>
        <v>2.5487465181058461E-2</v>
      </c>
      <c r="N13" s="58">
        <v>5680</v>
      </c>
      <c r="O13" s="58">
        <v>1317</v>
      </c>
      <c r="P13" s="59"/>
      <c r="Q13" s="58">
        <v>34</v>
      </c>
      <c r="R13" s="58"/>
      <c r="S13" s="59">
        <v>91</v>
      </c>
      <c r="T13" s="59"/>
      <c r="U13" s="58"/>
      <c r="V13" s="58"/>
      <c r="W13" s="59"/>
      <c r="X13" s="58"/>
      <c r="Y13" s="59"/>
      <c r="Z13" s="59">
        <v>58</v>
      </c>
      <c r="AA13" s="59"/>
      <c r="AB13" s="59"/>
      <c r="AC13" s="58"/>
      <c r="AD13" s="58"/>
      <c r="AE13" s="58"/>
      <c r="AG13" t="str">
        <f t="shared" si="9"/>
        <v>Bloomfield</v>
      </c>
      <c r="AH13" t="s">
        <v>99</v>
      </c>
      <c r="AI13" s="9">
        <v>1</v>
      </c>
      <c r="AK13" s="95">
        <v>9</v>
      </c>
      <c r="AL13" s="97">
        <v>3</v>
      </c>
      <c r="AM13" s="97">
        <v>15</v>
      </c>
      <c r="AN13" s="101">
        <v>5910</v>
      </c>
      <c r="AO13" s="101">
        <f t="shared" si="10"/>
        <v>9003</v>
      </c>
      <c r="AP13" t="s">
        <v>1974</v>
      </c>
      <c r="AQ13" s="105">
        <f t="shared" si="8"/>
        <v>905910</v>
      </c>
      <c r="AU13">
        <v>26.18</v>
      </c>
      <c r="AV13">
        <v>0.16</v>
      </c>
      <c r="AW13">
        <v>26.01</v>
      </c>
      <c r="AX13" s="2"/>
    </row>
    <row r="14" spans="1:50" hidden="1" outlineLevel="1">
      <c r="A14" t="s">
        <v>1021</v>
      </c>
      <c r="B14" s="9" t="s">
        <v>2022</v>
      </c>
      <c r="C14" s="1">
        <f t="shared" si="0"/>
        <v>1915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0</v>
      </c>
      <c r="G14" s="1">
        <f t="shared" si="2"/>
        <v>499</v>
      </c>
      <c r="H14" s="2">
        <f t="shared" si="3"/>
        <v>0.26057441253263708</v>
      </c>
      <c r="I14" s="8"/>
      <c r="J14" s="2">
        <f t="shared" si="4"/>
        <v>0.6151436031331593</v>
      </c>
      <c r="K14" s="2">
        <f t="shared" si="5"/>
        <v>0.35456919060052217</v>
      </c>
      <c r="L14" s="2">
        <f t="shared" si="6"/>
        <v>0</v>
      </c>
      <c r="M14" s="2">
        <f t="shared" si="7"/>
        <v>3.0287206266318534E-2</v>
      </c>
      <c r="N14" s="58">
        <v>1178</v>
      </c>
      <c r="O14" s="58">
        <v>679</v>
      </c>
      <c r="P14" s="59"/>
      <c r="Q14" s="58">
        <v>9</v>
      </c>
      <c r="R14" s="58"/>
      <c r="S14" s="59">
        <v>29</v>
      </c>
      <c r="T14" s="59"/>
      <c r="U14" s="58"/>
      <c r="V14" s="58"/>
      <c r="W14" s="59"/>
      <c r="X14" s="58"/>
      <c r="Y14" s="59"/>
      <c r="Z14" s="59">
        <v>20</v>
      </c>
      <c r="AA14" s="59"/>
      <c r="AB14" s="59"/>
      <c r="AC14" s="58"/>
      <c r="AD14" s="58"/>
      <c r="AE14" s="58"/>
      <c r="AG14" t="str">
        <f t="shared" si="9"/>
        <v>Bolton</v>
      </c>
      <c r="AH14" t="s">
        <v>713</v>
      </c>
      <c r="AI14" s="9">
        <v>2</v>
      </c>
      <c r="AK14" s="95">
        <v>9</v>
      </c>
      <c r="AL14" s="97">
        <v>13</v>
      </c>
      <c r="AM14" s="97">
        <v>10</v>
      </c>
      <c r="AN14" s="101">
        <v>6260</v>
      </c>
      <c r="AO14" s="101">
        <f t="shared" si="10"/>
        <v>9013</v>
      </c>
      <c r="AP14" t="s">
        <v>1974</v>
      </c>
      <c r="AQ14" s="105">
        <f t="shared" si="8"/>
        <v>906260</v>
      </c>
      <c r="AU14">
        <v>14.69</v>
      </c>
      <c r="AV14">
        <v>0.28000000000000003</v>
      </c>
      <c r="AW14">
        <v>14.41</v>
      </c>
      <c r="AX14" s="2"/>
    </row>
    <row r="15" spans="1:50" hidden="1" outlineLevel="1">
      <c r="A15" t="s">
        <v>2030</v>
      </c>
      <c r="B15" s="9" t="s">
        <v>2022</v>
      </c>
      <c r="C15" s="1">
        <f t="shared" si="0"/>
        <v>956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0</v>
      </c>
      <c r="G15" s="1">
        <f t="shared" si="2"/>
        <v>366</v>
      </c>
      <c r="H15" s="2">
        <f t="shared" si="3"/>
        <v>0.38284518828451886</v>
      </c>
      <c r="I15" s="8"/>
      <c r="J15" s="2">
        <f t="shared" si="4"/>
        <v>0.68200836820083677</v>
      </c>
      <c r="K15" s="2">
        <f t="shared" si="5"/>
        <v>0.29916317991631797</v>
      </c>
      <c r="L15" s="2">
        <f t="shared" si="6"/>
        <v>0</v>
      </c>
      <c r="M15" s="2">
        <f t="shared" si="7"/>
        <v>1.8828451882845265E-2</v>
      </c>
      <c r="N15" s="58">
        <v>652</v>
      </c>
      <c r="O15" s="58">
        <v>286</v>
      </c>
      <c r="P15" s="59"/>
      <c r="Q15" s="58">
        <v>5</v>
      </c>
      <c r="R15" s="58"/>
      <c r="S15" s="59">
        <v>8</v>
      </c>
      <c r="T15" s="59"/>
      <c r="U15" s="58"/>
      <c r="V15" s="58"/>
      <c r="W15" s="59"/>
      <c r="X15" s="58"/>
      <c r="Y15" s="59"/>
      <c r="Z15" s="59">
        <v>5</v>
      </c>
      <c r="AA15" s="59"/>
      <c r="AB15" s="59"/>
      <c r="AC15" s="58"/>
      <c r="AD15" s="58"/>
      <c r="AE15" s="58"/>
      <c r="AG15" t="str">
        <f t="shared" si="9"/>
        <v>Bozrah</v>
      </c>
      <c r="AH15" t="s">
        <v>712</v>
      </c>
      <c r="AI15" s="9">
        <v>2</v>
      </c>
      <c r="AK15" s="95">
        <v>9</v>
      </c>
      <c r="AL15" s="97">
        <v>11</v>
      </c>
      <c r="AM15" s="97">
        <v>5</v>
      </c>
      <c r="AN15" s="101">
        <v>6820</v>
      </c>
      <c r="AO15" s="101">
        <f t="shared" si="10"/>
        <v>9011</v>
      </c>
      <c r="AP15" t="s">
        <v>1974</v>
      </c>
      <c r="AQ15" s="105">
        <f t="shared" si="8"/>
        <v>906820</v>
      </c>
      <c r="AU15">
        <v>20.239999999999998</v>
      </c>
      <c r="AV15">
        <v>0.27</v>
      </c>
      <c r="AW15">
        <v>19.97</v>
      </c>
      <c r="AX15" s="2"/>
    </row>
    <row r="16" spans="1:50" hidden="1" outlineLevel="1">
      <c r="A16" t="s">
        <v>917</v>
      </c>
      <c r="B16" s="9" t="s">
        <v>2022</v>
      </c>
      <c r="C16" s="1">
        <f t="shared" si="0"/>
        <v>9637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0</v>
      </c>
      <c r="G16" s="1">
        <f t="shared" si="2"/>
        <v>4091</v>
      </c>
      <c r="H16" s="2">
        <f t="shared" si="3"/>
        <v>0.42450970218947803</v>
      </c>
      <c r="I16" s="8"/>
      <c r="J16" s="2">
        <f t="shared" si="4"/>
        <v>0.70312337864480645</v>
      </c>
      <c r="K16" s="2">
        <f t="shared" si="5"/>
        <v>0.27861367645532842</v>
      </c>
      <c r="L16" s="2">
        <f t="shared" si="6"/>
        <v>0</v>
      </c>
      <c r="M16" s="2">
        <f t="shared" si="7"/>
        <v>1.826294489986513E-2</v>
      </c>
      <c r="N16" s="58">
        <v>6776</v>
      </c>
      <c r="O16" s="58">
        <v>2685</v>
      </c>
      <c r="P16" s="59"/>
      <c r="Q16" s="58">
        <v>39</v>
      </c>
      <c r="R16" s="58"/>
      <c r="S16" s="59">
        <v>89</v>
      </c>
      <c r="T16" s="59"/>
      <c r="U16" s="58"/>
      <c r="V16" s="58"/>
      <c r="W16" s="59"/>
      <c r="X16" s="58"/>
      <c r="Y16" s="59"/>
      <c r="Z16" s="59">
        <v>48</v>
      </c>
      <c r="AA16" s="59"/>
      <c r="AB16" s="59"/>
      <c r="AC16" s="58"/>
      <c r="AD16" s="58"/>
      <c r="AE16" s="58"/>
      <c r="AG16" t="str">
        <f t="shared" si="9"/>
        <v>Branford</v>
      </c>
      <c r="AH16" t="s">
        <v>1939</v>
      </c>
      <c r="AI16" s="9">
        <v>3</v>
      </c>
      <c r="AK16" s="95">
        <v>9</v>
      </c>
      <c r="AL16" s="97">
        <v>9</v>
      </c>
      <c r="AM16" s="97">
        <v>20</v>
      </c>
      <c r="AN16" s="101">
        <v>7310</v>
      </c>
      <c r="AO16" s="101">
        <f t="shared" si="10"/>
        <v>9009</v>
      </c>
      <c r="AP16" t="s">
        <v>1974</v>
      </c>
      <c r="AQ16" s="105">
        <f t="shared" si="8"/>
        <v>907310</v>
      </c>
      <c r="AU16">
        <v>28</v>
      </c>
      <c r="AV16">
        <v>6.02</v>
      </c>
      <c r="AW16">
        <v>21.98</v>
      </c>
      <c r="AX16" s="2"/>
    </row>
    <row r="17" spans="1:50" hidden="1" outlineLevel="1">
      <c r="A17" t="s">
        <v>923</v>
      </c>
      <c r="B17" s="9" t="s">
        <v>2022</v>
      </c>
      <c r="C17" s="1">
        <f t="shared" si="0"/>
        <v>22442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0</v>
      </c>
      <c r="G17" s="1">
        <f t="shared" si="2"/>
        <v>12360</v>
      </c>
      <c r="H17" s="2">
        <f t="shared" si="3"/>
        <v>0.55075305231262806</v>
      </c>
      <c r="I17" s="8"/>
      <c r="J17" s="2">
        <f t="shared" si="4"/>
        <v>0.75679529453702876</v>
      </c>
      <c r="K17" s="2">
        <f t="shared" si="5"/>
        <v>0.20604224222440068</v>
      </c>
      <c r="L17" s="2">
        <f t="shared" si="6"/>
        <v>0</v>
      </c>
      <c r="M17" s="2">
        <f t="shared" si="7"/>
        <v>3.7162463238570559E-2</v>
      </c>
      <c r="N17" s="58">
        <v>16984</v>
      </c>
      <c r="O17" s="58">
        <v>4624</v>
      </c>
      <c r="P17" s="59"/>
      <c r="Q17" s="58">
        <v>111</v>
      </c>
      <c r="R17" s="58"/>
      <c r="S17" s="59">
        <v>419</v>
      </c>
      <c r="T17" s="59"/>
      <c r="U17" s="58"/>
      <c r="V17" s="58"/>
      <c r="W17" s="59"/>
      <c r="X17" s="58"/>
      <c r="Y17" s="59"/>
      <c r="Z17" s="59">
        <v>304</v>
      </c>
      <c r="AA17" s="59"/>
      <c r="AB17" s="59"/>
      <c r="AC17" s="58"/>
      <c r="AD17" s="58"/>
      <c r="AE17" s="58"/>
      <c r="AG17" t="str">
        <f t="shared" si="9"/>
        <v>Bridgeport</v>
      </c>
      <c r="AH17" t="s">
        <v>394</v>
      </c>
      <c r="AI17" s="9">
        <v>4</v>
      </c>
      <c r="AK17" s="95">
        <v>9</v>
      </c>
      <c r="AL17" s="97">
        <v>1</v>
      </c>
      <c r="AM17" s="97">
        <v>10</v>
      </c>
      <c r="AN17" s="101">
        <v>8070</v>
      </c>
      <c r="AO17" s="101">
        <f t="shared" si="10"/>
        <v>9001</v>
      </c>
      <c r="AP17" t="s">
        <v>1974</v>
      </c>
      <c r="AQ17" s="105">
        <f t="shared" si="8"/>
        <v>908070</v>
      </c>
      <c r="AU17">
        <v>19.399999999999999</v>
      </c>
      <c r="AV17">
        <v>3.4</v>
      </c>
      <c r="AW17">
        <v>16</v>
      </c>
      <c r="AX17" s="2"/>
    </row>
    <row r="18" spans="1:50" hidden="1" outlineLevel="1">
      <c r="A18" t="s">
        <v>512</v>
      </c>
      <c r="B18" s="9" t="s">
        <v>2022</v>
      </c>
      <c r="C18" s="1">
        <f t="shared" si="0"/>
        <v>797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0</v>
      </c>
      <c r="G18" s="1">
        <f t="shared" si="2"/>
        <v>92</v>
      </c>
      <c r="H18" s="2">
        <f t="shared" si="3"/>
        <v>0.11543287327478043</v>
      </c>
      <c r="I18" s="8"/>
      <c r="J18" s="2">
        <f t="shared" si="4"/>
        <v>0.54328732747804265</v>
      </c>
      <c r="K18" s="2">
        <f t="shared" si="5"/>
        <v>0.42785445420326224</v>
      </c>
      <c r="L18" s="2">
        <f t="shared" si="6"/>
        <v>0</v>
      </c>
      <c r="M18" s="2">
        <f t="shared" si="7"/>
        <v>2.8858218318695117E-2</v>
      </c>
      <c r="N18" s="58">
        <v>433</v>
      </c>
      <c r="O18" s="58">
        <v>341</v>
      </c>
      <c r="P18" s="59"/>
      <c r="Q18" s="58">
        <v>12</v>
      </c>
      <c r="R18" s="58"/>
      <c r="S18" s="59">
        <v>7</v>
      </c>
      <c r="T18" s="59"/>
      <c r="U18" s="58"/>
      <c r="V18" s="58"/>
      <c r="W18" s="59"/>
      <c r="X18" s="58"/>
      <c r="Y18" s="59"/>
      <c r="Z18" s="59">
        <v>4</v>
      </c>
      <c r="AA18" s="59"/>
      <c r="AB18" s="59"/>
      <c r="AC18" s="58"/>
      <c r="AD18" s="58"/>
      <c r="AE18" s="58"/>
      <c r="AG18" t="str">
        <f t="shared" si="9"/>
        <v>Bridgewater</v>
      </c>
      <c r="AH18" t="s">
        <v>1181</v>
      </c>
      <c r="AI18" s="9">
        <v>5</v>
      </c>
      <c r="AK18" s="95">
        <v>9</v>
      </c>
      <c r="AL18" s="97">
        <v>5</v>
      </c>
      <c r="AM18" s="97">
        <v>15</v>
      </c>
      <c r="AN18" s="101">
        <v>8210</v>
      </c>
      <c r="AO18" s="101">
        <f t="shared" si="10"/>
        <v>9005</v>
      </c>
      <c r="AP18" t="s">
        <v>1974</v>
      </c>
      <c r="AQ18" s="105">
        <f t="shared" si="8"/>
        <v>908210</v>
      </c>
      <c r="AU18">
        <v>17.260000000000002</v>
      </c>
      <c r="AV18">
        <v>1.03</v>
      </c>
      <c r="AW18">
        <v>16.23</v>
      </c>
      <c r="AX18" s="2"/>
    </row>
    <row r="19" spans="1:50" hidden="1" outlineLevel="1">
      <c r="A19" t="s">
        <v>1103</v>
      </c>
      <c r="B19" s="9" t="s">
        <v>2022</v>
      </c>
      <c r="C19" s="1">
        <f t="shared" si="0"/>
        <v>16427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0</v>
      </c>
      <c r="G19" s="1">
        <f t="shared" si="2"/>
        <v>7501</v>
      </c>
      <c r="H19" s="2">
        <f t="shared" si="3"/>
        <v>0.45662628599257321</v>
      </c>
      <c r="I19" s="8"/>
      <c r="J19" s="2">
        <f t="shared" si="4"/>
        <v>0.71035490351250985</v>
      </c>
      <c r="K19" s="2">
        <f t="shared" si="5"/>
        <v>0.25372861751993669</v>
      </c>
      <c r="L19" s="2">
        <f t="shared" si="6"/>
        <v>0</v>
      </c>
      <c r="M19" s="2">
        <f t="shared" si="7"/>
        <v>3.5916478967553456E-2</v>
      </c>
      <c r="N19" s="58">
        <v>11669</v>
      </c>
      <c r="O19" s="58">
        <v>4168</v>
      </c>
      <c r="P19" s="59"/>
      <c r="Q19" s="58">
        <v>70</v>
      </c>
      <c r="R19" s="58"/>
      <c r="S19" s="59">
        <v>357</v>
      </c>
      <c r="T19" s="59"/>
      <c r="U19" s="58"/>
      <c r="V19" s="58"/>
      <c r="W19" s="59"/>
      <c r="X19" s="58"/>
      <c r="Y19" s="59"/>
      <c r="Z19" s="59">
        <v>163</v>
      </c>
      <c r="AA19" s="59"/>
      <c r="AB19" s="59"/>
      <c r="AC19" s="58"/>
      <c r="AD19" s="58"/>
      <c r="AE19" s="58"/>
      <c r="AG19" t="str">
        <f t="shared" si="9"/>
        <v>Bristol</v>
      </c>
      <c r="AH19" t="s">
        <v>99</v>
      </c>
      <c r="AI19" s="9">
        <v>1</v>
      </c>
      <c r="AK19" s="95">
        <v>9</v>
      </c>
      <c r="AL19" s="97">
        <v>3</v>
      </c>
      <c r="AM19" s="97">
        <v>20</v>
      </c>
      <c r="AN19" s="101">
        <v>8490</v>
      </c>
      <c r="AO19" s="101">
        <f t="shared" si="10"/>
        <v>9003</v>
      </c>
      <c r="AP19" t="s">
        <v>1974</v>
      </c>
      <c r="AQ19" s="105">
        <f t="shared" si="8"/>
        <v>908490</v>
      </c>
      <c r="AU19">
        <v>26.84</v>
      </c>
      <c r="AV19">
        <v>0.34</v>
      </c>
      <c r="AW19">
        <v>26.51</v>
      </c>
      <c r="AX19" s="2"/>
    </row>
    <row r="20" spans="1:50" hidden="1" outlineLevel="1">
      <c r="A20" t="s">
        <v>2145</v>
      </c>
      <c r="B20" s="9" t="s">
        <v>2022</v>
      </c>
      <c r="C20" s="1">
        <f t="shared" si="0"/>
        <v>5021</v>
      </c>
      <c r="D20" s="7">
        <f>IF(N20&gt;0, RANK(N20,(N20:P20,Q20:AE20)),0)</f>
        <v>1</v>
      </c>
      <c r="E20" s="7">
        <f>IF(O20&gt;0,RANK(O20,(N20:P20,Q20:AE20)),0)</f>
        <v>2</v>
      </c>
      <c r="F20" s="7">
        <f t="shared" si="1"/>
        <v>0</v>
      </c>
      <c r="G20" s="1">
        <f t="shared" si="2"/>
        <v>458</v>
      </c>
      <c r="H20" s="2">
        <f t="shared" si="3"/>
        <v>9.1216889065923124E-2</v>
      </c>
      <c r="I20" s="8"/>
      <c r="J20" s="2">
        <f t="shared" si="4"/>
        <v>0.53475403306114322</v>
      </c>
      <c r="K20" s="2">
        <f t="shared" si="5"/>
        <v>0.4435371439952201</v>
      </c>
      <c r="L20" s="2">
        <f t="shared" si="6"/>
        <v>0</v>
      </c>
      <c r="M20" s="2">
        <f t="shared" si="7"/>
        <v>2.1708822943636685E-2</v>
      </c>
      <c r="N20" s="58">
        <v>2685</v>
      </c>
      <c r="O20" s="58">
        <v>2227</v>
      </c>
      <c r="P20" s="59"/>
      <c r="Q20" s="58">
        <v>33</v>
      </c>
      <c r="R20" s="58"/>
      <c r="S20" s="59">
        <v>61</v>
      </c>
      <c r="T20" s="59"/>
      <c r="U20" s="58"/>
      <c r="V20" s="58"/>
      <c r="W20" s="59"/>
      <c r="X20" s="58"/>
      <c r="Y20" s="59"/>
      <c r="Z20" s="59">
        <v>15</v>
      </c>
      <c r="AA20" s="59"/>
      <c r="AB20" s="59"/>
      <c r="AC20" s="58"/>
      <c r="AD20" s="58"/>
      <c r="AE20" s="58"/>
      <c r="AG20" t="str">
        <f t="shared" si="9"/>
        <v>Brookfield</v>
      </c>
      <c r="AH20" t="s">
        <v>394</v>
      </c>
      <c r="AI20" s="9">
        <v>5</v>
      </c>
      <c r="AK20" s="95">
        <v>9</v>
      </c>
      <c r="AL20" s="97">
        <v>1</v>
      </c>
      <c r="AM20" s="97">
        <v>15</v>
      </c>
      <c r="AN20" s="101">
        <v>8980</v>
      </c>
      <c r="AO20" s="101">
        <f t="shared" si="10"/>
        <v>9001</v>
      </c>
      <c r="AP20" t="s">
        <v>1974</v>
      </c>
      <c r="AQ20" s="105">
        <f t="shared" si="8"/>
        <v>908980</v>
      </c>
      <c r="AU20">
        <v>20.399999999999999</v>
      </c>
      <c r="AV20">
        <v>0.6</v>
      </c>
      <c r="AW20">
        <v>19.8</v>
      </c>
      <c r="AX20" s="2"/>
    </row>
    <row r="21" spans="1:50" hidden="1" outlineLevel="1">
      <c r="A21" t="s">
        <v>643</v>
      </c>
      <c r="B21" s="9" t="s">
        <v>2022</v>
      </c>
      <c r="C21" s="1">
        <f t="shared" si="0"/>
        <v>1765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0</v>
      </c>
      <c r="G21" s="1">
        <f t="shared" si="2"/>
        <v>542</v>
      </c>
      <c r="H21" s="2">
        <f t="shared" si="3"/>
        <v>0.30708215297450425</v>
      </c>
      <c r="I21" s="8"/>
      <c r="J21" s="2">
        <f t="shared" si="4"/>
        <v>0.64419263456090647</v>
      </c>
      <c r="K21" s="2">
        <f t="shared" si="5"/>
        <v>0.33711048158640228</v>
      </c>
      <c r="L21" s="2">
        <f t="shared" si="6"/>
        <v>0</v>
      </c>
      <c r="M21" s="2">
        <f t="shared" si="7"/>
        <v>1.8696883852691248E-2</v>
      </c>
      <c r="N21" s="58">
        <v>1137</v>
      </c>
      <c r="O21" s="58">
        <v>595</v>
      </c>
      <c r="P21" s="59"/>
      <c r="Q21" s="58">
        <v>8</v>
      </c>
      <c r="R21" s="58"/>
      <c r="S21" s="59">
        <v>13</v>
      </c>
      <c r="T21" s="59"/>
      <c r="U21" s="58"/>
      <c r="V21" s="58"/>
      <c r="W21" s="59"/>
      <c r="X21" s="58"/>
      <c r="Y21" s="59"/>
      <c r="Z21" s="59">
        <v>12</v>
      </c>
      <c r="AA21" s="59"/>
      <c r="AB21" s="59"/>
      <c r="AC21" s="58"/>
      <c r="AD21" s="58"/>
      <c r="AE21" s="58"/>
      <c r="AG21" t="str">
        <f t="shared" si="9"/>
        <v>Brooklyn</v>
      </c>
      <c r="AH21" t="s">
        <v>1034</v>
      </c>
      <c r="AI21" s="9">
        <v>2</v>
      </c>
      <c r="AK21" s="95">
        <v>9</v>
      </c>
      <c r="AL21" s="97">
        <v>15</v>
      </c>
      <c r="AM21" s="97">
        <v>10</v>
      </c>
      <c r="AN21" s="101">
        <v>9190</v>
      </c>
      <c r="AO21" s="101">
        <f t="shared" si="10"/>
        <v>9015</v>
      </c>
      <c r="AP21" t="s">
        <v>1974</v>
      </c>
      <c r="AQ21" s="105">
        <f t="shared" si="8"/>
        <v>909190</v>
      </c>
      <c r="AU21">
        <v>29.14</v>
      </c>
      <c r="AV21">
        <v>0.17</v>
      </c>
      <c r="AW21">
        <v>28.97</v>
      </c>
      <c r="AX21" s="2"/>
    </row>
    <row r="22" spans="1:50" hidden="1" outlineLevel="1">
      <c r="A22" t="s">
        <v>1273</v>
      </c>
      <c r="B22" s="9" t="s">
        <v>2022</v>
      </c>
      <c r="C22" s="1">
        <f t="shared" si="0"/>
        <v>2823</v>
      </c>
      <c r="D22" s="7">
        <f>IF(N22&gt;0, RANK(N22,(N22:P22,Q22:AE22)),0)</f>
        <v>1</v>
      </c>
      <c r="E22" s="7">
        <f>IF(O22&gt;0,RANK(O22,(N22:P22,Q22:AE22)),0)</f>
        <v>2</v>
      </c>
      <c r="F22" s="7">
        <f t="shared" si="1"/>
        <v>0</v>
      </c>
      <c r="G22" s="1">
        <f t="shared" si="2"/>
        <v>725</v>
      </c>
      <c r="H22" s="2">
        <f t="shared" si="3"/>
        <v>0.25681898689337584</v>
      </c>
      <c r="I22" s="8"/>
      <c r="J22" s="2">
        <f t="shared" si="4"/>
        <v>0.61671980162947215</v>
      </c>
      <c r="K22" s="2">
        <f t="shared" si="5"/>
        <v>0.35990081473609636</v>
      </c>
      <c r="L22" s="2">
        <f t="shared" si="6"/>
        <v>0</v>
      </c>
      <c r="M22" s="2">
        <f t="shared" si="7"/>
        <v>2.3379383634431483E-2</v>
      </c>
      <c r="N22" s="58">
        <v>1741</v>
      </c>
      <c r="O22" s="58">
        <v>1016</v>
      </c>
      <c r="P22" s="59"/>
      <c r="Q22" s="58">
        <v>12</v>
      </c>
      <c r="R22" s="58"/>
      <c r="S22" s="59">
        <v>27</v>
      </c>
      <c r="T22" s="59"/>
      <c r="U22" s="58"/>
      <c r="V22" s="58"/>
      <c r="W22" s="59"/>
      <c r="X22" s="58"/>
      <c r="Y22" s="59"/>
      <c r="Z22" s="59">
        <v>27</v>
      </c>
      <c r="AA22" s="59"/>
      <c r="AB22" s="59"/>
      <c r="AC22" s="58"/>
      <c r="AD22" s="58"/>
      <c r="AE22" s="58"/>
      <c r="AG22" t="str">
        <f t="shared" si="9"/>
        <v>Burlington</v>
      </c>
      <c r="AH22" t="s">
        <v>99</v>
      </c>
      <c r="AI22" s="9">
        <v>5</v>
      </c>
      <c r="AK22" s="95">
        <v>9</v>
      </c>
      <c r="AL22" s="97">
        <v>3</v>
      </c>
      <c r="AM22" s="97">
        <v>25</v>
      </c>
      <c r="AN22" s="101">
        <v>10100</v>
      </c>
      <c r="AO22" s="101">
        <f t="shared" si="10"/>
        <v>9003</v>
      </c>
      <c r="AP22" t="s">
        <v>1974</v>
      </c>
      <c r="AQ22" s="105">
        <f t="shared" si="8"/>
        <v>910100</v>
      </c>
      <c r="AU22">
        <v>30.43</v>
      </c>
      <c r="AV22">
        <v>0.63</v>
      </c>
      <c r="AW22">
        <v>29.8</v>
      </c>
      <c r="AX22" s="2"/>
    </row>
    <row r="23" spans="1:50" hidden="1" outlineLevel="1">
      <c r="A23" t="s">
        <v>1814</v>
      </c>
      <c r="B23" s="9" t="s">
        <v>2022</v>
      </c>
      <c r="C23" s="1">
        <f t="shared" si="0"/>
        <v>354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0</v>
      </c>
      <c r="G23" s="1">
        <f t="shared" si="2"/>
        <v>61</v>
      </c>
      <c r="H23" s="2">
        <f t="shared" si="3"/>
        <v>0.17231638418079095</v>
      </c>
      <c r="I23" s="8"/>
      <c r="J23" s="2">
        <f t="shared" si="4"/>
        <v>0.56497175141242939</v>
      </c>
      <c r="K23" s="2">
        <f t="shared" si="5"/>
        <v>0.39265536723163841</v>
      </c>
      <c r="L23" s="2">
        <f t="shared" si="6"/>
        <v>0</v>
      </c>
      <c r="M23" s="2">
        <f t="shared" si="7"/>
        <v>4.2372881355932202E-2</v>
      </c>
      <c r="N23" s="58">
        <v>200</v>
      </c>
      <c r="O23" s="58">
        <v>139</v>
      </c>
      <c r="P23" s="59"/>
      <c r="Q23" s="58">
        <v>9</v>
      </c>
      <c r="R23" s="58"/>
      <c r="S23" s="59">
        <v>5</v>
      </c>
      <c r="T23" s="59"/>
      <c r="U23" s="58"/>
      <c r="V23" s="58"/>
      <c r="W23" s="59"/>
      <c r="X23" s="58"/>
      <c r="Y23" s="59"/>
      <c r="Z23" s="59">
        <v>1</v>
      </c>
      <c r="AA23" s="59"/>
      <c r="AB23" s="59"/>
      <c r="AC23" s="58"/>
      <c r="AD23" s="58"/>
      <c r="AE23" s="58"/>
      <c r="AG23" t="str">
        <f t="shared" si="9"/>
        <v>Canaan</v>
      </c>
      <c r="AH23" t="s">
        <v>1181</v>
      </c>
      <c r="AI23" s="9">
        <v>5</v>
      </c>
      <c r="AK23" s="95">
        <v>9</v>
      </c>
      <c r="AL23" s="97">
        <v>5</v>
      </c>
      <c r="AM23" s="97">
        <v>20</v>
      </c>
      <c r="AN23" s="101">
        <v>10940</v>
      </c>
      <c r="AO23" s="101">
        <f t="shared" si="10"/>
        <v>9005</v>
      </c>
      <c r="AP23" t="s">
        <v>1974</v>
      </c>
      <c r="AQ23" s="105">
        <f t="shared" si="8"/>
        <v>910940</v>
      </c>
      <c r="AU23">
        <v>33.28</v>
      </c>
      <c r="AV23">
        <v>0.33</v>
      </c>
      <c r="AW23">
        <v>32.950000000000003</v>
      </c>
      <c r="AX23" s="2"/>
    </row>
    <row r="24" spans="1:50" hidden="1" outlineLevel="1">
      <c r="A24" t="s">
        <v>1878</v>
      </c>
      <c r="B24" s="9" t="s">
        <v>2022</v>
      </c>
      <c r="C24" s="1">
        <f t="shared" si="0"/>
        <v>1531</v>
      </c>
      <c r="D24" s="7">
        <f>IF(N24&gt;0, RANK(N24,(N24:P24,Q24:AE24)),0)</f>
        <v>1</v>
      </c>
      <c r="E24" s="7">
        <f>IF(O24&gt;0,RANK(O24,(N24:P24,Q24:AE24)),0)</f>
        <v>2</v>
      </c>
      <c r="F24" s="7">
        <f t="shared" si="1"/>
        <v>0</v>
      </c>
      <c r="G24" s="1">
        <f t="shared" si="2"/>
        <v>331</v>
      </c>
      <c r="H24" s="2">
        <f t="shared" si="3"/>
        <v>0.2161985630306989</v>
      </c>
      <c r="I24" s="8"/>
      <c r="J24" s="2">
        <f t="shared" si="4"/>
        <v>0.59503592423252771</v>
      </c>
      <c r="K24" s="2">
        <f t="shared" si="5"/>
        <v>0.37883736120182887</v>
      </c>
      <c r="L24" s="2">
        <f t="shared" si="6"/>
        <v>0</v>
      </c>
      <c r="M24" s="2">
        <f t="shared" si="7"/>
        <v>2.6126714565643416E-2</v>
      </c>
      <c r="N24" s="58">
        <v>911</v>
      </c>
      <c r="O24" s="58">
        <v>580</v>
      </c>
      <c r="P24" s="59"/>
      <c r="Q24" s="58">
        <v>15</v>
      </c>
      <c r="R24" s="58"/>
      <c r="S24" s="59">
        <v>16</v>
      </c>
      <c r="T24" s="59"/>
      <c r="U24" s="58"/>
      <c r="V24" s="58"/>
      <c r="W24" s="59"/>
      <c r="X24" s="58"/>
      <c r="Y24" s="59"/>
      <c r="Z24" s="59">
        <v>9</v>
      </c>
      <c r="AA24" s="59"/>
      <c r="AB24" s="59"/>
      <c r="AC24" s="58"/>
      <c r="AD24" s="58"/>
      <c r="AE24" s="58"/>
      <c r="AG24" t="str">
        <f t="shared" si="9"/>
        <v>Canterbury</v>
      </c>
      <c r="AH24" t="s">
        <v>1034</v>
      </c>
      <c r="AI24" s="9">
        <v>2</v>
      </c>
      <c r="AK24" s="95">
        <v>9</v>
      </c>
      <c r="AL24" s="97">
        <v>15</v>
      </c>
      <c r="AM24" s="97">
        <v>15</v>
      </c>
      <c r="AN24" s="101">
        <v>12130</v>
      </c>
      <c r="AO24" s="101">
        <f t="shared" si="10"/>
        <v>9015</v>
      </c>
      <c r="AP24" t="s">
        <v>1974</v>
      </c>
      <c r="AQ24" s="105">
        <f t="shared" si="8"/>
        <v>912130</v>
      </c>
      <c r="AU24">
        <v>40.15</v>
      </c>
      <c r="AV24">
        <v>0.25</v>
      </c>
      <c r="AW24">
        <v>39.9</v>
      </c>
      <c r="AX24" s="2"/>
    </row>
    <row r="25" spans="1:50" hidden="1" outlineLevel="1">
      <c r="A25" t="s">
        <v>1466</v>
      </c>
      <c r="B25" s="9" t="s">
        <v>2022</v>
      </c>
      <c r="C25" s="1">
        <f t="shared" si="0"/>
        <v>3446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0</v>
      </c>
      <c r="G25" s="1">
        <f t="shared" si="2"/>
        <v>899</v>
      </c>
      <c r="H25" s="2">
        <f t="shared" si="3"/>
        <v>0.26088218224027859</v>
      </c>
      <c r="I25" s="8"/>
      <c r="J25" s="2">
        <f t="shared" si="4"/>
        <v>0.61810795124782358</v>
      </c>
      <c r="K25" s="2">
        <f t="shared" si="5"/>
        <v>0.35722576900754499</v>
      </c>
      <c r="L25" s="2">
        <f t="shared" si="6"/>
        <v>0</v>
      </c>
      <c r="M25" s="2">
        <f t="shared" si="7"/>
        <v>2.4666279744631425E-2</v>
      </c>
      <c r="N25" s="58">
        <v>2130</v>
      </c>
      <c r="O25" s="58">
        <v>1231</v>
      </c>
      <c r="P25" s="59"/>
      <c r="Q25" s="58">
        <v>18</v>
      </c>
      <c r="R25" s="58"/>
      <c r="S25" s="59">
        <v>37</v>
      </c>
      <c r="T25" s="59"/>
      <c r="U25" s="58"/>
      <c r="V25" s="58"/>
      <c r="W25" s="59"/>
      <c r="X25" s="58"/>
      <c r="Y25" s="59"/>
      <c r="Z25" s="59">
        <v>30</v>
      </c>
      <c r="AA25" s="59"/>
      <c r="AB25" s="59"/>
      <c r="AC25" s="58"/>
      <c r="AD25" s="58"/>
      <c r="AE25" s="58"/>
      <c r="AG25" t="str">
        <f t="shared" si="9"/>
        <v>Canton</v>
      </c>
      <c r="AH25" t="s">
        <v>99</v>
      </c>
      <c r="AI25" s="9">
        <v>5</v>
      </c>
      <c r="AK25" s="95">
        <v>9</v>
      </c>
      <c r="AL25" s="97">
        <v>3</v>
      </c>
      <c r="AM25" s="97">
        <v>30</v>
      </c>
      <c r="AN25" s="101">
        <v>12270</v>
      </c>
      <c r="AO25" s="101">
        <f t="shared" si="10"/>
        <v>9003</v>
      </c>
      <c r="AP25" t="s">
        <v>1974</v>
      </c>
      <c r="AQ25" s="105">
        <f t="shared" si="8"/>
        <v>912270</v>
      </c>
      <c r="AU25">
        <v>25.04</v>
      </c>
      <c r="AV25">
        <v>0.47</v>
      </c>
      <c r="AW25">
        <v>24.57</v>
      </c>
      <c r="AX25" s="2"/>
    </row>
    <row r="26" spans="1:50" hidden="1" outlineLevel="1">
      <c r="A26" t="s">
        <v>1510</v>
      </c>
      <c r="B26" s="9" t="s">
        <v>2022</v>
      </c>
      <c r="C26" s="1">
        <f t="shared" si="0"/>
        <v>609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0</v>
      </c>
      <c r="G26" s="1">
        <f t="shared" si="2"/>
        <v>177</v>
      </c>
      <c r="H26" s="2">
        <f t="shared" si="3"/>
        <v>0.29064039408866993</v>
      </c>
      <c r="I26" s="8"/>
      <c r="J26" s="2">
        <f t="shared" si="4"/>
        <v>0.63218390804597702</v>
      </c>
      <c r="K26" s="2">
        <f t="shared" si="5"/>
        <v>0.34154351395730709</v>
      </c>
      <c r="L26" s="2">
        <f t="shared" si="6"/>
        <v>0</v>
      </c>
      <c r="M26" s="2">
        <f t="shared" si="7"/>
        <v>2.6272577996715896E-2</v>
      </c>
      <c r="N26" s="58">
        <v>385</v>
      </c>
      <c r="O26" s="58">
        <v>208</v>
      </c>
      <c r="P26" s="59"/>
      <c r="Q26" s="58">
        <v>6</v>
      </c>
      <c r="R26" s="58"/>
      <c r="S26" s="59">
        <v>7</v>
      </c>
      <c r="T26" s="59"/>
      <c r="U26" s="58"/>
      <c r="V26" s="58"/>
      <c r="W26" s="59"/>
      <c r="X26" s="58"/>
      <c r="Y26" s="59"/>
      <c r="Z26" s="59">
        <v>3</v>
      </c>
      <c r="AA26" s="59"/>
      <c r="AB26" s="59"/>
      <c r="AC26" s="58"/>
      <c r="AD26" s="58"/>
      <c r="AE26" s="58"/>
      <c r="AG26" t="str">
        <f t="shared" si="9"/>
        <v>Chaplin</v>
      </c>
      <c r="AH26" t="s">
        <v>1034</v>
      </c>
      <c r="AI26" s="9">
        <v>2</v>
      </c>
      <c r="AK26" s="95">
        <v>9</v>
      </c>
      <c r="AL26" s="97">
        <v>15</v>
      </c>
      <c r="AM26" s="97">
        <v>20</v>
      </c>
      <c r="AN26" s="101">
        <v>13810</v>
      </c>
      <c r="AO26" s="101">
        <f t="shared" si="10"/>
        <v>9015</v>
      </c>
      <c r="AP26" t="s">
        <v>1974</v>
      </c>
      <c r="AQ26" s="105">
        <f t="shared" si="8"/>
        <v>913810</v>
      </c>
      <c r="AU26">
        <v>19.559999999999999</v>
      </c>
      <c r="AV26">
        <v>0.13</v>
      </c>
      <c r="AW26">
        <v>19.43</v>
      </c>
      <c r="AX26" s="2"/>
    </row>
    <row r="27" spans="1:50" hidden="1" outlineLevel="1">
      <c r="A27" t="s">
        <v>1718</v>
      </c>
      <c r="B27" s="9" t="s">
        <v>2022</v>
      </c>
      <c r="C27" s="1">
        <f t="shared" si="0"/>
        <v>10259</v>
      </c>
      <c r="D27" s="7">
        <f>IF(N27&gt;0, RANK(N27,(N27:P27,Q27:AE27)),0)</f>
        <v>1</v>
      </c>
      <c r="E27" s="7">
        <f>IF(O27&gt;0,RANK(O27,(N27:P27,Q27:AE27)),0)</f>
        <v>2</v>
      </c>
      <c r="F27" s="7">
        <f t="shared" si="1"/>
        <v>0</v>
      </c>
      <c r="G27" s="1">
        <f t="shared" si="2"/>
        <v>2640</v>
      </c>
      <c r="H27" s="2">
        <f t="shared" si="3"/>
        <v>0.25733502290671606</v>
      </c>
      <c r="I27" s="8"/>
      <c r="J27" s="2">
        <f t="shared" si="4"/>
        <v>0.61721415342625985</v>
      </c>
      <c r="K27" s="2">
        <f t="shared" si="5"/>
        <v>0.35987913051954379</v>
      </c>
      <c r="L27" s="2">
        <f t="shared" si="6"/>
        <v>0</v>
      </c>
      <c r="M27" s="2">
        <f t="shared" si="7"/>
        <v>2.2906716054196363E-2</v>
      </c>
      <c r="N27" s="58">
        <v>6332</v>
      </c>
      <c r="O27" s="58">
        <v>3692</v>
      </c>
      <c r="P27" s="59"/>
      <c r="Q27" s="58">
        <v>59</v>
      </c>
      <c r="R27" s="58"/>
      <c r="S27" s="59">
        <v>115</v>
      </c>
      <c r="T27" s="59"/>
      <c r="U27" s="58"/>
      <c r="V27" s="58"/>
      <c r="W27" s="59"/>
      <c r="X27" s="58"/>
      <c r="Y27" s="59"/>
      <c r="Z27" s="59">
        <v>61</v>
      </c>
      <c r="AA27" s="59"/>
      <c r="AB27" s="59"/>
      <c r="AC27" s="58"/>
      <c r="AD27" s="58"/>
      <c r="AE27" s="58"/>
      <c r="AG27" t="str">
        <f t="shared" si="9"/>
        <v>Cheshire</v>
      </c>
      <c r="AH27" t="s">
        <v>1939</v>
      </c>
      <c r="AI27" s="9">
        <v>5</v>
      </c>
      <c r="AK27" s="95">
        <v>9</v>
      </c>
      <c r="AL27" s="97">
        <v>9</v>
      </c>
      <c r="AM27" s="97">
        <v>25</v>
      </c>
      <c r="AN27" s="101">
        <v>14160</v>
      </c>
      <c r="AO27" s="101">
        <f t="shared" si="10"/>
        <v>9009</v>
      </c>
      <c r="AP27" t="s">
        <v>1974</v>
      </c>
      <c r="AQ27" s="105">
        <f t="shared" si="8"/>
        <v>914160</v>
      </c>
      <c r="AU27">
        <v>33.409999999999997</v>
      </c>
      <c r="AV27">
        <v>0.5</v>
      </c>
      <c r="AW27">
        <v>32.909999999999997</v>
      </c>
      <c r="AX27" s="2"/>
    </row>
    <row r="28" spans="1:50" hidden="1" outlineLevel="1">
      <c r="A28" t="s">
        <v>735</v>
      </c>
      <c r="B28" s="9" t="s">
        <v>2022</v>
      </c>
      <c r="C28" s="1">
        <f t="shared" si="0"/>
        <v>1480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0</v>
      </c>
      <c r="G28" s="1">
        <f t="shared" si="2"/>
        <v>620</v>
      </c>
      <c r="H28" s="2">
        <f t="shared" si="3"/>
        <v>0.41891891891891891</v>
      </c>
      <c r="I28" s="8"/>
      <c r="J28" s="2">
        <f t="shared" si="4"/>
        <v>0.7013513513513514</v>
      </c>
      <c r="K28" s="2">
        <f t="shared" si="5"/>
        <v>0.28243243243243243</v>
      </c>
      <c r="L28" s="2">
        <f t="shared" si="6"/>
        <v>0</v>
      </c>
      <c r="M28" s="2">
        <f t="shared" si="7"/>
        <v>1.6216216216216162E-2</v>
      </c>
      <c r="N28" s="58">
        <v>1038</v>
      </c>
      <c r="O28" s="58">
        <v>418</v>
      </c>
      <c r="P28" s="59"/>
      <c r="Q28" s="58">
        <v>13</v>
      </c>
      <c r="R28" s="58"/>
      <c r="S28" s="59">
        <v>5</v>
      </c>
      <c r="T28" s="59"/>
      <c r="U28" s="58"/>
      <c r="V28" s="58"/>
      <c r="W28" s="59"/>
      <c r="X28" s="58"/>
      <c r="Y28" s="59"/>
      <c r="Z28" s="59">
        <v>6</v>
      </c>
      <c r="AA28" s="59"/>
      <c r="AB28" s="59"/>
      <c r="AC28" s="58"/>
      <c r="AD28" s="58"/>
      <c r="AE28" s="58"/>
      <c r="AG28" t="str">
        <f t="shared" si="9"/>
        <v>Chester</v>
      </c>
      <c r="AH28" t="s">
        <v>1295</v>
      </c>
      <c r="AI28" s="9">
        <v>2</v>
      </c>
      <c r="AK28" s="95">
        <v>9</v>
      </c>
      <c r="AL28" s="97">
        <v>7</v>
      </c>
      <c r="AM28" s="97">
        <v>5</v>
      </c>
      <c r="AN28" s="101">
        <v>14300</v>
      </c>
      <c r="AO28" s="101">
        <f t="shared" si="10"/>
        <v>9007</v>
      </c>
      <c r="AP28" t="s">
        <v>1974</v>
      </c>
      <c r="AQ28" s="105">
        <f t="shared" si="8"/>
        <v>914300</v>
      </c>
      <c r="AU28">
        <v>16.829999999999998</v>
      </c>
      <c r="AV28">
        <v>0.8</v>
      </c>
      <c r="AW28">
        <v>16.03</v>
      </c>
      <c r="AX28" s="2"/>
    </row>
    <row r="29" spans="1:50" hidden="1" outlineLevel="1">
      <c r="A29" t="s">
        <v>1688</v>
      </c>
      <c r="B29" s="9" t="s">
        <v>2022</v>
      </c>
      <c r="C29" s="1">
        <f t="shared" si="0"/>
        <v>4154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0</v>
      </c>
      <c r="G29" s="1">
        <f t="shared" si="2"/>
        <v>1417</v>
      </c>
      <c r="H29" s="2">
        <f t="shared" si="3"/>
        <v>0.34111699566682713</v>
      </c>
      <c r="I29" s="8"/>
      <c r="J29" s="2">
        <f t="shared" si="4"/>
        <v>0.6584015406836784</v>
      </c>
      <c r="K29" s="2">
        <f t="shared" si="5"/>
        <v>0.31728454501685122</v>
      </c>
      <c r="L29" s="2">
        <f t="shared" si="6"/>
        <v>0</v>
      </c>
      <c r="M29" s="2">
        <f t="shared" si="7"/>
        <v>2.4313914299470385E-2</v>
      </c>
      <c r="N29" s="58">
        <v>2735</v>
      </c>
      <c r="O29" s="58">
        <v>1318</v>
      </c>
      <c r="P29" s="59"/>
      <c r="Q29" s="58">
        <v>20</v>
      </c>
      <c r="R29" s="58"/>
      <c r="S29" s="59">
        <v>44</v>
      </c>
      <c r="T29" s="59"/>
      <c r="U29" s="58"/>
      <c r="V29" s="58"/>
      <c r="W29" s="59"/>
      <c r="X29" s="58"/>
      <c r="Y29" s="59"/>
      <c r="Z29" s="59">
        <v>37</v>
      </c>
      <c r="AA29" s="59"/>
      <c r="AB29" s="59"/>
      <c r="AC29" s="58"/>
      <c r="AD29" s="58"/>
      <c r="AE29" s="58"/>
      <c r="AG29" t="str">
        <f t="shared" si="9"/>
        <v>Clinton</v>
      </c>
      <c r="AH29" t="s">
        <v>1295</v>
      </c>
      <c r="AI29" s="9">
        <v>2</v>
      </c>
      <c r="AK29" s="95">
        <v>9</v>
      </c>
      <c r="AL29" s="97">
        <v>7</v>
      </c>
      <c r="AM29" s="97">
        <v>10</v>
      </c>
      <c r="AN29" s="101">
        <v>15350</v>
      </c>
      <c r="AO29" s="101">
        <f t="shared" si="10"/>
        <v>9007</v>
      </c>
      <c r="AP29" t="s">
        <v>1974</v>
      </c>
      <c r="AQ29" s="105">
        <f t="shared" si="8"/>
        <v>915350</v>
      </c>
      <c r="AU29">
        <v>19.04</v>
      </c>
      <c r="AV29">
        <v>2.76</v>
      </c>
      <c r="AW29">
        <v>16.28</v>
      </c>
      <c r="AX29" s="2"/>
    </row>
    <row r="30" spans="1:50" hidden="1" outlineLevel="1">
      <c r="A30" t="s">
        <v>1660</v>
      </c>
      <c r="B30" s="9" t="s">
        <v>2022</v>
      </c>
      <c r="C30" s="1">
        <f t="shared" si="0"/>
        <v>4468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0</v>
      </c>
      <c r="G30" s="1">
        <f t="shared" si="2"/>
        <v>1877</v>
      </c>
      <c r="H30" s="2">
        <f t="shared" si="3"/>
        <v>0.42009847806624889</v>
      </c>
      <c r="I30" s="8"/>
      <c r="J30" s="2">
        <f t="shared" si="4"/>
        <v>0.70456580125335722</v>
      </c>
      <c r="K30" s="2">
        <f t="shared" si="5"/>
        <v>0.28446732318710832</v>
      </c>
      <c r="L30" s="2">
        <f t="shared" si="6"/>
        <v>0</v>
      </c>
      <c r="M30" s="2">
        <f t="shared" si="7"/>
        <v>1.0966875559534461E-2</v>
      </c>
      <c r="N30" s="58">
        <v>3148</v>
      </c>
      <c r="O30" s="58">
        <v>1271</v>
      </c>
      <c r="P30" s="59"/>
      <c r="Q30" s="58">
        <v>11</v>
      </c>
      <c r="R30" s="58"/>
      <c r="S30" s="59">
        <v>20</v>
      </c>
      <c r="T30" s="59"/>
      <c r="U30" s="58"/>
      <c r="V30" s="58"/>
      <c r="W30" s="59"/>
      <c r="X30" s="58"/>
      <c r="Y30" s="59"/>
      <c r="Z30" s="59">
        <v>18</v>
      </c>
      <c r="AA30" s="59"/>
      <c r="AB30" s="59"/>
      <c r="AC30" s="58"/>
      <c r="AD30" s="58"/>
      <c r="AE30" s="58"/>
      <c r="AG30" t="str">
        <f t="shared" si="9"/>
        <v>Colchester</v>
      </c>
      <c r="AH30" t="s">
        <v>712</v>
      </c>
      <c r="AI30" s="9">
        <v>2</v>
      </c>
      <c r="AK30" s="95">
        <v>9</v>
      </c>
      <c r="AL30" s="97">
        <v>11</v>
      </c>
      <c r="AM30" s="97">
        <v>10</v>
      </c>
      <c r="AN30" s="101">
        <v>15910</v>
      </c>
      <c r="AO30" s="101">
        <f t="shared" si="10"/>
        <v>9011</v>
      </c>
      <c r="AP30" t="s">
        <v>1974</v>
      </c>
      <c r="AQ30" s="105">
        <f t="shared" si="8"/>
        <v>915910</v>
      </c>
      <c r="AU30">
        <v>49.8</v>
      </c>
      <c r="AV30">
        <v>0.74</v>
      </c>
      <c r="AW30">
        <v>49.06</v>
      </c>
      <c r="AX30" s="2"/>
    </row>
    <row r="31" spans="1:50" hidden="1" outlineLevel="1">
      <c r="A31" t="s">
        <v>480</v>
      </c>
      <c r="B31" s="9" t="s">
        <v>2022</v>
      </c>
      <c r="C31" s="1">
        <f t="shared" si="0"/>
        <v>555</v>
      </c>
      <c r="D31" s="7">
        <f>IF(N31&gt;0, RANK(N31,(N31:P31,Q31:AE31)),0)</f>
        <v>1</v>
      </c>
      <c r="E31" s="7">
        <f>IF(O31&gt;0,RANK(O31,(N31:P31,Q31:AE31)),0)</f>
        <v>2</v>
      </c>
      <c r="F31" s="7">
        <f t="shared" si="1"/>
        <v>0</v>
      </c>
      <c r="G31" s="1">
        <f t="shared" si="2"/>
        <v>126</v>
      </c>
      <c r="H31" s="2">
        <f t="shared" si="3"/>
        <v>0.22702702702702704</v>
      </c>
      <c r="I31" s="8"/>
      <c r="J31" s="2">
        <f t="shared" si="4"/>
        <v>0.60180180180180176</v>
      </c>
      <c r="K31" s="2">
        <f t="shared" si="5"/>
        <v>0.37477477477477478</v>
      </c>
      <c r="L31" s="2">
        <f t="shared" si="6"/>
        <v>0</v>
      </c>
      <c r="M31" s="2">
        <f t="shared" si="7"/>
        <v>2.3423423423423462E-2</v>
      </c>
      <c r="N31" s="58">
        <v>334</v>
      </c>
      <c r="O31" s="58">
        <v>208</v>
      </c>
      <c r="P31" s="59"/>
      <c r="Q31" s="58">
        <v>4</v>
      </c>
      <c r="R31" s="58"/>
      <c r="S31" s="59">
        <v>8</v>
      </c>
      <c r="T31" s="59"/>
      <c r="U31" s="58"/>
      <c r="V31" s="58"/>
      <c r="W31" s="59"/>
      <c r="X31" s="58"/>
      <c r="Y31" s="59"/>
      <c r="Z31" s="59">
        <v>1</v>
      </c>
      <c r="AA31" s="59"/>
      <c r="AB31" s="59"/>
      <c r="AC31" s="58"/>
      <c r="AD31" s="58"/>
      <c r="AE31" s="58"/>
      <c r="AG31" t="str">
        <f t="shared" si="9"/>
        <v>Colebrook</v>
      </c>
      <c r="AH31" t="s">
        <v>1181</v>
      </c>
      <c r="AI31" s="9">
        <v>1</v>
      </c>
      <c r="AK31" s="95">
        <v>9</v>
      </c>
      <c r="AL31" s="97">
        <v>5</v>
      </c>
      <c r="AM31" s="97">
        <v>25</v>
      </c>
      <c r="AN31" s="101">
        <v>16050</v>
      </c>
      <c r="AO31" s="101">
        <f t="shared" si="10"/>
        <v>9005</v>
      </c>
      <c r="AP31" t="s">
        <v>1974</v>
      </c>
      <c r="AQ31" s="105">
        <f t="shared" si="8"/>
        <v>916050</v>
      </c>
      <c r="AU31">
        <v>32.92</v>
      </c>
      <c r="AV31">
        <v>1.45</v>
      </c>
      <c r="AW31">
        <v>31.47</v>
      </c>
      <c r="AX31" s="2"/>
    </row>
    <row r="32" spans="1:50" hidden="1" outlineLevel="1">
      <c r="A32" t="s">
        <v>1726</v>
      </c>
      <c r="B32" s="9" t="s">
        <v>2022</v>
      </c>
      <c r="C32" s="1">
        <f t="shared" si="0"/>
        <v>1991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0</v>
      </c>
      <c r="G32" s="1">
        <f t="shared" si="2"/>
        <v>801</v>
      </c>
      <c r="H32" s="2">
        <f t="shared" si="3"/>
        <v>0.40231039678553493</v>
      </c>
      <c r="I32" s="8"/>
      <c r="J32" s="2">
        <f t="shared" si="4"/>
        <v>0.69311903566047217</v>
      </c>
      <c r="K32" s="2">
        <f t="shared" si="5"/>
        <v>0.29080863887493724</v>
      </c>
      <c r="L32" s="2">
        <f t="shared" si="6"/>
        <v>0</v>
      </c>
      <c r="M32" s="2">
        <f t="shared" si="7"/>
        <v>1.6072325464590587E-2</v>
      </c>
      <c r="N32" s="58">
        <v>1380</v>
      </c>
      <c r="O32" s="58">
        <v>579</v>
      </c>
      <c r="P32" s="59"/>
      <c r="Q32" s="58">
        <v>8</v>
      </c>
      <c r="R32" s="58"/>
      <c r="S32" s="59">
        <v>15</v>
      </c>
      <c r="T32" s="59"/>
      <c r="U32" s="58"/>
      <c r="V32" s="58"/>
      <c r="W32" s="59"/>
      <c r="X32" s="58"/>
      <c r="Y32" s="59"/>
      <c r="Z32" s="59">
        <v>9</v>
      </c>
      <c r="AA32" s="59"/>
      <c r="AB32" s="59"/>
      <c r="AC32" s="58"/>
      <c r="AD32" s="58"/>
      <c r="AE32" s="58"/>
      <c r="AG32" t="str">
        <f t="shared" si="9"/>
        <v>Columbia</v>
      </c>
      <c r="AH32" t="s">
        <v>713</v>
      </c>
      <c r="AI32" s="9">
        <v>2</v>
      </c>
      <c r="AK32" s="95">
        <v>9</v>
      </c>
      <c r="AL32" s="97">
        <v>13</v>
      </c>
      <c r="AM32" s="97">
        <v>15</v>
      </c>
      <c r="AN32" s="101">
        <v>16400</v>
      </c>
      <c r="AO32" s="101">
        <f t="shared" si="10"/>
        <v>9013</v>
      </c>
      <c r="AP32" t="s">
        <v>1974</v>
      </c>
      <c r="AQ32" s="105">
        <f t="shared" si="8"/>
        <v>916400</v>
      </c>
      <c r="AU32">
        <v>21.97</v>
      </c>
      <c r="AV32">
        <v>0.61</v>
      </c>
      <c r="AW32">
        <v>21.36</v>
      </c>
      <c r="AX32" s="2"/>
    </row>
    <row r="33" spans="1:50" hidden="1" outlineLevel="1">
      <c r="A33" t="s">
        <v>2033</v>
      </c>
      <c r="B33" s="9" t="s">
        <v>2022</v>
      </c>
      <c r="C33" s="1">
        <f t="shared" si="0"/>
        <v>587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0</v>
      </c>
      <c r="G33" s="1">
        <f t="shared" si="2"/>
        <v>195</v>
      </c>
      <c r="H33" s="2">
        <f t="shared" si="3"/>
        <v>0.33219761499148209</v>
      </c>
      <c r="I33" s="8"/>
      <c r="J33" s="2">
        <f t="shared" si="4"/>
        <v>0.65928449744463369</v>
      </c>
      <c r="K33" s="2">
        <f t="shared" si="5"/>
        <v>0.3270868824531516</v>
      </c>
      <c r="L33" s="2">
        <f t="shared" si="6"/>
        <v>0</v>
      </c>
      <c r="M33" s="2">
        <f t="shared" si="7"/>
        <v>1.3628620102214717E-2</v>
      </c>
      <c r="N33" s="58">
        <v>387</v>
      </c>
      <c r="O33" s="58">
        <v>192</v>
      </c>
      <c r="P33" s="59"/>
      <c r="Q33" s="58">
        <v>3</v>
      </c>
      <c r="R33" s="58"/>
      <c r="S33" s="59">
        <v>3</v>
      </c>
      <c r="T33" s="59"/>
      <c r="U33" s="58"/>
      <c r="V33" s="58"/>
      <c r="W33" s="59"/>
      <c r="X33" s="58"/>
      <c r="Y33" s="59"/>
      <c r="Z33" s="59">
        <v>2</v>
      </c>
      <c r="AA33" s="59"/>
      <c r="AB33" s="59"/>
      <c r="AC33" s="58"/>
      <c r="AD33" s="58"/>
      <c r="AE33" s="58"/>
      <c r="AG33" t="str">
        <f t="shared" si="9"/>
        <v>Cornwall</v>
      </c>
      <c r="AH33" t="s">
        <v>1181</v>
      </c>
      <c r="AI33" s="9">
        <v>5</v>
      </c>
      <c r="AK33" s="95">
        <v>9</v>
      </c>
      <c r="AL33" s="97">
        <v>5</v>
      </c>
      <c r="AM33" s="97">
        <v>30</v>
      </c>
      <c r="AN33" s="101">
        <v>17240</v>
      </c>
      <c r="AO33" s="101">
        <f t="shared" si="10"/>
        <v>9005</v>
      </c>
      <c r="AP33" t="s">
        <v>1974</v>
      </c>
      <c r="AQ33" s="105">
        <f t="shared" si="8"/>
        <v>917240</v>
      </c>
      <c r="AU33">
        <v>46.27</v>
      </c>
      <c r="AV33">
        <v>0.25</v>
      </c>
      <c r="AW33">
        <v>46.01</v>
      </c>
      <c r="AX33" s="2"/>
    </row>
    <row r="34" spans="1:50" hidden="1" outlineLevel="1">
      <c r="A34" t="s">
        <v>1607</v>
      </c>
      <c r="B34" s="9" t="s">
        <v>2022</v>
      </c>
      <c r="C34" s="1">
        <f t="shared" si="0"/>
        <v>3469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0</v>
      </c>
      <c r="G34" s="1">
        <f t="shared" si="2"/>
        <v>1115</v>
      </c>
      <c r="H34" s="2">
        <f t="shared" si="3"/>
        <v>0.32141827616027674</v>
      </c>
      <c r="I34" s="8"/>
      <c r="J34" s="2">
        <f t="shared" si="4"/>
        <v>0.64946670510233495</v>
      </c>
      <c r="K34" s="2">
        <f t="shared" si="5"/>
        <v>0.32804842894205821</v>
      </c>
      <c r="L34" s="2">
        <f t="shared" si="6"/>
        <v>0</v>
      </c>
      <c r="M34" s="2">
        <f t="shared" si="7"/>
        <v>2.2484865955606836E-2</v>
      </c>
      <c r="N34" s="58">
        <v>2253</v>
      </c>
      <c r="O34" s="58">
        <v>1138</v>
      </c>
      <c r="P34" s="59"/>
      <c r="Q34" s="58">
        <v>19</v>
      </c>
      <c r="R34" s="58"/>
      <c r="S34" s="59">
        <v>22</v>
      </c>
      <c r="T34" s="59"/>
      <c r="U34" s="58"/>
      <c r="V34" s="58"/>
      <c r="W34" s="59"/>
      <c r="X34" s="58"/>
      <c r="Y34" s="59"/>
      <c r="Z34" s="59">
        <v>37</v>
      </c>
      <c r="AA34" s="59"/>
      <c r="AB34" s="59"/>
      <c r="AC34" s="58"/>
      <c r="AD34" s="58"/>
      <c r="AE34" s="58"/>
      <c r="AG34" t="str">
        <f t="shared" si="9"/>
        <v>Coventry</v>
      </c>
      <c r="AH34" t="s">
        <v>713</v>
      </c>
      <c r="AI34" s="9">
        <v>2</v>
      </c>
      <c r="AK34" s="95">
        <v>9</v>
      </c>
      <c r="AL34" s="97">
        <v>13</v>
      </c>
      <c r="AM34" s="97">
        <v>20</v>
      </c>
      <c r="AN34" s="101">
        <v>17800</v>
      </c>
      <c r="AO34" s="101">
        <f t="shared" si="10"/>
        <v>9013</v>
      </c>
      <c r="AP34" t="s">
        <v>1974</v>
      </c>
      <c r="AQ34" s="105">
        <f t="shared" si="8"/>
        <v>917800</v>
      </c>
      <c r="AU34">
        <v>38.36</v>
      </c>
      <c r="AV34">
        <v>0.64</v>
      </c>
      <c r="AW34">
        <v>37.72</v>
      </c>
      <c r="AX34" s="2"/>
    </row>
    <row r="35" spans="1:50" hidden="1" outlineLevel="1">
      <c r="A35" t="s">
        <v>1509</v>
      </c>
      <c r="B35" s="9" t="s">
        <v>2022</v>
      </c>
      <c r="C35" s="1">
        <f t="shared" ref="C35:C66" si="11">SUM(N35:AE35)</f>
        <v>4631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ref="F35:F66" si="12">IF(P35&gt;0,RANK(P35,(N35:AE35)),0)</f>
        <v>0</v>
      </c>
      <c r="G35" s="1">
        <f t="shared" si="2"/>
        <v>1932</v>
      </c>
      <c r="H35" s="2">
        <f t="shared" si="3"/>
        <v>0.41718851220038866</v>
      </c>
      <c r="I35" s="8"/>
      <c r="J35" s="2">
        <f t="shared" ref="J35:J66" si="13">IF(C35=0,"-",N35/C35)</f>
        <v>0.69596199524940616</v>
      </c>
      <c r="K35" s="2">
        <f t="shared" ref="K35:K66" si="14">IF(C35=0,"-",O35/C35)</f>
        <v>0.2787734830490175</v>
      </c>
      <c r="L35" s="2">
        <f t="shared" ref="L35:L66" si="15">IF(C35=0,"-",P35/C35)</f>
        <v>0</v>
      </c>
      <c r="M35" s="2">
        <f t="shared" ref="M35:M66" si="16">IF(C35=0,"-",(1-J35-K35-L35))</f>
        <v>2.5264521701576337E-2</v>
      </c>
      <c r="N35" s="58">
        <v>3223</v>
      </c>
      <c r="O35" s="58">
        <v>1291</v>
      </c>
      <c r="P35" s="59"/>
      <c r="Q35" s="58">
        <v>33</v>
      </c>
      <c r="R35" s="58"/>
      <c r="S35" s="59">
        <v>51</v>
      </c>
      <c r="T35" s="59"/>
      <c r="U35" s="58"/>
      <c r="V35" s="58"/>
      <c r="W35" s="59"/>
      <c r="X35" s="58"/>
      <c r="Y35" s="59"/>
      <c r="Z35" s="59">
        <v>33</v>
      </c>
      <c r="AA35" s="59"/>
      <c r="AB35" s="59"/>
      <c r="AC35" s="58"/>
      <c r="AD35" s="58"/>
      <c r="AE35" s="58"/>
      <c r="AG35" t="str">
        <f t="shared" si="9"/>
        <v>Cromwell</v>
      </c>
      <c r="AH35" t="s">
        <v>1295</v>
      </c>
      <c r="AI35" s="9">
        <v>1</v>
      </c>
      <c r="AK35" s="95">
        <v>9</v>
      </c>
      <c r="AL35" s="97">
        <v>7</v>
      </c>
      <c r="AM35" s="97">
        <v>15</v>
      </c>
      <c r="AN35" s="101">
        <v>18080</v>
      </c>
      <c r="AO35" s="101">
        <f t="shared" si="10"/>
        <v>9007</v>
      </c>
      <c r="AP35" t="s">
        <v>1974</v>
      </c>
      <c r="AQ35" s="105">
        <f t="shared" ref="AQ35:AQ66" si="17">AK35*100000+AN35</f>
        <v>918080</v>
      </c>
      <c r="AU35">
        <v>12.91</v>
      </c>
      <c r="AV35">
        <v>0.52</v>
      </c>
      <c r="AW35">
        <v>12.39</v>
      </c>
      <c r="AX35" s="2"/>
    </row>
    <row r="36" spans="1:50" hidden="1" outlineLevel="1">
      <c r="A36" t="s">
        <v>889</v>
      </c>
      <c r="B36" s="9" t="s">
        <v>2022</v>
      </c>
      <c r="C36" s="1">
        <f t="shared" si="11"/>
        <v>14217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2"/>
        <v>0</v>
      </c>
      <c r="G36" s="1">
        <f t="shared" si="2"/>
        <v>4474</v>
      </c>
      <c r="H36" s="2">
        <f t="shared" si="3"/>
        <v>0.31469367658437081</v>
      </c>
      <c r="I36" s="8"/>
      <c r="J36" s="2">
        <f t="shared" si="13"/>
        <v>0.64676092002532182</v>
      </c>
      <c r="K36" s="2">
        <f t="shared" si="14"/>
        <v>0.33206724344095095</v>
      </c>
      <c r="L36" s="2">
        <f t="shared" si="15"/>
        <v>0</v>
      </c>
      <c r="M36" s="2">
        <f t="shared" si="16"/>
        <v>2.1171836533727229E-2</v>
      </c>
      <c r="N36" s="58">
        <v>9195</v>
      </c>
      <c r="O36" s="58">
        <v>4721</v>
      </c>
      <c r="P36" s="59"/>
      <c r="Q36" s="58">
        <v>55</v>
      </c>
      <c r="R36" s="58"/>
      <c r="S36" s="59">
        <v>176</v>
      </c>
      <c r="T36" s="59"/>
      <c r="U36" s="58"/>
      <c r="V36" s="58"/>
      <c r="W36" s="59"/>
      <c r="X36" s="58"/>
      <c r="Y36" s="59"/>
      <c r="Z36" s="59">
        <v>70</v>
      </c>
      <c r="AA36" s="59"/>
      <c r="AB36" s="59"/>
      <c r="AC36" s="58"/>
      <c r="AD36" s="58"/>
      <c r="AE36" s="58"/>
      <c r="AG36" t="str">
        <f t="shared" si="9"/>
        <v>Danbury</v>
      </c>
      <c r="AH36" t="s">
        <v>394</v>
      </c>
      <c r="AI36" s="9">
        <v>5</v>
      </c>
      <c r="AK36" s="95">
        <v>9</v>
      </c>
      <c r="AL36" s="97">
        <v>1</v>
      </c>
      <c r="AM36" s="97">
        <v>20</v>
      </c>
      <c r="AN36" s="101">
        <v>18500</v>
      </c>
      <c r="AO36" s="101">
        <f t="shared" si="10"/>
        <v>9001</v>
      </c>
      <c r="AP36" t="s">
        <v>1974</v>
      </c>
      <c r="AQ36" s="105">
        <f t="shared" si="17"/>
        <v>918500</v>
      </c>
      <c r="AU36">
        <v>44.3</v>
      </c>
      <c r="AV36">
        <v>2.19</v>
      </c>
      <c r="AW36">
        <v>42.11</v>
      </c>
      <c r="AX36" s="2"/>
    </row>
    <row r="37" spans="1:50" hidden="1" outlineLevel="1">
      <c r="A37" t="s">
        <v>1000</v>
      </c>
      <c r="B37" s="9" t="s">
        <v>2022</v>
      </c>
      <c r="C37" s="1">
        <f t="shared" si="11"/>
        <v>6096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2"/>
        <v>0</v>
      </c>
      <c r="G37" s="1">
        <f t="shared" si="2"/>
        <v>1237</v>
      </c>
      <c r="H37" s="2">
        <f t="shared" si="3"/>
        <v>0.20291994750656167</v>
      </c>
      <c r="I37" s="8"/>
      <c r="J37" s="2">
        <f t="shared" si="13"/>
        <v>0.39222440944881892</v>
      </c>
      <c r="K37" s="2">
        <f t="shared" si="14"/>
        <v>0.59514435695538059</v>
      </c>
      <c r="L37" s="2">
        <f t="shared" si="15"/>
        <v>0</v>
      </c>
      <c r="M37" s="2">
        <f t="shared" si="16"/>
        <v>1.2631233595800428E-2</v>
      </c>
      <c r="N37" s="58">
        <v>2391</v>
      </c>
      <c r="O37" s="58">
        <v>3628</v>
      </c>
      <c r="P37" s="59"/>
      <c r="Q37" s="58">
        <v>28</v>
      </c>
      <c r="R37" s="58"/>
      <c r="S37" s="59">
        <v>24</v>
      </c>
      <c r="T37" s="59"/>
      <c r="U37" s="58"/>
      <c r="V37" s="58"/>
      <c r="W37" s="59"/>
      <c r="X37" s="58"/>
      <c r="Y37" s="59"/>
      <c r="Z37" s="59">
        <v>25</v>
      </c>
      <c r="AA37" s="59"/>
      <c r="AB37" s="59"/>
      <c r="AC37" s="58"/>
      <c r="AD37" s="58"/>
      <c r="AE37" s="58"/>
      <c r="AG37" t="str">
        <f t="shared" si="9"/>
        <v>Darien</v>
      </c>
      <c r="AH37" t="s">
        <v>394</v>
      </c>
      <c r="AI37" s="9">
        <v>4</v>
      </c>
      <c r="AK37" s="95">
        <v>9</v>
      </c>
      <c r="AL37" s="97">
        <v>1</v>
      </c>
      <c r="AM37" s="97">
        <v>25</v>
      </c>
      <c r="AN37" s="101">
        <v>18850</v>
      </c>
      <c r="AO37" s="101">
        <f t="shared" si="10"/>
        <v>9001</v>
      </c>
      <c r="AP37" t="s">
        <v>1974</v>
      </c>
      <c r="AQ37" s="105">
        <f t="shared" si="17"/>
        <v>918850</v>
      </c>
      <c r="AU37">
        <v>23.44</v>
      </c>
      <c r="AV37">
        <v>10.59</v>
      </c>
      <c r="AW37">
        <v>12.86</v>
      </c>
      <c r="AX37" s="2"/>
    </row>
    <row r="38" spans="1:50" hidden="1" outlineLevel="1">
      <c r="A38" t="s">
        <v>1465</v>
      </c>
      <c r="B38" s="9" t="s">
        <v>2022</v>
      </c>
      <c r="C38" s="1">
        <f t="shared" si="11"/>
        <v>1749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2"/>
        <v>0</v>
      </c>
      <c r="G38" s="1">
        <f t="shared" si="2"/>
        <v>682</v>
      </c>
      <c r="H38" s="2">
        <f t="shared" si="3"/>
        <v>0.38993710691823902</v>
      </c>
      <c r="I38" s="8"/>
      <c r="J38" s="2">
        <f t="shared" si="13"/>
        <v>0.68553459119496851</v>
      </c>
      <c r="K38" s="2">
        <f t="shared" si="14"/>
        <v>0.29559748427672955</v>
      </c>
      <c r="L38" s="2">
        <f t="shared" si="15"/>
        <v>0</v>
      </c>
      <c r="M38" s="2">
        <f t="shared" si="16"/>
        <v>1.8867924528301938E-2</v>
      </c>
      <c r="N38" s="58">
        <v>1199</v>
      </c>
      <c r="O38" s="58">
        <v>517</v>
      </c>
      <c r="P38" s="59"/>
      <c r="Q38" s="58">
        <v>12</v>
      </c>
      <c r="R38" s="58"/>
      <c r="S38" s="59">
        <v>7</v>
      </c>
      <c r="T38" s="59"/>
      <c r="U38" s="58"/>
      <c r="V38" s="58"/>
      <c r="W38" s="59"/>
      <c r="X38" s="58"/>
      <c r="Y38" s="59"/>
      <c r="Z38" s="59">
        <v>14</v>
      </c>
      <c r="AA38" s="59"/>
      <c r="AB38" s="59"/>
      <c r="AC38" s="58"/>
      <c r="AD38" s="58"/>
      <c r="AE38" s="58"/>
      <c r="AG38" t="str">
        <f t="shared" si="9"/>
        <v>Deep River</v>
      </c>
      <c r="AH38" t="s">
        <v>1295</v>
      </c>
      <c r="AI38" s="9">
        <v>2</v>
      </c>
      <c r="AK38" s="95">
        <v>9</v>
      </c>
      <c r="AL38" s="97">
        <v>7</v>
      </c>
      <c r="AM38" s="97">
        <v>20</v>
      </c>
      <c r="AN38" s="101">
        <v>19130</v>
      </c>
      <c r="AO38" s="101">
        <f t="shared" si="10"/>
        <v>9007</v>
      </c>
      <c r="AP38" t="s">
        <v>1974</v>
      </c>
      <c r="AQ38" s="105">
        <f t="shared" si="17"/>
        <v>919130</v>
      </c>
      <c r="AU38">
        <v>14.17</v>
      </c>
      <c r="AV38">
        <v>0.61</v>
      </c>
      <c r="AW38">
        <v>13.55</v>
      </c>
      <c r="AX38" s="2"/>
    </row>
    <row r="39" spans="1:50" hidden="1" outlineLevel="1">
      <c r="A39" t="s">
        <v>881</v>
      </c>
      <c r="B39" s="9" t="s">
        <v>2022</v>
      </c>
      <c r="C39" s="1">
        <f t="shared" si="11"/>
        <v>3231</v>
      </c>
      <c r="D39" s="7">
        <f>IF(N39&gt;0, RANK(N39,(N39:P39,Q39:AE39)),0)</f>
        <v>1</v>
      </c>
      <c r="E39" s="7">
        <f>IF(O39&gt;0,RANK(O39,(N39:P39,Q39:AE39)),0)</f>
        <v>2</v>
      </c>
      <c r="F39" s="7">
        <f t="shared" si="12"/>
        <v>0</v>
      </c>
      <c r="G39" s="1">
        <f t="shared" si="2"/>
        <v>1356</v>
      </c>
      <c r="H39" s="2">
        <f t="shared" si="3"/>
        <v>0.41968430826369546</v>
      </c>
      <c r="I39" s="8"/>
      <c r="J39" s="2">
        <f t="shared" si="13"/>
        <v>0.68956979263385954</v>
      </c>
      <c r="K39" s="2">
        <f t="shared" si="14"/>
        <v>0.26988548437016402</v>
      </c>
      <c r="L39" s="2">
        <f t="shared" si="15"/>
        <v>0</v>
      </c>
      <c r="M39" s="2">
        <f t="shared" si="16"/>
        <v>4.0544722995976445E-2</v>
      </c>
      <c r="N39" s="58">
        <v>2228</v>
      </c>
      <c r="O39" s="58">
        <v>872</v>
      </c>
      <c r="P39" s="59"/>
      <c r="Q39" s="58">
        <v>17</v>
      </c>
      <c r="R39" s="58"/>
      <c r="S39" s="59">
        <v>92</v>
      </c>
      <c r="T39" s="59"/>
      <c r="U39" s="58"/>
      <c r="V39" s="58"/>
      <c r="W39" s="59"/>
      <c r="X39" s="58"/>
      <c r="Y39" s="59"/>
      <c r="Z39" s="59">
        <v>22</v>
      </c>
      <c r="AA39" s="59"/>
      <c r="AB39" s="59"/>
      <c r="AC39" s="58"/>
      <c r="AD39" s="58"/>
      <c r="AE39" s="58"/>
      <c r="AG39" t="str">
        <f t="shared" si="9"/>
        <v>Derby</v>
      </c>
      <c r="AH39" t="s">
        <v>1939</v>
      </c>
      <c r="AI39" s="9">
        <v>3</v>
      </c>
      <c r="AK39" s="95">
        <v>9</v>
      </c>
      <c r="AL39" s="97">
        <v>9</v>
      </c>
      <c r="AM39" s="97">
        <v>30</v>
      </c>
      <c r="AN39" s="101">
        <v>19550</v>
      </c>
      <c r="AO39" s="101">
        <f t="shared" si="10"/>
        <v>9009</v>
      </c>
      <c r="AP39" t="s">
        <v>1974</v>
      </c>
      <c r="AQ39" s="105">
        <f t="shared" si="17"/>
        <v>919550</v>
      </c>
      <c r="AU39">
        <v>5.38</v>
      </c>
      <c r="AV39">
        <v>0.4</v>
      </c>
      <c r="AW39">
        <v>4.9800000000000004</v>
      </c>
      <c r="AX39" s="2"/>
    </row>
    <row r="40" spans="1:50" hidden="1" outlineLevel="1">
      <c r="A40" t="s">
        <v>2101</v>
      </c>
      <c r="B40" s="9" t="s">
        <v>2022</v>
      </c>
      <c r="C40" s="1">
        <f t="shared" si="11"/>
        <v>2531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2"/>
        <v>0</v>
      </c>
      <c r="G40" s="1">
        <f t="shared" si="2"/>
        <v>716</v>
      </c>
      <c r="H40" s="2">
        <f t="shared" si="3"/>
        <v>0.28289213749506126</v>
      </c>
      <c r="I40" s="8"/>
      <c r="J40" s="2">
        <f t="shared" si="13"/>
        <v>0.62979059660213355</v>
      </c>
      <c r="K40" s="2">
        <f t="shared" si="14"/>
        <v>0.34689845910707229</v>
      </c>
      <c r="L40" s="2">
        <f t="shared" si="15"/>
        <v>0</v>
      </c>
      <c r="M40" s="2">
        <f t="shared" si="16"/>
        <v>2.3310944290794167E-2</v>
      </c>
      <c r="N40" s="58">
        <v>1594</v>
      </c>
      <c r="O40" s="58">
        <v>878</v>
      </c>
      <c r="P40" s="59"/>
      <c r="Q40" s="58">
        <v>14</v>
      </c>
      <c r="R40" s="58"/>
      <c r="S40" s="59">
        <v>28</v>
      </c>
      <c r="T40" s="59"/>
      <c r="U40" s="58"/>
      <c r="V40" s="58"/>
      <c r="W40" s="59"/>
      <c r="X40" s="58"/>
      <c r="Y40" s="59"/>
      <c r="Z40" s="59">
        <v>17</v>
      </c>
      <c r="AA40" s="59"/>
      <c r="AB40" s="59"/>
      <c r="AC40" s="58"/>
      <c r="AD40" s="58"/>
      <c r="AE40" s="58"/>
      <c r="AG40" t="str">
        <f t="shared" si="9"/>
        <v>Durham</v>
      </c>
      <c r="AH40" t="s">
        <v>1295</v>
      </c>
      <c r="AI40" s="9">
        <v>0</v>
      </c>
      <c r="AK40" s="95">
        <v>9</v>
      </c>
      <c r="AL40" s="97">
        <v>7</v>
      </c>
      <c r="AM40" s="97">
        <v>25</v>
      </c>
      <c r="AN40" s="101">
        <v>20810</v>
      </c>
      <c r="AO40" s="101">
        <f t="shared" si="10"/>
        <v>9007</v>
      </c>
      <c r="AP40" t="s">
        <v>1974</v>
      </c>
      <c r="AQ40" s="105">
        <f t="shared" si="17"/>
        <v>920810</v>
      </c>
      <c r="AU40">
        <v>23.76</v>
      </c>
      <c r="AV40">
        <v>0.16</v>
      </c>
      <c r="AW40">
        <v>23.6</v>
      </c>
      <c r="AX40" s="2"/>
    </row>
    <row r="41" spans="1:50" hidden="1" outlineLevel="1">
      <c r="A41" t="s">
        <v>1214</v>
      </c>
      <c r="B41" s="9" t="s">
        <v>2022</v>
      </c>
      <c r="C41" s="1">
        <f t="shared" si="11"/>
        <v>1772</v>
      </c>
      <c r="D41" s="7">
        <f>IF(N41&gt;0, RANK(N41,(N41:P41,Q41:AE41)),0)</f>
        <v>1</v>
      </c>
      <c r="E41" s="7">
        <f>IF(O41&gt;0,RANK(O41,(N41:P41,Q41:AE41)),0)</f>
        <v>2</v>
      </c>
      <c r="F41" s="7">
        <f t="shared" si="12"/>
        <v>0</v>
      </c>
      <c r="G41" s="1">
        <f t="shared" si="2"/>
        <v>411</v>
      </c>
      <c r="H41" s="2">
        <f t="shared" si="3"/>
        <v>0.231941309255079</v>
      </c>
      <c r="I41" s="8"/>
      <c r="J41" s="2">
        <f t="shared" si="13"/>
        <v>0.59875846501128671</v>
      </c>
      <c r="K41" s="2">
        <f t="shared" si="14"/>
        <v>0.36681715575620766</v>
      </c>
      <c r="L41" s="2">
        <f t="shared" si="15"/>
        <v>0</v>
      </c>
      <c r="M41" s="2">
        <f t="shared" si="16"/>
        <v>3.4424379232505631E-2</v>
      </c>
      <c r="N41" s="58">
        <v>1061</v>
      </c>
      <c r="O41" s="58">
        <v>650</v>
      </c>
      <c r="P41" s="59"/>
      <c r="Q41" s="58">
        <v>13</v>
      </c>
      <c r="R41" s="58"/>
      <c r="S41" s="59">
        <v>27</v>
      </c>
      <c r="T41" s="59"/>
      <c r="U41" s="58"/>
      <c r="V41" s="58"/>
      <c r="W41" s="59"/>
      <c r="X41" s="58"/>
      <c r="Y41" s="59"/>
      <c r="Z41" s="59">
        <v>21</v>
      </c>
      <c r="AA41" s="59"/>
      <c r="AB41" s="59"/>
      <c r="AC41" s="58"/>
      <c r="AD41" s="58"/>
      <c r="AE41" s="58"/>
      <c r="AG41" t="str">
        <f t="shared" si="9"/>
        <v>East Granby</v>
      </c>
      <c r="AH41" t="s">
        <v>99</v>
      </c>
      <c r="AI41" s="9">
        <v>1</v>
      </c>
      <c r="AK41" s="95">
        <v>9</v>
      </c>
      <c r="AL41" s="97">
        <v>3</v>
      </c>
      <c r="AM41" s="97">
        <v>35</v>
      </c>
      <c r="AN41" s="101">
        <v>22070</v>
      </c>
      <c r="AO41" s="101">
        <f t="shared" si="10"/>
        <v>9003</v>
      </c>
      <c r="AP41" t="s">
        <v>1974</v>
      </c>
      <c r="AQ41" s="105">
        <f t="shared" si="17"/>
        <v>922070</v>
      </c>
      <c r="AU41">
        <v>17.559999999999999</v>
      </c>
      <c r="AV41">
        <v>0.08</v>
      </c>
      <c r="AW41">
        <v>17.48</v>
      </c>
      <c r="AX41" s="2"/>
    </row>
    <row r="42" spans="1:50" hidden="1" outlineLevel="1">
      <c r="A42" t="s">
        <v>1428</v>
      </c>
      <c r="B42" s="9" t="s">
        <v>2022</v>
      </c>
      <c r="C42" s="1">
        <f t="shared" si="11"/>
        <v>2829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2"/>
        <v>0</v>
      </c>
      <c r="G42" s="1">
        <f t="shared" si="2"/>
        <v>1095</v>
      </c>
      <c r="H42" s="2">
        <f t="shared" si="3"/>
        <v>0.38706256627783669</v>
      </c>
      <c r="I42" s="8"/>
      <c r="J42" s="2">
        <f t="shared" si="13"/>
        <v>0.68398727465535525</v>
      </c>
      <c r="K42" s="2">
        <f t="shared" si="14"/>
        <v>0.29692470837751855</v>
      </c>
      <c r="L42" s="2">
        <f t="shared" si="15"/>
        <v>0</v>
      </c>
      <c r="M42" s="2">
        <f t="shared" si="16"/>
        <v>1.9088016967126198E-2</v>
      </c>
      <c r="N42" s="58">
        <v>1935</v>
      </c>
      <c r="O42" s="58">
        <v>840</v>
      </c>
      <c r="P42" s="59"/>
      <c r="Q42" s="58">
        <v>21</v>
      </c>
      <c r="R42" s="58"/>
      <c r="S42" s="59">
        <v>15</v>
      </c>
      <c r="T42" s="59"/>
      <c r="U42" s="58"/>
      <c r="V42" s="58"/>
      <c r="W42" s="59"/>
      <c r="X42" s="58"/>
      <c r="Y42" s="59"/>
      <c r="Z42" s="59">
        <v>18</v>
      </c>
      <c r="AA42" s="59"/>
      <c r="AB42" s="59"/>
      <c r="AC42" s="58"/>
      <c r="AD42" s="58"/>
      <c r="AE42" s="58"/>
      <c r="AG42" t="str">
        <f t="shared" si="9"/>
        <v>East Haddam</v>
      </c>
      <c r="AH42" t="s">
        <v>1295</v>
      </c>
      <c r="AI42" s="9">
        <v>2</v>
      </c>
      <c r="AK42" s="95">
        <v>9</v>
      </c>
      <c r="AL42" s="97">
        <v>7</v>
      </c>
      <c r="AM42" s="97">
        <v>30</v>
      </c>
      <c r="AN42" s="101">
        <v>22280</v>
      </c>
      <c r="AO42" s="101">
        <f t="shared" si="10"/>
        <v>9007</v>
      </c>
      <c r="AP42" t="s">
        <v>1974</v>
      </c>
      <c r="AQ42" s="105">
        <f t="shared" si="17"/>
        <v>922280</v>
      </c>
      <c r="AU42">
        <v>56.57</v>
      </c>
      <c r="AV42">
        <v>2.2400000000000002</v>
      </c>
      <c r="AW42">
        <v>54.33</v>
      </c>
      <c r="AX42" s="2"/>
    </row>
    <row r="43" spans="1:50" hidden="1" outlineLevel="1">
      <c r="A43" t="s">
        <v>1849</v>
      </c>
      <c r="B43" s="9" t="s">
        <v>2022</v>
      </c>
      <c r="C43" s="1">
        <f t="shared" si="11"/>
        <v>3869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2"/>
        <v>0</v>
      </c>
      <c r="G43" s="1">
        <f t="shared" si="2"/>
        <v>1261</v>
      </c>
      <c r="H43" s="2">
        <f t="shared" si="3"/>
        <v>0.32592401137244764</v>
      </c>
      <c r="I43" s="8"/>
      <c r="J43" s="2">
        <f t="shared" si="13"/>
        <v>0.64978030498836914</v>
      </c>
      <c r="K43" s="2">
        <f t="shared" si="14"/>
        <v>0.32385629361592144</v>
      </c>
      <c r="L43" s="2">
        <f t="shared" si="15"/>
        <v>0</v>
      </c>
      <c r="M43" s="2">
        <f t="shared" si="16"/>
        <v>2.6363401395709418E-2</v>
      </c>
      <c r="N43" s="58">
        <v>2514</v>
      </c>
      <c r="O43" s="58">
        <v>1253</v>
      </c>
      <c r="P43" s="59"/>
      <c r="Q43" s="58">
        <v>28</v>
      </c>
      <c r="R43" s="58"/>
      <c r="S43" s="59">
        <v>43</v>
      </c>
      <c r="T43" s="59"/>
      <c r="U43" s="58"/>
      <c r="V43" s="58"/>
      <c r="W43" s="59"/>
      <c r="X43" s="58"/>
      <c r="Y43" s="59"/>
      <c r="Z43" s="59">
        <v>31</v>
      </c>
      <c r="AA43" s="59"/>
      <c r="AB43" s="59"/>
      <c r="AC43" s="58"/>
      <c r="AD43" s="58"/>
      <c r="AE43" s="58"/>
      <c r="AG43" t="str">
        <f t="shared" si="9"/>
        <v>East Hampton</v>
      </c>
      <c r="AH43" t="s">
        <v>1295</v>
      </c>
      <c r="AI43" s="9">
        <v>2</v>
      </c>
      <c r="AK43" s="95">
        <v>9</v>
      </c>
      <c r="AL43" s="97">
        <v>7</v>
      </c>
      <c r="AM43" s="97">
        <v>35</v>
      </c>
      <c r="AN43" s="101">
        <v>22490</v>
      </c>
      <c r="AO43" s="101">
        <f t="shared" si="10"/>
        <v>9007</v>
      </c>
      <c r="AP43" t="s">
        <v>1974</v>
      </c>
      <c r="AQ43" s="105">
        <f t="shared" si="17"/>
        <v>922490</v>
      </c>
      <c r="AU43">
        <v>36.840000000000003</v>
      </c>
      <c r="AV43">
        <v>1.24</v>
      </c>
      <c r="AW43">
        <v>35.590000000000003</v>
      </c>
      <c r="AX43" s="2"/>
    </row>
    <row r="44" spans="1:50" hidden="1" outlineLevel="1">
      <c r="A44" t="s">
        <v>1472</v>
      </c>
      <c r="B44" s="9" t="s">
        <v>2022</v>
      </c>
      <c r="C44" s="1">
        <f t="shared" si="11"/>
        <v>13105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2"/>
        <v>0</v>
      </c>
      <c r="G44" s="1">
        <f t="shared" si="2"/>
        <v>6982</v>
      </c>
      <c r="H44" s="2">
        <f t="shared" si="3"/>
        <v>0.53277375047691722</v>
      </c>
      <c r="I44" s="8"/>
      <c r="J44" s="2">
        <f t="shared" si="13"/>
        <v>0.75192674551697825</v>
      </c>
      <c r="K44" s="2">
        <f t="shared" si="14"/>
        <v>0.21915299504006105</v>
      </c>
      <c r="L44" s="2">
        <f t="shared" si="15"/>
        <v>0</v>
      </c>
      <c r="M44" s="2">
        <f t="shared" si="16"/>
        <v>2.89202594429607E-2</v>
      </c>
      <c r="N44" s="58">
        <v>9854</v>
      </c>
      <c r="O44" s="58">
        <v>2872</v>
      </c>
      <c r="P44" s="59"/>
      <c r="Q44" s="58">
        <v>63</v>
      </c>
      <c r="R44" s="58"/>
      <c r="S44" s="59">
        <v>186</v>
      </c>
      <c r="T44" s="59"/>
      <c r="U44" s="58"/>
      <c r="V44" s="58"/>
      <c r="W44" s="59"/>
      <c r="X44" s="58"/>
      <c r="Y44" s="59"/>
      <c r="Z44" s="59">
        <v>130</v>
      </c>
      <c r="AA44" s="59"/>
      <c r="AB44" s="59"/>
      <c r="AC44" s="58"/>
      <c r="AD44" s="58"/>
      <c r="AE44" s="58"/>
      <c r="AG44" t="str">
        <f t="shared" si="9"/>
        <v>East Hartford</v>
      </c>
      <c r="AH44" t="s">
        <v>99</v>
      </c>
      <c r="AI44" s="9">
        <v>1</v>
      </c>
      <c r="AK44" s="95">
        <v>9</v>
      </c>
      <c r="AL44" s="97">
        <v>3</v>
      </c>
      <c r="AM44" s="97">
        <v>40</v>
      </c>
      <c r="AN44" s="101">
        <v>22630</v>
      </c>
      <c r="AO44" s="101">
        <f t="shared" si="10"/>
        <v>9003</v>
      </c>
      <c r="AP44" t="s">
        <v>1974</v>
      </c>
      <c r="AQ44" s="105">
        <f t="shared" si="17"/>
        <v>922630</v>
      </c>
      <c r="AU44">
        <v>18.78</v>
      </c>
      <c r="AV44">
        <v>0.76</v>
      </c>
      <c r="AW44">
        <v>18.02</v>
      </c>
      <c r="AX44" s="2"/>
    </row>
    <row r="45" spans="1:50" hidden="1" outlineLevel="1">
      <c r="A45" t="s">
        <v>1287</v>
      </c>
      <c r="B45" s="9" t="s">
        <v>2022</v>
      </c>
      <c r="C45" s="1">
        <f t="shared" si="11"/>
        <v>7325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2"/>
        <v>0</v>
      </c>
      <c r="G45" s="1">
        <f t="shared" si="2"/>
        <v>3239</v>
      </c>
      <c r="H45" s="2">
        <f t="shared" si="3"/>
        <v>0.44218430034129691</v>
      </c>
      <c r="I45" s="8"/>
      <c r="J45" s="2">
        <f t="shared" si="13"/>
        <v>0.70498293515358357</v>
      </c>
      <c r="K45" s="2">
        <f t="shared" si="14"/>
        <v>0.26279863481228671</v>
      </c>
      <c r="L45" s="2">
        <f t="shared" si="15"/>
        <v>0</v>
      </c>
      <c r="M45" s="2">
        <f t="shared" si="16"/>
        <v>3.2218430034129719E-2</v>
      </c>
      <c r="N45" s="58">
        <v>5164</v>
      </c>
      <c r="O45" s="58">
        <v>1925</v>
      </c>
      <c r="P45" s="59"/>
      <c r="Q45" s="58">
        <v>34</v>
      </c>
      <c r="R45" s="58"/>
      <c r="S45" s="59">
        <v>156</v>
      </c>
      <c r="T45" s="59"/>
      <c r="U45" s="58"/>
      <c r="V45" s="58"/>
      <c r="W45" s="59"/>
      <c r="X45" s="58"/>
      <c r="Y45" s="59"/>
      <c r="Z45" s="59">
        <v>46</v>
      </c>
      <c r="AA45" s="59"/>
      <c r="AB45" s="59"/>
      <c r="AC45" s="58"/>
      <c r="AD45" s="58"/>
      <c r="AE45" s="58"/>
      <c r="AG45" t="str">
        <f t="shared" si="9"/>
        <v>East Haven</v>
      </c>
      <c r="AH45" t="s">
        <v>1939</v>
      </c>
      <c r="AI45" s="9">
        <v>3</v>
      </c>
      <c r="AK45" s="95">
        <v>9</v>
      </c>
      <c r="AL45" s="97">
        <v>9</v>
      </c>
      <c r="AM45" s="97">
        <v>35</v>
      </c>
      <c r="AN45" s="101">
        <v>22910</v>
      </c>
      <c r="AO45" s="101">
        <f t="shared" si="10"/>
        <v>9009</v>
      </c>
      <c r="AP45" t="s">
        <v>1974</v>
      </c>
      <c r="AQ45" s="105">
        <f t="shared" si="17"/>
        <v>922910</v>
      </c>
      <c r="AU45">
        <v>13.42</v>
      </c>
      <c r="AV45">
        <v>1.1499999999999999</v>
      </c>
      <c r="AW45">
        <v>12.26</v>
      </c>
      <c r="AX45" s="2"/>
    </row>
    <row r="46" spans="1:50" hidden="1" outlineLevel="1">
      <c r="A46" t="s">
        <v>1471</v>
      </c>
      <c r="B46" s="9" t="s">
        <v>2022</v>
      </c>
      <c r="C46" s="1">
        <f t="shared" si="11"/>
        <v>5427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2"/>
        <v>0</v>
      </c>
      <c r="G46" s="1">
        <f t="shared" si="2"/>
        <v>2008</v>
      </c>
      <c r="H46" s="2">
        <f t="shared" si="3"/>
        <v>0.37000184263865854</v>
      </c>
      <c r="I46" s="8"/>
      <c r="J46" s="2">
        <f t="shared" si="13"/>
        <v>0.67716970702045332</v>
      </c>
      <c r="K46" s="2">
        <f t="shared" si="14"/>
        <v>0.30716786438179472</v>
      </c>
      <c r="L46" s="2">
        <f t="shared" si="15"/>
        <v>0</v>
      </c>
      <c r="M46" s="2">
        <f t="shared" si="16"/>
        <v>1.5662428597751965E-2</v>
      </c>
      <c r="N46" s="58">
        <v>3675</v>
      </c>
      <c r="O46" s="58">
        <v>1667</v>
      </c>
      <c r="P46" s="59"/>
      <c r="Q46" s="58">
        <v>22</v>
      </c>
      <c r="R46" s="58"/>
      <c r="S46" s="59">
        <v>39</v>
      </c>
      <c r="T46" s="59"/>
      <c r="U46" s="58"/>
      <c r="V46" s="58"/>
      <c r="W46" s="59"/>
      <c r="X46" s="58"/>
      <c r="Y46" s="59"/>
      <c r="Z46" s="59">
        <v>24</v>
      </c>
      <c r="AA46" s="59"/>
      <c r="AB46" s="59"/>
      <c r="AC46" s="58"/>
      <c r="AD46" s="58"/>
      <c r="AE46" s="58"/>
      <c r="AG46" t="str">
        <f t="shared" si="9"/>
        <v>East Lyme</v>
      </c>
      <c r="AH46" t="s">
        <v>712</v>
      </c>
      <c r="AI46" s="9">
        <v>2</v>
      </c>
      <c r="AK46" s="95">
        <v>9</v>
      </c>
      <c r="AL46" s="97">
        <v>11</v>
      </c>
      <c r="AM46" s="97">
        <v>15</v>
      </c>
      <c r="AN46" s="101">
        <v>23400</v>
      </c>
      <c r="AO46" s="101">
        <f t="shared" si="10"/>
        <v>9011</v>
      </c>
      <c r="AP46" t="s">
        <v>1974</v>
      </c>
      <c r="AQ46" s="105">
        <f t="shared" si="17"/>
        <v>923400</v>
      </c>
      <c r="AU46">
        <v>41.97</v>
      </c>
      <c r="AV46">
        <v>7.93</v>
      </c>
      <c r="AW46">
        <v>34.03</v>
      </c>
      <c r="AX46" s="2"/>
    </row>
    <row r="47" spans="1:50" hidden="1" outlineLevel="1">
      <c r="A47" t="s">
        <v>2125</v>
      </c>
      <c r="B47" s="9" t="s">
        <v>2022</v>
      </c>
      <c r="C47" s="1">
        <f t="shared" si="11"/>
        <v>2929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2"/>
        <v>0</v>
      </c>
      <c r="G47" s="1">
        <f t="shared" si="2"/>
        <v>1152</v>
      </c>
      <c r="H47" s="2">
        <f t="shared" si="3"/>
        <v>0.39330829634687609</v>
      </c>
      <c r="I47" s="8"/>
      <c r="J47" s="2">
        <f t="shared" si="13"/>
        <v>0.67872994195971326</v>
      </c>
      <c r="K47" s="2">
        <f t="shared" si="14"/>
        <v>0.28542164561283717</v>
      </c>
      <c r="L47" s="2">
        <f t="shared" si="15"/>
        <v>0</v>
      </c>
      <c r="M47" s="2">
        <f t="shared" si="16"/>
        <v>3.5848412427449572E-2</v>
      </c>
      <c r="N47" s="58">
        <v>1988</v>
      </c>
      <c r="O47" s="58">
        <v>836</v>
      </c>
      <c r="P47" s="59"/>
      <c r="Q47" s="58">
        <v>20</v>
      </c>
      <c r="R47" s="58"/>
      <c r="S47" s="59">
        <v>67</v>
      </c>
      <c r="T47" s="59"/>
      <c r="U47" s="58"/>
      <c r="V47" s="58"/>
      <c r="W47" s="59"/>
      <c r="X47" s="58"/>
      <c r="Y47" s="59"/>
      <c r="Z47" s="59">
        <v>18</v>
      </c>
      <c r="AA47" s="59"/>
      <c r="AB47" s="59"/>
      <c r="AC47" s="58"/>
      <c r="AD47" s="58"/>
      <c r="AE47" s="58"/>
      <c r="AG47" t="str">
        <f t="shared" si="9"/>
        <v>East Windsor</v>
      </c>
      <c r="AH47" t="s">
        <v>99</v>
      </c>
      <c r="AI47" s="9">
        <v>1</v>
      </c>
      <c r="AK47" s="95">
        <v>9</v>
      </c>
      <c r="AL47" s="97">
        <v>3</v>
      </c>
      <c r="AM47" s="97">
        <v>45</v>
      </c>
      <c r="AN47" s="101">
        <v>24800</v>
      </c>
      <c r="AO47" s="101">
        <f t="shared" si="10"/>
        <v>9003</v>
      </c>
      <c r="AP47" t="s">
        <v>1974</v>
      </c>
      <c r="AQ47" s="105">
        <f t="shared" si="17"/>
        <v>924800</v>
      </c>
      <c r="AU47">
        <v>26.82</v>
      </c>
      <c r="AV47">
        <v>0.53</v>
      </c>
      <c r="AW47">
        <v>26.29</v>
      </c>
      <c r="AX47" s="2"/>
    </row>
    <row r="48" spans="1:50" hidden="1" outlineLevel="1">
      <c r="A48" t="s">
        <v>2126</v>
      </c>
      <c r="B48" s="9" t="s">
        <v>2022</v>
      </c>
      <c r="C48" s="1">
        <f t="shared" si="11"/>
        <v>615</v>
      </c>
      <c r="D48" s="7">
        <f>IF(N48&gt;0, RANK(N48,(N48:P48,Q48:AE48)),0)</f>
        <v>1</v>
      </c>
      <c r="E48" s="7">
        <f>IF(O48&gt;0,RANK(O48,(N48:P48,Q48:AE48)),0)</f>
        <v>2</v>
      </c>
      <c r="F48" s="7">
        <f t="shared" si="12"/>
        <v>0</v>
      </c>
      <c r="G48" s="1">
        <f t="shared" si="2"/>
        <v>88</v>
      </c>
      <c r="H48" s="2">
        <f t="shared" si="3"/>
        <v>0.14308943089430895</v>
      </c>
      <c r="I48" s="8"/>
      <c r="J48" s="2">
        <f t="shared" si="13"/>
        <v>0.55934959349593494</v>
      </c>
      <c r="K48" s="2">
        <f t="shared" si="14"/>
        <v>0.41626016260162602</v>
      </c>
      <c r="L48" s="2">
        <f t="shared" si="15"/>
        <v>0</v>
      </c>
      <c r="M48" s="2">
        <f t="shared" si="16"/>
        <v>2.4390243902439046E-2</v>
      </c>
      <c r="N48" s="58">
        <v>344</v>
      </c>
      <c r="O48" s="58">
        <v>256</v>
      </c>
      <c r="P48" s="59"/>
      <c r="Q48" s="58">
        <v>3</v>
      </c>
      <c r="R48" s="58"/>
      <c r="S48" s="59">
        <v>8</v>
      </c>
      <c r="T48" s="59"/>
      <c r="U48" s="58"/>
      <c r="V48" s="58"/>
      <c r="W48" s="59"/>
      <c r="X48" s="58"/>
      <c r="Y48" s="59"/>
      <c r="Z48" s="59">
        <v>4</v>
      </c>
      <c r="AA48" s="59"/>
      <c r="AB48" s="59"/>
      <c r="AC48" s="58"/>
      <c r="AD48" s="58"/>
      <c r="AE48" s="58"/>
      <c r="AG48" t="str">
        <f t="shared" si="9"/>
        <v>Eastford</v>
      </c>
      <c r="AH48" t="s">
        <v>1034</v>
      </c>
      <c r="AI48" s="9">
        <v>2</v>
      </c>
      <c r="AK48" s="95">
        <v>9</v>
      </c>
      <c r="AL48" s="97">
        <v>15</v>
      </c>
      <c r="AM48" s="97">
        <v>25</v>
      </c>
      <c r="AN48" s="101">
        <v>21860</v>
      </c>
      <c r="AO48" s="101">
        <f t="shared" si="10"/>
        <v>9015</v>
      </c>
      <c r="AP48" t="s">
        <v>1974</v>
      </c>
      <c r="AQ48" s="105">
        <f t="shared" si="17"/>
        <v>921860</v>
      </c>
      <c r="AU48">
        <v>29.23</v>
      </c>
      <c r="AV48">
        <v>0.35</v>
      </c>
      <c r="AW48">
        <v>28.89</v>
      </c>
      <c r="AX48" s="2"/>
    </row>
    <row r="49" spans="1:50" hidden="1" outlineLevel="1">
      <c r="A49" t="s">
        <v>1069</v>
      </c>
      <c r="B49" s="9" t="s">
        <v>2022</v>
      </c>
      <c r="C49" s="1">
        <f t="shared" si="11"/>
        <v>2699</v>
      </c>
      <c r="D49" s="7">
        <f>IF(N49&gt;0, RANK(N49,(N49:P49,Q49:AE49)),0)</f>
        <v>1</v>
      </c>
      <c r="E49" s="7">
        <f>IF(O49&gt;0,RANK(O49,(N49:P49,Q49:AE49)),0)</f>
        <v>2</v>
      </c>
      <c r="F49" s="7">
        <f t="shared" si="12"/>
        <v>0</v>
      </c>
      <c r="G49" s="1">
        <f t="shared" si="2"/>
        <v>133</v>
      </c>
      <c r="H49" s="2">
        <f t="shared" si="3"/>
        <v>4.9277510188958873E-2</v>
      </c>
      <c r="I49" s="8"/>
      <c r="J49" s="2">
        <f t="shared" si="13"/>
        <v>0.51722860318636532</v>
      </c>
      <c r="K49" s="2">
        <f t="shared" si="14"/>
        <v>0.46795109299740645</v>
      </c>
      <c r="L49" s="2">
        <f t="shared" si="15"/>
        <v>0</v>
      </c>
      <c r="M49" s="2">
        <f t="shared" si="16"/>
        <v>1.4820303816228231E-2</v>
      </c>
      <c r="N49" s="58">
        <v>1396</v>
      </c>
      <c r="O49" s="58">
        <v>1263</v>
      </c>
      <c r="P49" s="59"/>
      <c r="Q49" s="58">
        <v>11</v>
      </c>
      <c r="R49" s="58"/>
      <c r="S49" s="59">
        <v>19</v>
      </c>
      <c r="T49" s="59"/>
      <c r="U49" s="58"/>
      <c r="V49" s="58"/>
      <c r="W49" s="59"/>
      <c r="X49" s="58"/>
      <c r="Y49" s="59"/>
      <c r="Z49" s="59">
        <v>10</v>
      </c>
      <c r="AA49" s="59"/>
      <c r="AB49" s="59"/>
      <c r="AC49" s="58"/>
      <c r="AD49" s="58"/>
      <c r="AE49" s="58"/>
      <c r="AG49" t="str">
        <f t="shared" si="9"/>
        <v>Easton</v>
      </c>
      <c r="AH49" t="s">
        <v>394</v>
      </c>
      <c r="AI49" s="9">
        <v>4</v>
      </c>
      <c r="AK49" s="95">
        <v>9</v>
      </c>
      <c r="AL49" s="97">
        <v>1</v>
      </c>
      <c r="AM49" s="97">
        <v>30</v>
      </c>
      <c r="AN49" s="101">
        <v>23890</v>
      </c>
      <c r="AO49" s="101">
        <f t="shared" si="10"/>
        <v>9001</v>
      </c>
      <c r="AP49" t="s">
        <v>1974</v>
      </c>
      <c r="AQ49" s="105">
        <f t="shared" si="17"/>
        <v>923890</v>
      </c>
      <c r="AU49">
        <v>28.63</v>
      </c>
      <c r="AV49">
        <v>1.21</v>
      </c>
      <c r="AW49">
        <v>27.42</v>
      </c>
      <c r="AX49" s="2"/>
    </row>
    <row r="50" spans="1:50" hidden="1" outlineLevel="1">
      <c r="A50" t="s">
        <v>1643</v>
      </c>
      <c r="B50" s="9" t="s">
        <v>2022</v>
      </c>
      <c r="C50" s="1">
        <f t="shared" si="11"/>
        <v>3788</v>
      </c>
      <c r="D50" s="7">
        <f>IF(N50&gt;0, RANK(N50,(N50:P50,Q50:AE50)),0)</f>
        <v>1</v>
      </c>
      <c r="E50" s="7">
        <f>IF(O50&gt;0,RANK(O50,(N50:P50,Q50:AE50)),0)</f>
        <v>2</v>
      </c>
      <c r="F50" s="7">
        <f t="shared" si="12"/>
        <v>0</v>
      </c>
      <c r="G50" s="1">
        <f t="shared" si="2"/>
        <v>1048</v>
      </c>
      <c r="H50" s="2">
        <f t="shared" si="3"/>
        <v>0.27666314677930304</v>
      </c>
      <c r="I50" s="8"/>
      <c r="J50" s="2">
        <f t="shared" si="13"/>
        <v>0.6290918690601901</v>
      </c>
      <c r="K50" s="2">
        <f t="shared" si="14"/>
        <v>0.35242872228088701</v>
      </c>
      <c r="L50" s="2">
        <f t="shared" si="15"/>
        <v>0</v>
      </c>
      <c r="M50" s="2">
        <f t="shared" si="16"/>
        <v>1.8479408658922891E-2</v>
      </c>
      <c r="N50" s="58">
        <v>2383</v>
      </c>
      <c r="O50" s="58">
        <v>1335</v>
      </c>
      <c r="P50" s="59"/>
      <c r="Q50" s="58">
        <v>22</v>
      </c>
      <c r="R50" s="58"/>
      <c r="S50" s="59">
        <v>25</v>
      </c>
      <c r="T50" s="59"/>
      <c r="U50" s="58"/>
      <c r="V50" s="58"/>
      <c r="W50" s="59"/>
      <c r="X50" s="58"/>
      <c r="Y50" s="59"/>
      <c r="Z50" s="59">
        <v>23</v>
      </c>
      <c r="AA50" s="59"/>
      <c r="AB50" s="59"/>
      <c r="AC50" s="58"/>
      <c r="AD50" s="58"/>
      <c r="AE50" s="58"/>
      <c r="AG50" t="str">
        <f t="shared" si="9"/>
        <v>Ellington</v>
      </c>
      <c r="AH50" t="s">
        <v>713</v>
      </c>
      <c r="AI50" s="9">
        <v>2</v>
      </c>
      <c r="AK50" s="95">
        <v>9</v>
      </c>
      <c r="AL50" s="97">
        <v>13</v>
      </c>
      <c r="AM50" s="97">
        <v>25</v>
      </c>
      <c r="AN50" s="101">
        <v>25360</v>
      </c>
      <c r="AO50" s="101">
        <f t="shared" si="10"/>
        <v>9013</v>
      </c>
      <c r="AP50" t="s">
        <v>1974</v>
      </c>
      <c r="AQ50" s="105">
        <f t="shared" si="17"/>
        <v>925360</v>
      </c>
      <c r="AU50">
        <v>34.61</v>
      </c>
      <c r="AV50">
        <v>0.55000000000000004</v>
      </c>
      <c r="AW50">
        <v>34.049999999999997</v>
      </c>
      <c r="AX50" s="2"/>
    </row>
    <row r="51" spans="1:50" hidden="1" outlineLevel="1">
      <c r="A51" t="s">
        <v>1850</v>
      </c>
      <c r="B51" s="9" t="s">
        <v>2022</v>
      </c>
      <c r="C51" s="1">
        <f t="shared" si="11"/>
        <v>11585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2"/>
        <v>0</v>
      </c>
      <c r="G51" s="1">
        <f t="shared" si="2"/>
        <v>4659</v>
      </c>
      <c r="H51" s="2">
        <f t="shared" si="3"/>
        <v>0.4021579628830384</v>
      </c>
      <c r="I51" s="8"/>
      <c r="J51" s="2">
        <f t="shared" si="13"/>
        <v>0.68545533016832105</v>
      </c>
      <c r="K51" s="2">
        <f t="shared" si="14"/>
        <v>0.28329736728528271</v>
      </c>
      <c r="L51" s="2">
        <f t="shared" si="15"/>
        <v>0</v>
      </c>
      <c r="M51" s="2">
        <f t="shared" si="16"/>
        <v>3.1247302546396238E-2</v>
      </c>
      <c r="N51" s="58">
        <v>7941</v>
      </c>
      <c r="O51" s="58">
        <v>3282</v>
      </c>
      <c r="P51" s="59"/>
      <c r="Q51" s="58">
        <v>71</v>
      </c>
      <c r="R51" s="58"/>
      <c r="S51" s="59">
        <v>176</v>
      </c>
      <c r="T51" s="59"/>
      <c r="U51" s="58"/>
      <c r="V51" s="58"/>
      <c r="W51" s="59"/>
      <c r="X51" s="58"/>
      <c r="Y51" s="59"/>
      <c r="Z51" s="59">
        <v>115</v>
      </c>
      <c r="AA51" s="59"/>
      <c r="AB51" s="59"/>
      <c r="AC51" s="58"/>
      <c r="AD51" s="58"/>
      <c r="AE51" s="58"/>
      <c r="AG51" t="str">
        <f t="shared" si="9"/>
        <v>Enfield</v>
      </c>
      <c r="AH51" t="s">
        <v>99</v>
      </c>
      <c r="AI51" s="9">
        <v>2</v>
      </c>
      <c r="AK51" s="95">
        <v>9</v>
      </c>
      <c r="AL51" s="97">
        <v>3</v>
      </c>
      <c r="AM51" s="97">
        <v>50</v>
      </c>
      <c r="AN51" s="101">
        <v>25990</v>
      </c>
      <c r="AO51" s="101">
        <f t="shared" si="10"/>
        <v>9003</v>
      </c>
      <c r="AP51" t="s">
        <v>1974</v>
      </c>
      <c r="AQ51" s="105">
        <f t="shared" si="17"/>
        <v>925990</v>
      </c>
      <c r="AU51">
        <v>34.22</v>
      </c>
      <c r="AV51">
        <v>0.83</v>
      </c>
      <c r="AW51">
        <v>33.380000000000003</v>
      </c>
      <c r="AX51" s="2"/>
    </row>
    <row r="52" spans="1:50" hidden="1" outlineLevel="1">
      <c r="A52" t="s">
        <v>535</v>
      </c>
      <c r="B52" s="9" t="s">
        <v>2022</v>
      </c>
      <c r="C52" s="1">
        <f t="shared" si="11"/>
        <v>2628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2"/>
        <v>0</v>
      </c>
      <c r="G52" s="1">
        <f t="shared" si="2"/>
        <v>712</v>
      </c>
      <c r="H52" s="2">
        <f t="shared" si="3"/>
        <v>0.27092846270928461</v>
      </c>
      <c r="I52" s="8"/>
      <c r="J52" s="2">
        <f t="shared" si="13"/>
        <v>0.63013698630136983</v>
      </c>
      <c r="K52" s="2">
        <f t="shared" si="14"/>
        <v>0.35920852359208522</v>
      </c>
      <c r="L52" s="2">
        <f t="shared" si="15"/>
        <v>0</v>
      </c>
      <c r="M52" s="2">
        <f t="shared" si="16"/>
        <v>1.0654490106544956E-2</v>
      </c>
      <c r="N52" s="58">
        <v>1656</v>
      </c>
      <c r="O52" s="58">
        <v>944</v>
      </c>
      <c r="P52" s="59"/>
      <c r="Q52" s="58">
        <v>17</v>
      </c>
      <c r="R52" s="58"/>
      <c r="S52" s="59">
        <v>7</v>
      </c>
      <c r="T52" s="59"/>
      <c r="U52" s="58"/>
      <c r="V52" s="58"/>
      <c r="W52" s="59"/>
      <c r="X52" s="58"/>
      <c r="Y52" s="59"/>
      <c r="Z52" s="59">
        <v>4</v>
      </c>
      <c r="AA52" s="59"/>
      <c r="AB52" s="59"/>
      <c r="AC52" s="58"/>
      <c r="AD52" s="58"/>
      <c r="AE52" s="58"/>
      <c r="AG52" t="str">
        <f t="shared" si="9"/>
        <v>Essex</v>
      </c>
      <c r="AH52" t="s">
        <v>1295</v>
      </c>
      <c r="AI52" s="9">
        <v>2</v>
      </c>
      <c r="AK52" s="95">
        <v>9</v>
      </c>
      <c r="AL52" s="97">
        <v>7</v>
      </c>
      <c r="AM52" s="97">
        <v>40</v>
      </c>
      <c r="AN52" s="101">
        <v>26270</v>
      </c>
      <c r="AO52" s="101">
        <f t="shared" si="10"/>
        <v>9007</v>
      </c>
      <c r="AP52" t="s">
        <v>1974</v>
      </c>
      <c r="AQ52" s="105">
        <f t="shared" si="17"/>
        <v>926270</v>
      </c>
      <c r="AU52">
        <v>11.82</v>
      </c>
      <c r="AV52">
        <v>1.46</v>
      </c>
      <c r="AW52">
        <v>10.36</v>
      </c>
      <c r="AX52" s="2"/>
    </row>
    <row r="53" spans="1:50" hidden="1" outlineLevel="1">
      <c r="A53" t="s">
        <v>394</v>
      </c>
      <c r="B53" s="9" t="s">
        <v>2022</v>
      </c>
      <c r="C53" s="1">
        <f t="shared" si="11"/>
        <v>18039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2"/>
        <v>0</v>
      </c>
      <c r="G53" s="1">
        <f t="shared" si="2"/>
        <v>3798</v>
      </c>
      <c r="H53" s="2">
        <f t="shared" si="3"/>
        <v>0.2105438217196075</v>
      </c>
      <c r="I53" s="8"/>
      <c r="J53" s="2">
        <f t="shared" si="13"/>
        <v>0.59598647375131664</v>
      </c>
      <c r="K53" s="2">
        <f t="shared" si="14"/>
        <v>0.38544265203170908</v>
      </c>
      <c r="L53" s="2">
        <f t="shared" si="15"/>
        <v>0</v>
      </c>
      <c r="M53" s="2">
        <f t="shared" si="16"/>
        <v>1.8570874216974287E-2</v>
      </c>
      <c r="N53" s="58">
        <v>10751</v>
      </c>
      <c r="O53" s="58">
        <v>6953</v>
      </c>
      <c r="P53" s="59"/>
      <c r="Q53" s="58">
        <v>86</v>
      </c>
      <c r="R53" s="58"/>
      <c r="S53" s="59">
        <v>186</v>
      </c>
      <c r="T53" s="59"/>
      <c r="U53" s="58"/>
      <c r="V53" s="58"/>
      <c r="W53" s="59"/>
      <c r="X53" s="58"/>
      <c r="Y53" s="59"/>
      <c r="Z53" s="59">
        <v>63</v>
      </c>
      <c r="AA53" s="59"/>
      <c r="AB53" s="59"/>
      <c r="AC53" s="58"/>
      <c r="AD53" s="58"/>
      <c r="AE53" s="58"/>
      <c r="AG53" t="str">
        <f t="shared" si="9"/>
        <v>Fairfield</v>
      </c>
      <c r="AH53" t="s">
        <v>394</v>
      </c>
      <c r="AI53" s="9">
        <v>4</v>
      </c>
      <c r="AK53" s="95">
        <v>9</v>
      </c>
      <c r="AL53" s="97">
        <v>1</v>
      </c>
      <c r="AM53" s="97">
        <v>35</v>
      </c>
      <c r="AN53" s="101">
        <v>26620</v>
      </c>
      <c r="AO53" s="101">
        <f t="shared" si="10"/>
        <v>9001</v>
      </c>
      <c r="AP53" t="s">
        <v>1974</v>
      </c>
      <c r="AQ53" s="105">
        <f t="shared" si="17"/>
        <v>926620</v>
      </c>
      <c r="AU53">
        <v>31.33</v>
      </c>
      <c r="AV53">
        <v>1.3</v>
      </c>
      <c r="AW53">
        <v>30.03</v>
      </c>
      <c r="AX53" s="2"/>
    </row>
    <row r="54" spans="1:50" hidden="1" outlineLevel="1">
      <c r="A54" t="s">
        <v>615</v>
      </c>
      <c r="B54" s="9" t="s">
        <v>2022</v>
      </c>
      <c r="C54" s="1">
        <f t="shared" si="11"/>
        <v>8741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2"/>
        <v>0</v>
      </c>
      <c r="G54" s="1">
        <f t="shared" si="2"/>
        <v>2481</v>
      </c>
      <c r="H54" s="2">
        <f t="shared" si="3"/>
        <v>0.28383480151012469</v>
      </c>
      <c r="I54" s="8"/>
      <c r="J54" s="2">
        <f t="shared" si="13"/>
        <v>0.63070586889371927</v>
      </c>
      <c r="K54" s="2">
        <f t="shared" si="14"/>
        <v>0.34687106738359458</v>
      </c>
      <c r="L54" s="2">
        <f t="shared" si="15"/>
        <v>0</v>
      </c>
      <c r="M54" s="2">
        <f t="shared" si="16"/>
        <v>2.2423063722686154E-2</v>
      </c>
      <c r="N54" s="58">
        <v>5513</v>
      </c>
      <c r="O54" s="58">
        <v>3032</v>
      </c>
      <c r="P54" s="59"/>
      <c r="Q54" s="58">
        <v>43</v>
      </c>
      <c r="R54" s="58"/>
      <c r="S54" s="59">
        <v>84</v>
      </c>
      <c r="T54" s="59"/>
      <c r="U54" s="58"/>
      <c r="V54" s="58"/>
      <c r="W54" s="59"/>
      <c r="X54" s="58"/>
      <c r="Y54" s="59"/>
      <c r="Z54" s="59">
        <v>69</v>
      </c>
      <c r="AA54" s="59"/>
      <c r="AB54" s="59"/>
      <c r="AC54" s="58"/>
      <c r="AD54" s="58"/>
      <c r="AE54" s="58"/>
      <c r="AG54" t="str">
        <f t="shared" si="9"/>
        <v>Farmington</v>
      </c>
      <c r="AH54" t="s">
        <v>99</v>
      </c>
      <c r="AI54" s="9">
        <v>5</v>
      </c>
      <c r="AK54" s="95">
        <v>9</v>
      </c>
      <c r="AL54" s="97">
        <v>3</v>
      </c>
      <c r="AM54" s="97">
        <v>55</v>
      </c>
      <c r="AN54" s="101">
        <v>27600</v>
      </c>
      <c r="AO54" s="101">
        <f t="shared" si="10"/>
        <v>9003</v>
      </c>
      <c r="AP54" t="s">
        <v>1974</v>
      </c>
      <c r="AQ54" s="105">
        <f t="shared" si="17"/>
        <v>927600</v>
      </c>
      <c r="AU54">
        <v>28.77</v>
      </c>
      <c r="AV54">
        <v>0.72</v>
      </c>
      <c r="AW54">
        <v>28.06</v>
      </c>
      <c r="AX54" s="2"/>
    </row>
    <row r="55" spans="1:50" hidden="1" outlineLevel="1">
      <c r="A55" t="s">
        <v>522</v>
      </c>
      <c r="B55" s="9" t="s">
        <v>2022</v>
      </c>
      <c r="C55" s="1">
        <f t="shared" si="11"/>
        <v>699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2"/>
        <v>0</v>
      </c>
      <c r="G55" s="1">
        <f t="shared" si="2"/>
        <v>236</v>
      </c>
      <c r="H55" s="2">
        <f t="shared" si="3"/>
        <v>0.33762517882689558</v>
      </c>
      <c r="I55" s="8"/>
      <c r="J55" s="2">
        <f t="shared" si="13"/>
        <v>0.66094420600858372</v>
      </c>
      <c r="K55" s="2">
        <f t="shared" si="14"/>
        <v>0.32331902718168815</v>
      </c>
      <c r="L55" s="2">
        <f t="shared" si="15"/>
        <v>0</v>
      </c>
      <c r="M55" s="2">
        <f t="shared" si="16"/>
        <v>1.5736766809728131E-2</v>
      </c>
      <c r="N55" s="58">
        <v>462</v>
      </c>
      <c r="O55" s="58">
        <v>226</v>
      </c>
      <c r="P55" s="59"/>
      <c r="Q55" s="58">
        <v>1</v>
      </c>
      <c r="R55" s="58"/>
      <c r="S55" s="59">
        <v>4</v>
      </c>
      <c r="T55" s="59"/>
      <c r="U55" s="58"/>
      <c r="V55" s="58"/>
      <c r="W55" s="59"/>
      <c r="X55" s="58"/>
      <c r="Y55" s="59"/>
      <c r="Z55" s="59">
        <v>6</v>
      </c>
      <c r="AA55" s="59"/>
      <c r="AB55" s="59"/>
      <c r="AC55" s="58"/>
      <c r="AD55" s="58"/>
      <c r="AE55" s="58"/>
      <c r="AG55" t="str">
        <f t="shared" si="9"/>
        <v>Franklin</v>
      </c>
      <c r="AH55" t="s">
        <v>712</v>
      </c>
      <c r="AI55" s="9">
        <v>2</v>
      </c>
      <c r="AK55" s="95">
        <v>9</v>
      </c>
      <c r="AL55" s="97">
        <v>11</v>
      </c>
      <c r="AM55" s="97">
        <v>20</v>
      </c>
      <c r="AN55" s="101">
        <v>29910</v>
      </c>
      <c r="AO55" s="101">
        <f t="shared" si="10"/>
        <v>9011</v>
      </c>
      <c r="AP55" t="s">
        <v>1974</v>
      </c>
      <c r="AQ55" s="105">
        <f t="shared" si="17"/>
        <v>929910</v>
      </c>
      <c r="AU55">
        <v>19.579999999999998</v>
      </c>
      <c r="AV55">
        <v>7.0000000000000007E-2</v>
      </c>
      <c r="AW55">
        <v>19.510000000000002</v>
      </c>
      <c r="AX55" s="2"/>
    </row>
    <row r="56" spans="1:50" hidden="1" outlineLevel="1">
      <c r="A56" t="s">
        <v>1792</v>
      </c>
      <c r="B56" s="9" t="s">
        <v>2022</v>
      </c>
      <c r="C56" s="1">
        <f t="shared" si="11"/>
        <v>13272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2"/>
        <v>0</v>
      </c>
      <c r="G56" s="1">
        <f t="shared" si="2"/>
        <v>4811</v>
      </c>
      <c r="H56" s="2">
        <f t="shared" si="3"/>
        <v>0.36249246534056662</v>
      </c>
      <c r="I56" s="8"/>
      <c r="J56" s="2">
        <f t="shared" si="13"/>
        <v>0.67035864978902948</v>
      </c>
      <c r="K56" s="2">
        <f t="shared" si="14"/>
        <v>0.30786618444846292</v>
      </c>
      <c r="L56" s="2">
        <f t="shared" si="15"/>
        <v>0</v>
      </c>
      <c r="M56" s="2">
        <f t="shared" si="16"/>
        <v>2.1775165762507598E-2</v>
      </c>
      <c r="N56" s="58">
        <v>8897</v>
      </c>
      <c r="O56" s="58">
        <v>4086</v>
      </c>
      <c r="P56" s="59"/>
      <c r="Q56" s="58">
        <v>66</v>
      </c>
      <c r="R56" s="58"/>
      <c r="S56" s="59">
        <v>108</v>
      </c>
      <c r="T56" s="59"/>
      <c r="U56" s="58"/>
      <c r="V56" s="58"/>
      <c r="W56" s="59"/>
      <c r="X56" s="58"/>
      <c r="Y56" s="59"/>
      <c r="Z56" s="59">
        <v>115</v>
      </c>
      <c r="AA56" s="59"/>
      <c r="AB56" s="59"/>
      <c r="AC56" s="58"/>
      <c r="AD56" s="58"/>
      <c r="AE56" s="58"/>
      <c r="AG56" t="str">
        <f t="shared" si="9"/>
        <v>Glastonbury</v>
      </c>
      <c r="AH56" t="s">
        <v>99</v>
      </c>
      <c r="AI56" s="9">
        <v>0</v>
      </c>
      <c r="AK56" s="95">
        <v>9</v>
      </c>
      <c r="AL56" s="97">
        <v>3</v>
      </c>
      <c r="AM56" s="97">
        <v>60</v>
      </c>
      <c r="AN56" s="101">
        <v>31240</v>
      </c>
      <c r="AO56" s="101">
        <f t="shared" si="10"/>
        <v>9003</v>
      </c>
      <c r="AP56" t="s">
        <v>1974</v>
      </c>
      <c r="AQ56" s="105">
        <f t="shared" si="17"/>
        <v>931240</v>
      </c>
      <c r="AU56">
        <v>52.29</v>
      </c>
      <c r="AV56">
        <v>0.92</v>
      </c>
      <c r="AW56">
        <v>51.37</v>
      </c>
      <c r="AX56" s="2"/>
    </row>
    <row r="57" spans="1:50" hidden="1" outlineLevel="1">
      <c r="A57" t="s">
        <v>396</v>
      </c>
      <c r="B57" s="9" t="s">
        <v>2022</v>
      </c>
      <c r="C57" s="1">
        <f t="shared" si="11"/>
        <v>1000</v>
      </c>
      <c r="D57" s="7">
        <f>IF(N57&gt;0, RANK(N57,(N57:P57,Q57:AE57)),0)</f>
        <v>1</v>
      </c>
      <c r="E57" s="7">
        <f>IF(O57&gt;0,RANK(O57,(N57:P57,Q57:AE57)),0)</f>
        <v>2</v>
      </c>
      <c r="F57" s="7">
        <f t="shared" si="12"/>
        <v>0</v>
      </c>
      <c r="G57" s="1">
        <f t="shared" si="2"/>
        <v>114</v>
      </c>
      <c r="H57" s="2">
        <f t="shared" si="3"/>
        <v>0.114</v>
      </c>
      <c r="I57" s="8"/>
      <c r="J57" s="2">
        <f t="shared" si="13"/>
        <v>0.54800000000000004</v>
      </c>
      <c r="K57" s="2">
        <f t="shared" si="14"/>
        <v>0.434</v>
      </c>
      <c r="L57" s="2">
        <f t="shared" si="15"/>
        <v>0</v>
      </c>
      <c r="M57" s="2">
        <f t="shared" si="16"/>
        <v>1.799999999999996E-2</v>
      </c>
      <c r="N57" s="58">
        <v>548</v>
      </c>
      <c r="O57" s="58">
        <v>434</v>
      </c>
      <c r="P57" s="59"/>
      <c r="Q57" s="58">
        <v>5</v>
      </c>
      <c r="R57" s="58"/>
      <c r="S57" s="59">
        <v>7</v>
      </c>
      <c r="T57" s="59"/>
      <c r="U57" s="58"/>
      <c r="V57" s="58"/>
      <c r="W57" s="59"/>
      <c r="X57" s="58"/>
      <c r="Y57" s="59"/>
      <c r="Z57" s="59">
        <v>6</v>
      </c>
      <c r="AA57" s="59"/>
      <c r="AB57" s="59"/>
      <c r="AC57" s="58"/>
      <c r="AD57" s="58"/>
      <c r="AE57" s="58"/>
      <c r="AG57" t="str">
        <f t="shared" si="9"/>
        <v>Goshen</v>
      </c>
      <c r="AH57" t="s">
        <v>1181</v>
      </c>
      <c r="AI57" s="9">
        <v>5</v>
      </c>
      <c r="AK57" s="95">
        <v>9</v>
      </c>
      <c r="AL57" s="97">
        <v>5</v>
      </c>
      <c r="AM57" s="97">
        <v>35</v>
      </c>
      <c r="AN57" s="101">
        <v>32290</v>
      </c>
      <c r="AO57" s="101">
        <f t="shared" si="10"/>
        <v>9005</v>
      </c>
      <c r="AP57" t="s">
        <v>1974</v>
      </c>
      <c r="AQ57" s="105">
        <f t="shared" si="17"/>
        <v>932290</v>
      </c>
      <c r="AU57">
        <v>45.2</v>
      </c>
      <c r="AV57">
        <v>1.55</v>
      </c>
      <c r="AW57">
        <v>43.66</v>
      </c>
      <c r="AX57" s="2"/>
    </row>
    <row r="58" spans="1:50" hidden="1" outlineLevel="1">
      <c r="A58" t="s">
        <v>1232</v>
      </c>
      <c r="B58" s="9" t="s">
        <v>2022</v>
      </c>
      <c r="C58" s="1">
        <f t="shared" si="11"/>
        <v>3633</v>
      </c>
      <c r="D58" s="7">
        <f>IF(N58&gt;0, RANK(N58,(N58:P58,Q58:AE58)),0)</f>
        <v>1</v>
      </c>
      <c r="E58" s="7">
        <f>IF(O58&gt;0,RANK(O58,(N58:P58,Q58:AE58)),0)</f>
        <v>2</v>
      </c>
      <c r="F58" s="7">
        <f t="shared" si="12"/>
        <v>0</v>
      </c>
      <c r="G58" s="1">
        <f t="shared" si="2"/>
        <v>569</v>
      </c>
      <c r="H58" s="2">
        <f t="shared" si="3"/>
        <v>0.15661987338287917</v>
      </c>
      <c r="I58" s="8"/>
      <c r="J58" s="2">
        <f t="shared" si="13"/>
        <v>0.5620699146710707</v>
      </c>
      <c r="K58" s="2">
        <f t="shared" si="14"/>
        <v>0.40545004128819156</v>
      </c>
      <c r="L58" s="2">
        <f t="shared" si="15"/>
        <v>0</v>
      </c>
      <c r="M58" s="2">
        <f t="shared" si="16"/>
        <v>3.2480044040737732E-2</v>
      </c>
      <c r="N58" s="58">
        <v>2042</v>
      </c>
      <c r="O58" s="58">
        <v>1473</v>
      </c>
      <c r="P58" s="59"/>
      <c r="Q58" s="58">
        <v>32</v>
      </c>
      <c r="R58" s="58"/>
      <c r="S58" s="59">
        <v>45</v>
      </c>
      <c r="T58" s="59"/>
      <c r="U58" s="58"/>
      <c r="V58" s="58"/>
      <c r="W58" s="59"/>
      <c r="X58" s="58"/>
      <c r="Y58" s="59"/>
      <c r="Z58" s="59">
        <v>41</v>
      </c>
      <c r="AA58" s="59"/>
      <c r="AB58" s="59"/>
      <c r="AC58" s="58"/>
      <c r="AD58" s="58"/>
      <c r="AE58" s="58"/>
      <c r="AG58" t="str">
        <f t="shared" si="9"/>
        <v>Granby</v>
      </c>
      <c r="AH58" t="s">
        <v>99</v>
      </c>
      <c r="AI58" s="9">
        <v>1</v>
      </c>
      <c r="AK58" s="95">
        <v>9</v>
      </c>
      <c r="AL58" s="97">
        <v>3</v>
      </c>
      <c r="AM58" s="97">
        <v>65</v>
      </c>
      <c r="AN58" s="101">
        <v>32640</v>
      </c>
      <c r="AO58" s="101">
        <f t="shared" si="10"/>
        <v>9003</v>
      </c>
      <c r="AP58" t="s">
        <v>1974</v>
      </c>
      <c r="AQ58" s="105">
        <f t="shared" si="17"/>
        <v>932640</v>
      </c>
      <c r="AU58">
        <v>40.82</v>
      </c>
      <c r="AV58">
        <v>0.13</v>
      </c>
      <c r="AW58">
        <v>40.69</v>
      </c>
      <c r="AX58" s="2"/>
    </row>
    <row r="59" spans="1:50" hidden="1" outlineLevel="1">
      <c r="A59" t="s">
        <v>1154</v>
      </c>
      <c r="B59" s="9" t="s">
        <v>2022</v>
      </c>
      <c r="C59" s="1">
        <f t="shared" si="11"/>
        <v>17298</v>
      </c>
      <c r="D59" s="7">
        <f>IF(N59&gt;0, RANK(N59,(N59:P59,Q59:AE59)),0)</f>
        <v>2</v>
      </c>
      <c r="E59" s="7">
        <f>IF(O59&gt;0,RANK(O59,(N59:P59,Q59:AE59)),0)</f>
        <v>1</v>
      </c>
      <c r="F59" s="7">
        <f t="shared" si="12"/>
        <v>0</v>
      </c>
      <c r="G59" s="1">
        <f t="shared" si="2"/>
        <v>320</v>
      </c>
      <c r="H59" s="2">
        <f t="shared" si="3"/>
        <v>1.8499248468030985E-2</v>
      </c>
      <c r="I59" s="8"/>
      <c r="J59" s="2">
        <f t="shared" si="13"/>
        <v>0.4830616256214591</v>
      </c>
      <c r="K59" s="2">
        <f t="shared" si="14"/>
        <v>0.50156087408949013</v>
      </c>
      <c r="L59" s="2">
        <f t="shared" si="15"/>
        <v>0</v>
      </c>
      <c r="M59" s="2">
        <f t="shared" si="16"/>
        <v>1.5377500289050827E-2</v>
      </c>
      <c r="N59" s="58">
        <v>8356</v>
      </c>
      <c r="O59" s="58">
        <v>8676</v>
      </c>
      <c r="P59" s="59"/>
      <c r="Q59" s="58">
        <v>74</v>
      </c>
      <c r="R59" s="58"/>
      <c r="S59" s="59">
        <v>112</v>
      </c>
      <c r="T59" s="59"/>
      <c r="U59" s="58"/>
      <c r="V59" s="58"/>
      <c r="W59" s="59"/>
      <c r="X59" s="58"/>
      <c r="Y59" s="59"/>
      <c r="Z59" s="59">
        <v>80</v>
      </c>
      <c r="AA59" s="59"/>
      <c r="AB59" s="59"/>
      <c r="AC59" s="58"/>
      <c r="AD59" s="58"/>
      <c r="AE59" s="58"/>
      <c r="AG59" t="str">
        <f t="shared" si="9"/>
        <v>Greenwich</v>
      </c>
      <c r="AH59" t="s">
        <v>394</v>
      </c>
      <c r="AI59" s="9">
        <v>4</v>
      </c>
      <c r="AK59" s="95">
        <v>9</v>
      </c>
      <c r="AL59" s="97">
        <v>1</v>
      </c>
      <c r="AM59" s="97">
        <v>40</v>
      </c>
      <c r="AN59" s="101">
        <v>33620</v>
      </c>
      <c r="AO59" s="101">
        <f t="shared" si="10"/>
        <v>9001</v>
      </c>
      <c r="AP59" t="s">
        <v>1974</v>
      </c>
      <c r="AQ59" s="105">
        <f t="shared" si="17"/>
        <v>933620</v>
      </c>
      <c r="AU59">
        <v>67.239999999999995</v>
      </c>
      <c r="AV59">
        <v>19.420000000000002</v>
      </c>
      <c r="AW59">
        <v>47.83</v>
      </c>
      <c r="AX59" s="2"/>
    </row>
    <row r="60" spans="1:50" hidden="1" outlineLevel="1">
      <c r="A60" t="s">
        <v>1317</v>
      </c>
      <c r="B60" s="9" t="s">
        <v>2022</v>
      </c>
      <c r="C60" s="1">
        <f t="shared" si="11"/>
        <v>2596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2"/>
        <v>0</v>
      </c>
      <c r="G60" s="1">
        <f t="shared" si="2"/>
        <v>1051</v>
      </c>
      <c r="H60" s="2">
        <f t="shared" si="3"/>
        <v>0.40485362095531585</v>
      </c>
      <c r="I60" s="8"/>
      <c r="J60" s="2">
        <f t="shared" si="13"/>
        <v>0.69221879815100151</v>
      </c>
      <c r="K60" s="2">
        <f t="shared" si="14"/>
        <v>0.28736517719568566</v>
      </c>
      <c r="L60" s="2">
        <f t="shared" si="15"/>
        <v>0</v>
      </c>
      <c r="M60" s="2">
        <f t="shared" si="16"/>
        <v>2.0416024653312825E-2</v>
      </c>
      <c r="N60" s="58">
        <v>1797</v>
      </c>
      <c r="O60" s="58">
        <v>746</v>
      </c>
      <c r="P60" s="59"/>
      <c r="Q60" s="58">
        <v>15</v>
      </c>
      <c r="R60" s="58"/>
      <c r="S60" s="59">
        <v>19</v>
      </c>
      <c r="T60" s="59"/>
      <c r="U60" s="58"/>
      <c r="V60" s="58"/>
      <c r="W60" s="59"/>
      <c r="X60" s="58"/>
      <c r="Y60" s="59"/>
      <c r="Z60" s="59">
        <v>19</v>
      </c>
      <c r="AA60" s="59"/>
      <c r="AB60" s="59"/>
      <c r="AC60" s="58"/>
      <c r="AD60" s="58"/>
      <c r="AE60" s="58"/>
      <c r="AG60" t="str">
        <f t="shared" si="9"/>
        <v>Griswold</v>
      </c>
      <c r="AH60" t="s">
        <v>712</v>
      </c>
      <c r="AI60" s="9">
        <v>2</v>
      </c>
      <c r="AK60" s="95">
        <v>9</v>
      </c>
      <c r="AL60" s="97">
        <v>11</v>
      </c>
      <c r="AM60" s="97">
        <v>25</v>
      </c>
      <c r="AN60" s="101">
        <v>33900</v>
      </c>
      <c r="AO60" s="101">
        <f t="shared" si="10"/>
        <v>9011</v>
      </c>
      <c r="AP60" t="s">
        <v>1974</v>
      </c>
      <c r="AQ60" s="105">
        <f t="shared" si="17"/>
        <v>933900</v>
      </c>
      <c r="AU60">
        <v>37.1</v>
      </c>
      <c r="AV60">
        <v>2.16</v>
      </c>
      <c r="AW60">
        <v>34.950000000000003</v>
      </c>
      <c r="AX60" s="2"/>
    </row>
    <row r="61" spans="1:50" hidden="1" outlineLevel="1">
      <c r="A61" t="s">
        <v>919</v>
      </c>
      <c r="B61" s="9" t="s">
        <v>2022</v>
      </c>
      <c r="C61" s="1">
        <f t="shared" si="11"/>
        <v>8342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2"/>
        <v>0</v>
      </c>
      <c r="G61" s="1">
        <f t="shared" si="2"/>
        <v>2643</v>
      </c>
      <c r="H61" s="2">
        <f t="shared" si="3"/>
        <v>0.31683049628386478</v>
      </c>
      <c r="I61" s="8"/>
      <c r="J61" s="2">
        <f t="shared" si="13"/>
        <v>0.65020378806041712</v>
      </c>
      <c r="K61" s="2">
        <f t="shared" si="14"/>
        <v>0.33337329177655239</v>
      </c>
      <c r="L61" s="2">
        <f t="shared" si="15"/>
        <v>0</v>
      </c>
      <c r="M61" s="2">
        <f t="shared" si="16"/>
        <v>1.6422920163030486E-2</v>
      </c>
      <c r="N61" s="58">
        <v>5424</v>
      </c>
      <c r="O61" s="58">
        <v>2781</v>
      </c>
      <c r="P61" s="59"/>
      <c r="Q61" s="58">
        <v>39</v>
      </c>
      <c r="R61" s="58"/>
      <c r="S61" s="59">
        <v>57</v>
      </c>
      <c r="T61" s="59"/>
      <c r="U61" s="58"/>
      <c r="V61" s="58"/>
      <c r="W61" s="59"/>
      <c r="X61" s="58"/>
      <c r="Y61" s="59"/>
      <c r="Z61" s="59">
        <v>41</v>
      </c>
      <c r="AA61" s="59"/>
      <c r="AB61" s="59"/>
      <c r="AC61" s="58"/>
      <c r="AD61" s="58"/>
      <c r="AE61" s="58"/>
      <c r="AG61" t="str">
        <f t="shared" si="9"/>
        <v>Groton</v>
      </c>
      <c r="AH61" t="s">
        <v>712</v>
      </c>
      <c r="AI61" s="9">
        <v>2</v>
      </c>
      <c r="AK61" s="95">
        <v>9</v>
      </c>
      <c r="AL61" s="97">
        <v>11</v>
      </c>
      <c r="AM61" s="97">
        <v>30</v>
      </c>
      <c r="AN61" s="101">
        <v>34250</v>
      </c>
      <c r="AO61" s="101">
        <f t="shared" si="10"/>
        <v>9011</v>
      </c>
      <c r="AP61" t="s">
        <v>1974</v>
      </c>
      <c r="AQ61" s="105">
        <f t="shared" si="17"/>
        <v>934250</v>
      </c>
      <c r="AU61">
        <v>45.2</v>
      </c>
      <c r="AV61">
        <v>13.9</v>
      </c>
      <c r="AW61">
        <v>31.3</v>
      </c>
      <c r="AX61" s="2"/>
    </row>
    <row r="62" spans="1:50" hidden="1" outlineLevel="1">
      <c r="A62" t="s">
        <v>2266</v>
      </c>
      <c r="B62" s="9" t="s">
        <v>2022</v>
      </c>
      <c r="C62" s="1">
        <f t="shared" si="11"/>
        <v>7511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2"/>
        <v>0</v>
      </c>
      <c r="G62" s="1">
        <f t="shared" si="2"/>
        <v>2681</v>
      </c>
      <c r="H62" s="2">
        <f t="shared" si="3"/>
        <v>0.35694315004659832</v>
      </c>
      <c r="I62" s="8"/>
      <c r="J62" s="2">
        <f t="shared" si="13"/>
        <v>0.66821994408201302</v>
      </c>
      <c r="K62" s="2">
        <f t="shared" si="14"/>
        <v>0.31127679403541475</v>
      </c>
      <c r="L62" s="2">
        <f t="shared" si="15"/>
        <v>0</v>
      </c>
      <c r="M62" s="2">
        <f t="shared" si="16"/>
        <v>2.0503261882572232E-2</v>
      </c>
      <c r="N62" s="58">
        <v>5019</v>
      </c>
      <c r="O62" s="58">
        <v>2338</v>
      </c>
      <c r="P62" s="59"/>
      <c r="Q62" s="58">
        <v>65</v>
      </c>
      <c r="R62" s="58"/>
      <c r="S62" s="59">
        <v>53</v>
      </c>
      <c r="T62" s="59"/>
      <c r="U62" s="58"/>
      <c r="V62" s="58"/>
      <c r="W62" s="59"/>
      <c r="X62" s="58"/>
      <c r="Y62" s="59"/>
      <c r="Z62" s="59">
        <v>36</v>
      </c>
      <c r="AA62" s="59"/>
      <c r="AB62" s="59"/>
      <c r="AC62" s="58"/>
      <c r="AD62" s="58"/>
      <c r="AE62" s="58"/>
      <c r="AG62" t="str">
        <f t="shared" si="9"/>
        <v>Guilford</v>
      </c>
      <c r="AH62" t="s">
        <v>1939</v>
      </c>
      <c r="AI62" s="9">
        <v>3</v>
      </c>
      <c r="AK62" s="95">
        <v>9</v>
      </c>
      <c r="AL62" s="97">
        <v>9</v>
      </c>
      <c r="AM62" s="97">
        <v>40</v>
      </c>
      <c r="AN62" s="101">
        <v>34950</v>
      </c>
      <c r="AO62" s="101">
        <f t="shared" si="10"/>
        <v>9009</v>
      </c>
      <c r="AP62" t="s">
        <v>1974</v>
      </c>
      <c r="AQ62" s="105">
        <f t="shared" si="17"/>
        <v>934950</v>
      </c>
      <c r="AU62">
        <v>49.73</v>
      </c>
      <c r="AV62">
        <v>2.68</v>
      </c>
      <c r="AW62">
        <v>47.05</v>
      </c>
      <c r="AX62" s="2"/>
    </row>
    <row r="63" spans="1:50" hidden="1" outlineLevel="1">
      <c r="A63" t="s">
        <v>1530</v>
      </c>
      <c r="B63" s="9" t="s">
        <v>2022</v>
      </c>
      <c r="C63" s="1">
        <f t="shared" si="11"/>
        <v>2931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2"/>
        <v>0</v>
      </c>
      <c r="G63" s="1">
        <f t="shared" si="2"/>
        <v>999</v>
      </c>
      <c r="H63" s="2">
        <f t="shared" si="3"/>
        <v>0.34083930399181167</v>
      </c>
      <c r="I63" s="8"/>
      <c r="J63" s="2">
        <f t="shared" si="13"/>
        <v>0.65984305697714096</v>
      </c>
      <c r="K63" s="2">
        <f t="shared" si="14"/>
        <v>0.31900375298532924</v>
      </c>
      <c r="L63" s="2">
        <f t="shared" si="15"/>
        <v>0</v>
      </c>
      <c r="M63" s="2">
        <f t="shared" si="16"/>
        <v>2.1153190037529801E-2</v>
      </c>
      <c r="N63" s="58">
        <v>1934</v>
      </c>
      <c r="O63" s="58">
        <v>935</v>
      </c>
      <c r="P63" s="59"/>
      <c r="Q63" s="58">
        <v>16</v>
      </c>
      <c r="R63" s="58"/>
      <c r="S63" s="59">
        <v>16</v>
      </c>
      <c r="T63" s="59"/>
      <c r="U63" s="58"/>
      <c r="V63" s="58"/>
      <c r="W63" s="59"/>
      <c r="X63" s="58"/>
      <c r="Y63" s="59"/>
      <c r="Z63" s="59">
        <v>30</v>
      </c>
      <c r="AA63" s="59"/>
      <c r="AB63" s="59"/>
      <c r="AC63" s="58"/>
      <c r="AD63" s="58"/>
      <c r="AE63" s="58"/>
      <c r="AG63" t="str">
        <f t="shared" si="9"/>
        <v>Haddam</v>
      </c>
      <c r="AH63" t="s">
        <v>1295</v>
      </c>
      <c r="AI63" s="9">
        <v>2</v>
      </c>
      <c r="AK63" s="95">
        <v>9</v>
      </c>
      <c r="AL63" s="97">
        <v>7</v>
      </c>
      <c r="AM63" s="97">
        <v>45</v>
      </c>
      <c r="AN63" s="101">
        <v>35230</v>
      </c>
      <c r="AO63" s="101">
        <f t="shared" si="10"/>
        <v>9007</v>
      </c>
      <c r="AP63" t="s">
        <v>1974</v>
      </c>
      <c r="AQ63" s="105">
        <f t="shared" si="17"/>
        <v>935230</v>
      </c>
      <c r="AU63">
        <v>46.35</v>
      </c>
      <c r="AV63">
        <v>2.3199999999999998</v>
      </c>
      <c r="AW63">
        <v>44.03</v>
      </c>
      <c r="AX63" s="2"/>
    </row>
    <row r="64" spans="1:50" hidden="1" outlineLevel="1">
      <c r="A64" t="s">
        <v>1531</v>
      </c>
      <c r="B64" s="9" t="s">
        <v>2022</v>
      </c>
      <c r="C64" s="1">
        <f t="shared" si="11"/>
        <v>16338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2"/>
        <v>0</v>
      </c>
      <c r="G64" s="1">
        <f t="shared" si="2"/>
        <v>7659</v>
      </c>
      <c r="H64" s="2">
        <f t="shared" si="3"/>
        <v>0.46878442893867056</v>
      </c>
      <c r="I64" s="8"/>
      <c r="J64" s="2">
        <f t="shared" si="13"/>
        <v>0.7216305545354389</v>
      </c>
      <c r="K64" s="2">
        <f t="shared" si="14"/>
        <v>0.25284612559676828</v>
      </c>
      <c r="L64" s="2">
        <f t="shared" si="15"/>
        <v>0</v>
      </c>
      <c r="M64" s="2">
        <f t="shared" si="16"/>
        <v>2.5523319867792826E-2</v>
      </c>
      <c r="N64" s="58">
        <v>11790</v>
      </c>
      <c r="O64" s="58">
        <v>4131</v>
      </c>
      <c r="P64" s="59"/>
      <c r="Q64" s="58">
        <v>104</v>
      </c>
      <c r="R64" s="58"/>
      <c r="S64" s="59">
        <v>232</v>
      </c>
      <c r="T64" s="59"/>
      <c r="U64" s="58"/>
      <c r="V64" s="58"/>
      <c r="W64" s="59"/>
      <c r="X64" s="58"/>
      <c r="Y64" s="59"/>
      <c r="Z64" s="59">
        <v>81</v>
      </c>
      <c r="AA64" s="59"/>
      <c r="AB64" s="59"/>
      <c r="AC64" s="58"/>
      <c r="AD64" s="58"/>
      <c r="AE64" s="58"/>
      <c r="AG64" t="str">
        <f t="shared" si="9"/>
        <v>Hamden</v>
      </c>
      <c r="AH64" t="s">
        <v>1939</v>
      </c>
      <c r="AI64" s="9">
        <v>3</v>
      </c>
      <c r="AK64" s="95">
        <v>9</v>
      </c>
      <c r="AL64" s="97">
        <v>9</v>
      </c>
      <c r="AM64" s="97">
        <v>45</v>
      </c>
      <c r="AN64" s="101">
        <v>35650</v>
      </c>
      <c r="AO64" s="101">
        <f t="shared" si="10"/>
        <v>9009</v>
      </c>
      <c r="AP64" t="s">
        <v>1974</v>
      </c>
      <c r="AQ64" s="105">
        <f t="shared" si="17"/>
        <v>935650</v>
      </c>
      <c r="AU64">
        <v>33.32</v>
      </c>
      <c r="AV64">
        <v>0.54</v>
      </c>
      <c r="AW64">
        <v>32.78</v>
      </c>
      <c r="AX64" s="2"/>
    </row>
    <row r="65" spans="1:50" hidden="1" outlineLevel="1">
      <c r="A65" t="s">
        <v>626</v>
      </c>
      <c r="B65" s="9" t="s">
        <v>2022</v>
      </c>
      <c r="C65" s="1">
        <f t="shared" si="11"/>
        <v>632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2"/>
        <v>0</v>
      </c>
      <c r="G65" s="1">
        <f t="shared" si="2"/>
        <v>228</v>
      </c>
      <c r="H65" s="2">
        <f t="shared" si="3"/>
        <v>0.36075949367088606</v>
      </c>
      <c r="I65" s="8"/>
      <c r="J65" s="2">
        <f t="shared" si="13"/>
        <v>0.67088607594936711</v>
      </c>
      <c r="K65" s="2">
        <f t="shared" si="14"/>
        <v>0.310126582278481</v>
      </c>
      <c r="L65" s="2">
        <f t="shared" si="15"/>
        <v>0</v>
      </c>
      <c r="M65" s="2">
        <f t="shared" si="16"/>
        <v>1.8987341772151889E-2</v>
      </c>
      <c r="N65" s="58">
        <v>424</v>
      </c>
      <c r="O65" s="58">
        <v>196</v>
      </c>
      <c r="P65" s="59"/>
      <c r="Q65" s="58">
        <v>4</v>
      </c>
      <c r="R65" s="58"/>
      <c r="S65" s="59">
        <v>4</v>
      </c>
      <c r="T65" s="59"/>
      <c r="U65" s="58"/>
      <c r="V65" s="58"/>
      <c r="W65" s="59"/>
      <c r="X65" s="58"/>
      <c r="Y65" s="59"/>
      <c r="Z65" s="59">
        <v>4</v>
      </c>
      <c r="AA65" s="59"/>
      <c r="AB65" s="59"/>
      <c r="AC65" s="58"/>
      <c r="AD65" s="58"/>
      <c r="AE65" s="58"/>
      <c r="AG65" t="str">
        <f t="shared" si="9"/>
        <v>Hampton</v>
      </c>
      <c r="AH65" t="s">
        <v>1034</v>
      </c>
      <c r="AI65" s="9">
        <v>2</v>
      </c>
      <c r="AK65" s="95">
        <v>9</v>
      </c>
      <c r="AL65" s="97">
        <v>15</v>
      </c>
      <c r="AM65" s="97">
        <v>30</v>
      </c>
      <c r="AN65" s="101">
        <v>36000</v>
      </c>
      <c r="AO65" s="101">
        <f t="shared" si="10"/>
        <v>9015</v>
      </c>
      <c r="AP65" t="s">
        <v>1974</v>
      </c>
      <c r="AQ65" s="105">
        <f t="shared" si="17"/>
        <v>936000</v>
      </c>
      <c r="AU65">
        <v>25.5</v>
      </c>
      <c r="AV65">
        <v>0.5</v>
      </c>
      <c r="AW65">
        <v>25</v>
      </c>
      <c r="AX65" s="2"/>
    </row>
    <row r="66" spans="1:50" hidden="1" outlineLevel="1">
      <c r="A66" t="s">
        <v>99</v>
      </c>
      <c r="B66" s="9" t="s">
        <v>2022</v>
      </c>
      <c r="C66" s="1">
        <f t="shared" si="11"/>
        <v>17174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2"/>
        <v>0</v>
      </c>
      <c r="G66" s="1">
        <f t="shared" ref="G66:G129" si="18">IF(C66&gt;0,MAX(N66:P66)-LARGE(N66:P66,2),0)</f>
        <v>12099</v>
      </c>
      <c r="H66" s="2">
        <f t="shared" ref="H66:H129" si="19">IF(C66&gt;0,G66/C66,0)</f>
        <v>0.70449516711307791</v>
      </c>
      <c r="I66" s="8"/>
      <c r="J66" s="2">
        <f t="shared" si="13"/>
        <v>0.8347502037964365</v>
      </c>
      <c r="K66" s="2">
        <f t="shared" si="14"/>
        <v>0.13025503668335855</v>
      </c>
      <c r="L66" s="2">
        <f t="shared" si="15"/>
        <v>0</v>
      </c>
      <c r="M66" s="2">
        <f t="shared" si="16"/>
        <v>3.4994759520204949E-2</v>
      </c>
      <c r="N66" s="58">
        <v>14336</v>
      </c>
      <c r="O66" s="58">
        <v>2237</v>
      </c>
      <c r="P66" s="59"/>
      <c r="Q66" s="58">
        <v>102</v>
      </c>
      <c r="R66" s="58"/>
      <c r="S66" s="59">
        <v>346</v>
      </c>
      <c r="T66" s="59"/>
      <c r="U66" s="58"/>
      <c r="V66" s="58"/>
      <c r="W66" s="59"/>
      <c r="X66" s="58"/>
      <c r="Y66" s="59"/>
      <c r="Z66" s="59">
        <v>153</v>
      </c>
      <c r="AA66" s="59"/>
      <c r="AB66" s="59"/>
      <c r="AC66" s="58"/>
      <c r="AD66" s="58"/>
      <c r="AE66" s="58"/>
      <c r="AG66" t="str">
        <f t="shared" si="9"/>
        <v>Hartford</v>
      </c>
      <c r="AH66" t="s">
        <v>99</v>
      </c>
      <c r="AI66" s="9">
        <v>1</v>
      </c>
      <c r="AK66" s="95">
        <v>9</v>
      </c>
      <c r="AL66" s="97">
        <v>3</v>
      </c>
      <c r="AM66" s="97">
        <v>70</v>
      </c>
      <c r="AN66" s="101">
        <v>37070</v>
      </c>
      <c r="AO66" s="101">
        <f t="shared" si="10"/>
        <v>9003</v>
      </c>
      <c r="AP66" t="s">
        <v>1974</v>
      </c>
      <c r="AQ66" s="105">
        <f t="shared" si="17"/>
        <v>937070</v>
      </c>
      <c r="AU66">
        <v>17.97</v>
      </c>
      <c r="AV66">
        <v>0.66</v>
      </c>
      <c r="AW66">
        <v>17.309999999999999</v>
      </c>
      <c r="AX66" s="2"/>
    </row>
    <row r="67" spans="1:50" hidden="1" outlineLevel="1">
      <c r="A67" t="s">
        <v>1432</v>
      </c>
      <c r="B67" s="9" t="s">
        <v>2022</v>
      </c>
      <c r="C67" s="1">
        <f t="shared" ref="C67:C98" si="20">SUM(N67:AE67)</f>
        <v>745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98" si="21">IF(P67&gt;0,RANK(P67,(N67:AE67)),0)</f>
        <v>0</v>
      </c>
      <c r="G67" s="1">
        <f t="shared" si="18"/>
        <v>32</v>
      </c>
      <c r="H67" s="2">
        <f t="shared" si="19"/>
        <v>4.2953020134228186E-2</v>
      </c>
      <c r="I67" s="8"/>
      <c r="J67" s="2">
        <f t="shared" ref="J67:J98" si="22">IF(C67=0,"-",N67/C67)</f>
        <v>0.46174496644295304</v>
      </c>
      <c r="K67" s="2">
        <f t="shared" ref="K67:K98" si="23">IF(C67=0,"-",O67/C67)</f>
        <v>0.50469798657718123</v>
      </c>
      <c r="L67" s="2">
        <f t="shared" ref="L67:L98" si="24">IF(C67=0,"-",P67/C67)</f>
        <v>0</v>
      </c>
      <c r="M67" s="2">
        <f t="shared" ref="M67:M98" si="25">IF(C67=0,"-",(1-J67-K67-L67))</f>
        <v>3.3557046979865723E-2</v>
      </c>
      <c r="N67" s="58">
        <v>344</v>
      </c>
      <c r="O67" s="58">
        <v>376</v>
      </c>
      <c r="P67" s="59"/>
      <c r="Q67" s="58">
        <v>9</v>
      </c>
      <c r="R67" s="58"/>
      <c r="S67" s="59">
        <v>8</v>
      </c>
      <c r="T67" s="59"/>
      <c r="U67" s="58"/>
      <c r="V67" s="58"/>
      <c r="W67" s="59"/>
      <c r="X67" s="58"/>
      <c r="Y67" s="59"/>
      <c r="Z67" s="59">
        <v>8</v>
      </c>
      <c r="AA67" s="59"/>
      <c r="AB67" s="59"/>
      <c r="AC67" s="58"/>
      <c r="AD67" s="58"/>
      <c r="AE67" s="58"/>
      <c r="AG67" t="str">
        <f t="shared" si="9"/>
        <v>Hartland</v>
      </c>
      <c r="AH67" t="s">
        <v>99</v>
      </c>
      <c r="AI67" s="9">
        <v>1</v>
      </c>
      <c r="AK67" s="95">
        <v>9</v>
      </c>
      <c r="AL67" s="97">
        <v>3</v>
      </c>
      <c r="AM67" s="97">
        <v>75</v>
      </c>
      <c r="AN67" s="101">
        <v>37140</v>
      </c>
      <c r="AO67" s="101">
        <f t="shared" si="10"/>
        <v>9003</v>
      </c>
      <c r="AP67" t="s">
        <v>1974</v>
      </c>
      <c r="AQ67" s="105">
        <f t="shared" ref="AQ67:AQ98" si="26">AK67*100000+AN67</f>
        <v>937140</v>
      </c>
      <c r="AU67">
        <v>34.57</v>
      </c>
      <c r="AV67">
        <v>1.54</v>
      </c>
      <c r="AW67">
        <v>33.03</v>
      </c>
      <c r="AX67" s="2"/>
    </row>
    <row r="68" spans="1:50" hidden="1" outlineLevel="1">
      <c r="A68" t="s">
        <v>579</v>
      </c>
      <c r="B68" s="9" t="s">
        <v>2022</v>
      </c>
      <c r="C68" s="1">
        <f t="shared" si="20"/>
        <v>2054</v>
      </c>
      <c r="D68" s="7">
        <f>IF(N68&gt;0, RANK(N68,(N68:P68,Q68:AE68)),0)</f>
        <v>1</v>
      </c>
      <c r="E68" s="7">
        <f>IF(O68&gt;0,RANK(O68,(N68:P68,Q68:AE68)),0)</f>
        <v>2</v>
      </c>
      <c r="F68" s="7">
        <f t="shared" si="21"/>
        <v>0</v>
      </c>
      <c r="G68" s="1">
        <f t="shared" si="18"/>
        <v>354</v>
      </c>
      <c r="H68" s="2">
        <f t="shared" si="19"/>
        <v>0.17234664070107109</v>
      </c>
      <c r="I68" s="8"/>
      <c r="J68" s="2">
        <f t="shared" si="22"/>
        <v>0.569620253164557</v>
      </c>
      <c r="K68" s="2">
        <f t="shared" si="23"/>
        <v>0.39727361246348586</v>
      </c>
      <c r="L68" s="2">
        <f t="shared" si="24"/>
        <v>0</v>
      </c>
      <c r="M68" s="2">
        <f t="shared" si="25"/>
        <v>3.3106134371957141E-2</v>
      </c>
      <c r="N68" s="58">
        <v>1170</v>
      </c>
      <c r="O68" s="58">
        <v>816</v>
      </c>
      <c r="P68" s="59"/>
      <c r="Q68" s="58">
        <v>14</v>
      </c>
      <c r="R68" s="58"/>
      <c r="S68" s="59">
        <v>31</v>
      </c>
      <c r="T68" s="59"/>
      <c r="U68" s="58"/>
      <c r="V68" s="58"/>
      <c r="W68" s="59"/>
      <c r="X68" s="58"/>
      <c r="Y68" s="59"/>
      <c r="Z68" s="59">
        <v>23</v>
      </c>
      <c r="AA68" s="59"/>
      <c r="AB68" s="59"/>
      <c r="AC68" s="58"/>
      <c r="AD68" s="58"/>
      <c r="AE68" s="58"/>
      <c r="AG68" t="str">
        <f t="shared" ref="AG68:AG131" si="27">A68</f>
        <v>Harwinton</v>
      </c>
      <c r="AH68" t="s">
        <v>1181</v>
      </c>
      <c r="AI68" s="9">
        <v>5</v>
      </c>
      <c r="AK68" s="95">
        <v>9</v>
      </c>
      <c r="AL68" s="97">
        <v>5</v>
      </c>
      <c r="AM68" s="97">
        <v>40</v>
      </c>
      <c r="AN68" s="101">
        <v>37280</v>
      </c>
      <c r="AO68" s="101">
        <f t="shared" ref="AO68:AO131" si="28">AK68*1000+AL68</f>
        <v>9005</v>
      </c>
      <c r="AP68" t="s">
        <v>1974</v>
      </c>
      <c r="AQ68" s="105">
        <f t="shared" si="26"/>
        <v>937280</v>
      </c>
      <c r="AU68">
        <v>31.1</v>
      </c>
      <c r="AV68">
        <v>0.35</v>
      </c>
      <c r="AW68">
        <v>30.75</v>
      </c>
      <c r="AX68" s="2"/>
    </row>
    <row r="69" spans="1:50" hidden="1" outlineLevel="1">
      <c r="A69" t="s">
        <v>1786</v>
      </c>
      <c r="B69" s="9" t="s">
        <v>2022</v>
      </c>
      <c r="C69" s="1">
        <f t="shared" si="20"/>
        <v>2874</v>
      </c>
      <c r="D69" s="7">
        <f>IF(N69&gt;0, RANK(N69,(N69:P69,Q69:AE69)),0)</f>
        <v>1</v>
      </c>
      <c r="E69" s="7">
        <f>IF(O69&gt;0,RANK(O69,(N69:P69,Q69:AE69)),0)</f>
        <v>2</v>
      </c>
      <c r="F69" s="7">
        <f t="shared" si="21"/>
        <v>0</v>
      </c>
      <c r="G69" s="1">
        <f t="shared" si="18"/>
        <v>1002</v>
      </c>
      <c r="H69" s="2">
        <f t="shared" si="19"/>
        <v>0.34864300626304801</v>
      </c>
      <c r="I69" s="8"/>
      <c r="J69" s="2">
        <f t="shared" si="22"/>
        <v>0.66527487821851083</v>
      </c>
      <c r="K69" s="2">
        <f t="shared" si="23"/>
        <v>0.31663187195546277</v>
      </c>
      <c r="L69" s="2">
        <f t="shared" si="24"/>
        <v>0</v>
      </c>
      <c r="M69" s="2">
        <f t="shared" si="25"/>
        <v>1.8093249826026392E-2</v>
      </c>
      <c r="N69" s="58">
        <v>1912</v>
      </c>
      <c r="O69" s="58">
        <v>910</v>
      </c>
      <c r="P69" s="59"/>
      <c r="Q69" s="58">
        <v>11</v>
      </c>
      <c r="R69" s="58"/>
      <c r="S69" s="59">
        <v>29</v>
      </c>
      <c r="T69" s="59"/>
      <c r="U69" s="58"/>
      <c r="V69" s="58"/>
      <c r="W69" s="59"/>
      <c r="X69" s="58"/>
      <c r="Y69" s="59"/>
      <c r="Z69" s="59">
        <v>12</v>
      </c>
      <c r="AA69" s="59"/>
      <c r="AB69" s="59"/>
      <c r="AC69" s="58"/>
      <c r="AD69" s="58"/>
      <c r="AE69" s="58"/>
      <c r="AG69" t="str">
        <f t="shared" si="27"/>
        <v>Hebron</v>
      </c>
      <c r="AH69" t="s">
        <v>713</v>
      </c>
      <c r="AI69" s="9">
        <v>2</v>
      </c>
      <c r="AK69" s="95">
        <v>9</v>
      </c>
      <c r="AL69" s="97">
        <v>13</v>
      </c>
      <c r="AM69" s="97">
        <v>30</v>
      </c>
      <c r="AN69" s="101">
        <v>37910</v>
      </c>
      <c r="AO69" s="101">
        <f t="shared" si="28"/>
        <v>9013</v>
      </c>
      <c r="AP69" t="s">
        <v>1974</v>
      </c>
      <c r="AQ69" s="105">
        <f t="shared" si="26"/>
        <v>937910</v>
      </c>
      <c r="AU69">
        <v>37.26</v>
      </c>
      <c r="AV69">
        <v>0.36</v>
      </c>
      <c r="AW69">
        <v>36.9</v>
      </c>
      <c r="AX69" s="2"/>
    </row>
    <row r="70" spans="1:50" hidden="1" outlineLevel="1">
      <c r="A70" t="s">
        <v>596</v>
      </c>
      <c r="B70" s="9" t="s">
        <v>2022</v>
      </c>
      <c r="C70" s="1">
        <f t="shared" si="20"/>
        <v>1062</v>
      </c>
      <c r="D70" s="7">
        <f>IF(N70&gt;0, RANK(N70,(N70:P70,Q70:AE70)),0)</f>
        <v>1</v>
      </c>
      <c r="E70" s="7">
        <f>IF(O70&gt;0,RANK(O70,(N70:P70,Q70:AE70)),0)</f>
        <v>2</v>
      </c>
      <c r="F70" s="7">
        <f t="shared" si="21"/>
        <v>0</v>
      </c>
      <c r="G70" s="1">
        <f t="shared" si="18"/>
        <v>170</v>
      </c>
      <c r="H70" s="2">
        <f t="shared" si="19"/>
        <v>0.160075329566855</v>
      </c>
      <c r="I70" s="8"/>
      <c r="J70" s="2">
        <f t="shared" si="22"/>
        <v>0.57250470809792842</v>
      </c>
      <c r="K70" s="2">
        <f t="shared" si="23"/>
        <v>0.41242937853107342</v>
      </c>
      <c r="L70" s="2">
        <f t="shared" si="24"/>
        <v>0</v>
      </c>
      <c r="M70" s="2">
        <f t="shared" si="25"/>
        <v>1.5065913370998163E-2</v>
      </c>
      <c r="N70" s="58">
        <v>608</v>
      </c>
      <c r="O70" s="58">
        <v>438</v>
      </c>
      <c r="P70" s="59"/>
      <c r="Q70" s="58">
        <v>3</v>
      </c>
      <c r="R70" s="58"/>
      <c r="S70" s="59">
        <v>8</v>
      </c>
      <c r="T70" s="59"/>
      <c r="U70" s="58"/>
      <c r="V70" s="58"/>
      <c r="W70" s="59"/>
      <c r="X70" s="58"/>
      <c r="Y70" s="59"/>
      <c r="Z70" s="59">
        <v>5</v>
      </c>
      <c r="AA70" s="59"/>
      <c r="AB70" s="59"/>
      <c r="AC70" s="58"/>
      <c r="AD70" s="58"/>
      <c r="AE70" s="58"/>
      <c r="AG70" t="str">
        <f t="shared" si="27"/>
        <v>Kent</v>
      </c>
      <c r="AH70" t="s">
        <v>1181</v>
      </c>
      <c r="AI70" s="9">
        <v>5</v>
      </c>
      <c r="AK70" s="95">
        <v>9</v>
      </c>
      <c r="AL70" s="97">
        <v>5</v>
      </c>
      <c r="AM70" s="97">
        <v>45</v>
      </c>
      <c r="AN70" s="101">
        <v>40290</v>
      </c>
      <c r="AO70" s="101">
        <f t="shared" si="28"/>
        <v>9005</v>
      </c>
      <c r="AP70" t="s">
        <v>1974</v>
      </c>
      <c r="AQ70" s="105">
        <f t="shared" si="26"/>
        <v>940290</v>
      </c>
      <c r="AU70">
        <v>49.59</v>
      </c>
      <c r="AV70">
        <v>1.1200000000000001</v>
      </c>
      <c r="AW70">
        <v>48.47</v>
      </c>
      <c r="AX70" s="2"/>
    </row>
    <row r="71" spans="1:50" hidden="1" outlineLevel="1">
      <c r="A71" t="s">
        <v>1321</v>
      </c>
      <c r="B71" s="9" t="s">
        <v>2022</v>
      </c>
      <c r="C71" s="1">
        <f t="shared" si="20"/>
        <v>3821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21"/>
        <v>0</v>
      </c>
      <c r="G71" s="1">
        <f t="shared" si="18"/>
        <v>1377</v>
      </c>
      <c r="H71" s="2">
        <f t="shared" si="19"/>
        <v>0.36037686469510599</v>
      </c>
      <c r="I71" s="8"/>
      <c r="J71" s="2">
        <f t="shared" si="22"/>
        <v>0.670243391782256</v>
      </c>
      <c r="K71" s="2">
        <f t="shared" si="23"/>
        <v>0.30986652708714996</v>
      </c>
      <c r="L71" s="2">
        <f t="shared" si="24"/>
        <v>0</v>
      </c>
      <c r="M71" s="2">
        <f t="shared" si="25"/>
        <v>1.9890081130594039E-2</v>
      </c>
      <c r="N71" s="58">
        <v>2561</v>
      </c>
      <c r="O71" s="58">
        <v>1184</v>
      </c>
      <c r="P71" s="59"/>
      <c r="Q71" s="58">
        <v>21</v>
      </c>
      <c r="R71" s="58"/>
      <c r="S71" s="59">
        <v>35</v>
      </c>
      <c r="T71" s="59"/>
      <c r="U71" s="58"/>
      <c r="V71" s="58"/>
      <c r="W71" s="59"/>
      <c r="X71" s="58"/>
      <c r="Y71" s="59"/>
      <c r="Z71" s="59">
        <v>20</v>
      </c>
      <c r="AA71" s="59"/>
      <c r="AB71" s="59"/>
      <c r="AC71" s="58"/>
      <c r="AD71" s="58"/>
      <c r="AE71" s="58"/>
      <c r="AG71" t="str">
        <f t="shared" si="27"/>
        <v>Killingly</v>
      </c>
      <c r="AH71" t="s">
        <v>1034</v>
      </c>
      <c r="AI71" s="9">
        <v>2</v>
      </c>
      <c r="AK71" s="95">
        <v>9</v>
      </c>
      <c r="AL71" s="97">
        <v>15</v>
      </c>
      <c r="AM71" s="97">
        <v>35</v>
      </c>
      <c r="AN71" s="101">
        <v>40500</v>
      </c>
      <c r="AO71" s="101">
        <f t="shared" si="28"/>
        <v>9015</v>
      </c>
      <c r="AP71" t="s">
        <v>1974</v>
      </c>
      <c r="AQ71" s="105">
        <f t="shared" si="26"/>
        <v>940500</v>
      </c>
      <c r="AU71">
        <v>49.99</v>
      </c>
      <c r="AV71">
        <v>1.47</v>
      </c>
      <c r="AW71">
        <v>48.52</v>
      </c>
      <c r="AX71" s="2"/>
    </row>
    <row r="72" spans="1:50" hidden="1" outlineLevel="1">
      <c r="A72" t="s">
        <v>888</v>
      </c>
      <c r="B72" s="9" t="s">
        <v>2022</v>
      </c>
      <c r="C72" s="1">
        <f t="shared" si="20"/>
        <v>2048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21"/>
        <v>0</v>
      </c>
      <c r="G72" s="1">
        <f t="shared" si="18"/>
        <v>591</v>
      </c>
      <c r="H72" s="2">
        <f t="shared" si="19"/>
        <v>0.28857421875</v>
      </c>
      <c r="I72" s="8"/>
      <c r="J72" s="2">
        <f t="shared" si="22"/>
        <v>0.63232421875</v>
      </c>
      <c r="K72" s="2">
        <f t="shared" si="23"/>
        <v>0.34375</v>
      </c>
      <c r="L72" s="2">
        <f t="shared" si="24"/>
        <v>0</v>
      </c>
      <c r="M72" s="2">
        <f t="shared" si="25"/>
        <v>2.392578125E-2</v>
      </c>
      <c r="N72" s="58">
        <v>1295</v>
      </c>
      <c r="O72" s="58">
        <v>704</v>
      </c>
      <c r="P72" s="59"/>
      <c r="Q72" s="58">
        <v>17</v>
      </c>
      <c r="R72" s="58"/>
      <c r="S72" s="59">
        <v>22</v>
      </c>
      <c r="T72" s="59"/>
      <c r="U72" s="58"/>
      <c r="V72" s="58"/>
      <c r="W72" s="59"/>
      <c r="X72" s="58"/>
      <c r="Y72" s="59"/>
      <c r="Z72" s="59">
        <v>10</v>
      </c>
      <c r="AA72" s="59"/>
      <c r="AB72" s="59"/>
      <c r="AC72" s="58"/>
      <c r="AD72" s="58"/>
      <c r="AE72" s="58"/>
      <c r="AG72" t="str">
        <f t="shared" si="27"/>
        <v>Killingworth</v>
      </c>
      <c r="AH72" t="s">
        <v>1295</v>
      </c>
      <c r="AI72" s="9">
        <v>2</v>
      </c>
      <c r="AK72" s="95">
        <v>9</v>
      </c>
      <c r="AL72" s="97">
        <v>7</v>
      </c>
      <c r="AM72" s="97">
        <v>50</v>
      </c>
      <c r="AN72" s="101">
        <v>40710</v>
      </c>
      <c r="AO72" s="101">
        <f t="shared" si="28"/>
        <v>9007</v>
      </c>
      <c r="AP72" t="s">
        <v>1974</v>
      </c>
      <c r="AQ72" s="105">
        <f t="shared" si="26"/>
        <v>940710</v>
      </c>
      <c r="AU72">
        <v>35.81</v>
      </c>
      <c r="AV72">
        <v>0.48</v>
      </c>
      <c r="AW72">
        <v>35.33</v>
      </c>
      <c r="AX72" s="2"/>
    </row>
    <row r="73" spans="1:50" hidden="1" outlineLevel="1">
      <c r="A73" t="s">
        <v>728</v>
      </c>
      <c r="B73" s="9" t="s">
        <v>2022</v>
      </c>
      <c r="C73" s="1">
        <f t="shared" si="20"/>
        <v>2285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21"/>
        <v>0</v>
      </c>
      <c r="G73" s="1">
        <f t="shared" si="18"/>
        <v>644</v>
      </c>
      <c r="H73" s="2">
        <f t="shared" si="19"/>
        <v>0.28183807439824943</v>
      </c>
      <c r="I73" s="8"/>
      <c r="J73" s="2">
        <f t="shared" si="22"/>
        <v>0.63150984682713351</v>
      </c>
      <c r="K73" s="2">
        <f t="shared" si="23"/>
        <v>0.34967177242888403</v>
      </c>
      <c r="L73" s="2">
        <f t="shared" si="24"/>
        <v>0</v>
      </c>
      <c r="M73" s="2">
        <f t="shared" si="25"/>
        <v>1.8818380743982455E-2</v>
      </c>
      <c r="N73" s="58">
        <v>1443</v>
      </c>
      <c r="O73" s="58">
        <v>799</v>
      </c>
      <c r="P73" s="59"/>
      <c r="Q73" s="58">
        <v>12</v>
      </c>
      <c r="R73" s="58"/>
      <c r="S73" s="59">
        <v>25</v>
      </c>
      <c r="T73" s="59"/>
      <c r="U73" s="58"/>
      <c r="V73" s="58"/>
      <c r="W73" s="59"/>
      <c r="X73" s="58"/>
      <c r="Y73" s="59"/>
      <c r="Z73" s="59">
        <v>6</v>
      </c>
      <c r="AA73" s="59"/>
      <c r="AB73" s="59"/>
      <c r="AC73" s="58"/>
      <c r="AD73" s="58"/>
      <c r="AE73" s="58"/>
      <c r="AG73" t="str">
        <f t="shared" si="27"/>
        <v>Lebanon</v>
      </c>
      <c r="AH73" t="s">
        <v>712</v>
      </c>
      <c r="AI73" s="9">
        <v>2</v>
      </c>
      <c r="AK73" s="95">
        <v>9</v>
      </c>
      <c r="AL73" s="97">
        <v>11</v>
      </c>
      <c r="AM73" s="97">
        <v>35</v>
      </c>
      <c r="AN73" s="101">
        <v>42390</v>
      </c>
      <c r="AO73" s="101">
        <f t="shared" si="28"/>
        <v>9011</v>
      </c>
      <c r="AP73" t="s">
        <v>1974</v>
      </c>
      <c r="AQ73" s="105">
        <f t="shared" si="26"/>
        <v>942390</v>
      </c>
      <c r="AU73">
        <v>55.24</v>
      </c>
      <c r="AV73">
        <v>1.1299999999999999</v>
      </c>
      <c r="AW73">
        <v>54.11</v>
      </c>
      <c r="AX73" s="2"/>
    </row>
    <row r="74" spans="1:50" hidden="1" outlineLevel="1">
      <c r="A74" t="s">
        <v>1875</v>
      </c>
      <c r="B74" s="9" t="s">
        <v>2022</v>
      </c>
      <c r="C74" s="1">
        <f t="shared" si="20"/>
        <v>4366</v>
      </c>
      <c r="D74" s="7">
        <f>IF(N74&gt;0, RANK(N74,(N74:P74,Q74:AE74)),0)</f>
        <v>1</v>
      </c>
      <c r="E74" s="7">
        <f>IF(O74&gt;0,RANK(O74,(N74:P74,Q74:AE74)),0)</f>
        <v>2</v>
      </c>
      <c r="F74" s="7">
        <f t="shared" si="21"/>
        <v>0</v>
      </c>
      <c r="G74" s="1">
        <f t="shared" si="18"/>
        <v>868</v>
      </c>
      <c r="H74" s="2">
        <f t="shared" si="19"/>
        <v>0.19880897846999543</v>
      </c>
      <c r="I74" s="8"/>
      <c r="J74" s="2">
        <f t="shared" si="22"/>
        <v>0.59184608337150713</v>
      </c>
      <c r="K74" s="2">
        <f t="shared" si="23"/>
        <v>0.39303710490151167</v>
      </c>
      <c r="L74" s="2">
        <f t="shared" si="24"/>
        <v>0</v>
      </c>
      <c r="M74" s="2">
        <f t="shared" si="25"/>
        <v>1.5116811726981205E-2</v>
      </c>
      <c r="N74" s="58">
        <v>2584</v>
      </c>
      <c r="O74" s="58">
        <v>1716</v>
      </c>
      <c r="P74" s="59"/>
      <c r="Q74" s="58">
        <v>23</v>
      </c>
      <c r="R74" s="58"/>
      <c r="S74" s="59">
        <v>21</v>
      </c>
      <c r="T74" s="59"/>
      <c r="U74" s="58"/>
      <c r="V74" s="58"/>
      <c r="W74" s="59"/>
      <c r="X74" s="58"/>
      <c r="Y74" s="59"/>
      <c r="Z74" s="59">
        <v>22</v>
      </c>
      <c r="AA74" s="59"/>
      <c r="AB74" s="59"/>
      <c r="AC74" s="58"/>
      <c r="AD74" s="58"/>
      <c r="AE74" s="58"/>
      <c r="AG74" t="str">
        <f t="shared" si="27"/>
        <v>Ledyard</v>
      </c>
      <c r="AH74" t="s">
        <v>712</v>
      </c>
      <c r="AI74" s="9">
        <v>2</v>
      </c>
      <c r="AK74" s="95">
        <v>9</v>
      </c>
      <c r="AL74" s="97">
        <v>11</v>
      </c>
      <c r="AM74" s="97">
        <v>40</v>
      </c>
      <c r="AN74" s="101">
        <v>42600</v>
      </c>
      <c r="AO74" s="101">
        <f t="shared" si="28"/>
        <v>9011</v>
      </c>
      <c r="AP74" t="s">
        <v>1974</v>
      </c>
      <c r="AQ74" s="105">
        <f t="shared" si="26"/>
        <v>942600</v>
      </c>
      <c r="AU74">
        <v>40</v>
      </c>
      <c r="AV74">
        <v>1.85</v>
      </c>
      <c r="AW74">
        <v>38.14</v>
      </c>
      <c r="AX74" s="2"/>
    </row>
    <row r="75" spans="1:50" hidden="1" outlineLevel="1">
      <c r="A75" t="s">
        <v>1065</v>
      </c>
      <c r="B75" s="9" t="s">
        <v>2022</v>
      </c>
      <c r="C75" s="1">
        <f t="shared" si="20"/>
        <v>1219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21"/>
        <v>0</v>
      </c>
      <c r="G75" s="1">
        <f t="shared" si="18"/>
        <v>436</v>
      </c>
      <c r="H75" s="2">
        <f t="shared" si="19"/>
        <v>0.35767022149302707</v>
      </c>
      <c r="I75" s="8"/>
      <c r="J75" s="2">
        <f t="shared" si="22"/>
        <v>0.67268252666119766</v>
      </c>
      <c r="K75" s="2">
        <f t="shared" si="23"/>
        <v>0.31501230516817064</v>
      </c>
      <c r="L75" s="2">
        <f t="shared" si="24"/>
        <v>0</v>
      </c>
      <c r="M75" s="2">
        <f t="shared" si="25"/>
        <v>1.2305168170631708E-2</v>
      </c>
      <c r="N75" s="58">
        <v>820</v>
      </c>
      <c r="O75" s="58">
        <v>384</v>
      </c>
      <c r="P75" s="59"/>
      <c r="Q75" s="58">
        <v>3</v>
      </c>
      <c r="R75" s="58"/>
      <c r="S75" s="59">
        <v>10</v>
      </c>
      <c r="T75" s="59"/>
      <c r="U75" s="58"/>
      <c r="V75" s="58"/>
      <c r="W75" s="59"/>
      <c r="X75" s="58"/>
      <c r="Y75" s="59"/>
      <c r="Z75" s="59">
        <v>2</v>
      </c>
      <c r="AA75" s="59"/>
      <c r="AB75" s="59"/>
      <c r="AC75" s="58"/>
      <c r="AD75" s="58"/>
      <c r="AE75" s="58"/>
      <c r="AG75" t="str">
        <f t="shared" si="27"/>
        <v>Lisbon</v>
      </c>
      <c r="AH75" t="s">
        <v>712</v>
      </c>
      <c r="AI75" s="9">
        <v>2</v>
      </c>
      <c r="AK75" s="95">
        <v>9</v>
      </c>
      <c r="AL75" s="97">
        <v>11</v>
      </c>
      <c r="AM75" s="97">
        <v>45</v>
      </c>
      <c r="AN75" s="101">
        <v>43230</v>
      </c>
      <c r="AO75" s="101">
        <f t="shared" si="28"/>
        <v>9011</v>
      </c>
      <c r="AP75" t="s">
        <v>1974</v>
      </c>
      <c r="AQ75" s="105">
        <f t="shared" si="26"/>
        <v>943230</v>
      </c>
      <c r="AU75">
        <v>16.63</v>
      </c>
      <c r="AV75">
        <v>0.38</v>
      </c>
      <c r="AW75">
        <v>16.260000000000002</v>
      </c>
      <c r="AX75" s="2"/>
    </row>
    <row r="76" spans="1:50" hidden="1" outlineLevel="1">
      <c r="A76" t="s">
        <v>1181</v>
      </c>
      <c r="B76" s="9" t="s">
        <v>2022</v>
      </c>
      <c r="C76" s="1">
        <f t="shared" si="20"/>
        <v>3198</v>
      </c>
      <c r="D76" s="7">
        <f>IF(N76&gt;0, RANK(N76,(N76:P76,Q76:AE76)),0)</f>
        <v>1</v>
      </c>
      <c r="E76" s="7">
        <f>IF(O76&gt;0,RANK(O76,(N76:P76,Q76:AE76)),0)</f>
        <v>2</v>
      </c>
      <c r="F76" s="7">
        <f t="shared" si="21"/>
        <v>0</v>
      </c>
      <c r="G76" s="1">
        <f t="shared" si="18"/>
        <v>393</v>
      </c>
      <c r="H76" s="2">
        <f t="shared" si="19"/>
        <v>0.12288930581613508</v>
      </c>
      <c r="I76" s="8"/>
      <c r="J76" s="2">
        <f t="shared" si="22"/>
        <v>0.5478424015009381</v>
      </c>
      <c r="K76" s="2">
        <f t="shared" si="23"/>
        <v>0.424953095684803</v>
      </c>
      <c r="L76" s="2">
        <f t="shared" si="24"/>
        <v>0</v>
      </c>
      <c r="M76" s="2">
        <f t="shared" si="25"/>
        <v>2.7204502814258902E-2</v>
      </c>
      <c r="N76" s="58">
        <v>1752</v>
      </c>
      <c r="O76" s="58">
        <v>1359</v>
      </c>
      <c r="P76" s="59"/>
      <c r="Q76" s="58">
        <v>30</v>
      </c>
      <c r="R76" s="58"/>
      <c r="S76" s="59">
        <v>35</v>
      </c>
      <c r="T76" s="59"/>
      <c r="U76" s="58"/>
      <c r="V76" s="58"/>
      <c r="W76" s="59"/>
      <c r="X76" s="58"/>
      <c r="Y76" s="59"/>
      <c r="Z76" s="59">
        <v>22</v>
      </c>
      <c r="AA76" s="59"/>
      <c r="AB76" s="59"/>
      <c r="AC76" s="58"/>
      <c r="AD76" s="58"/>
      <c r="AE76" s="58"/>
      <c r="AG76" t="str">
        <f t="shared" si="27"/>
        <v>Litchfield</v>
      </c>
      <c r="AH76" t="s">
        <v>1181</v>
      </c>
      <c r="AI76" s="9">
        <v>5</v>
      </c>
      <c r="AK76" s="95">
        <v>9</v>
      </c>
      <c r="AL76" s="97">
        <v>5</v>
      </c>
      <c r="AM76" s="97">
        <v>50</v>
      </c>
      <c r="AN76" s="101">
        <v>43370</v>
      </c>
      <c r="AO76" s="101">
        <f t="shared" si="28"/>
        <v>9005</v>
      </c>
      <c r="AP76" t="s">
        <v>1974</v>
      </c>
      <c r="AQ76" s="105">
        <f t="shared" si="26"/>
        <v>943370</v>
      </c>
      <c r="AU76">
        <v>56.78</v>
      </c>
      <c r="AV76">
        <v>0.72</v>
      </c>
      <c r="AW76">
        <v>56.06</v>
      </c>
      <c r="AX76" s="2"/>
    </row>
    <row r="77" spans="1:50" hidden="1" outlineLevel="1">
      <c r="A77" t="s">
        <v>2026</v>
      </c>
      <c r="B77" s="9" t="s">
        <v>2022</v>
      </c>
      <c r="C77" s="1">
        <f t="shared" si="20"/>
        <v>1006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21"/>
        <v>0</v>
      </c>
      <c r="G77" s="1">
        <f t="shared" si="18"/>
        <v>202</v>
      </c>
      <c r="H77" s="2">
        <f t="shared" si="19"/>
        <v>0.20079522862823063</v>
      </c>
      <c r="I77" s="8"/>
      <c r="J77" s="2">
        <f t="shared" si="22"/>
        <v>0.59045725646123259</v>
      </c>
      <c r="K77" s="2">
        <f t="shared" si="23"/>
        <v>0.38966202783300197</v>
      </c>
      <c r="L77" s="2">
        <f t="shared" si="24"/>
        <v>0</v>
      </c>
      <c r="M77" s="2">
        <f t="shared" si="25"/>
        <v>1.9880715705765439E-2</v>
      </c>
      <c r="N77" s="58">
        <v>594</v>
      </c>
      <c r="O77" s="58">
        <v>392</v>
      </c>
      <c r="P77" s="59"/>
      <c r="Q77" s="58">
        <v>7</v>
      </c>
      <c r="R77" s="58"/>
      <c r="S77" s="59">
        <v>4</v>
      </c>
      <c r="T77" s="59"/>
      <c r="U77" s="58"/>
      <c r="V77" s="58"/>
      <c r="W77" s="59"/>
      <c r="X77" s="58"/>
      <c r="Y77" s="59"/>
      <c r="Z77" s="59">
        <v>9</v>
      </c>
      <c r="AA77" s="59"/>
      <c r="AB77" s="59"/>
      <c r="AC77" s="58"/>
      <c r="AD77" s="58"/>
      <c r="AE77" s="58"/>
      <c r="AG77" t="str">
        <f t="shared" si="27"/>
        <v>Lyme</v>
      </c>
      <c r="AH77" t="s">
        <v>712</v>
      </c>
      <c r="AI77" s="9">
        <v>2</v>
      </c>
      <c r="AK77" s="95">
        <v>9</v>
      </c>
      <c r="AL77" s="97">
        <v>11</v>
      </c>
      <c r="AM77" s="97">
        <v>50</v>
      </c>
      <c r="AN77" s="101">
        <v>44210</v>
      </c>
      <c r="AO77" s="101">
        <f t="shared" si="28"/>
        <v>9011</v>
      </c>
      <c r="AP77" t="s">
        <v>1974</v>
      </c>
      <c r="AQ77" s="105">
        <f t="shared" si="26"/>
        <v>944210</v>
      </c>
      <c r="AU77">
        <v>34.479999999999997</v>
      </c>
      <c r="AV77">
        <v>2.63</v>
      </c>
      <c r="AW77">
        <v>31.85</v>
      </c>
      <c r="AX77" s="2"/>
    </row>
    <row r="78" spans="1:50" hidden="1" outlineLevel="1">
      <c r="A78" t="s">
        <v>2058</v>
      </c>
      <c r="B78" s="9" t="s">
        <v>2022</v>
      </c>
      <c r="C78" s="1">
        <f t="shared" si="20"/>
        <v>6225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21"/>
        <v>0</v>
      </c>
      <c r="G78" s="1">
        <f t="shared" si="18"/>
        <v>973</v>
      </c>
      <c r="H78" s="2">
        <f t="shared" si="19"/>
        <v>0.15630522088353413</v>
      </c>
      <c r="I78" s="8"/>
      <c r="J78" s="2">
        <f t="shared" si="22"/>
        <v>0.5681927710843373</v>
      </c>
      <c r="K78" s="2">
        <f t="shared" si="23"/>
        <v>0.4118875502008032</v>
      </c>
      <c r="L78" s="2">
        <f t="shared" si="24"/>
        <v>0</v>
      </c>
      <c r="M78" s="2">
        <f t="shared" si="25"/>
        <v>1.9919678714859501E-2</v>
      </c>
      <c r="N78" s="58">
        <v>3537</v>
      </c>
      <c r="O78" s="58">
        <v>2564</v>
      </c>
      <c r="P78" s="59"/>
      <c r="Q78" s="58">
        <v>37</v>
      </c>
      <c r="R78" s="58"/>
      <c r="S78" s="59">
        <v>49</v>
      </c>
      <c r="T78" s="59"/>
      <c r="U78" s="58"/>
      <c r="V78" s="58"/>
      <c r="W78" s="59"/>
      <c r="X78" s="58"/>
      <c r="Y78" s="59"/>
      <c r="Z78" s="59">
        <v>38</v>
      </c>
      <c r="AA78" s="59"/>
      <c r="AB78" s="59"/>
      <c r="AC78" s="58"/>
      <c r="AD78" s="58"/>
      <c r="AE78" s="58"/>
      <c r="AG78" t="str">
        <f t="shared" si="27"/>
        <v>Madison</v>
      </c>
      <c r="AH78" t="s">
        <v>1939</v>
      </c>
      <c r="AI78" s="9">
        <v>2</v>
      </c>
      <c r="AK78" s="95">
        <v>9</v>
      </c>
      <c r="AL78" s="97">
        <v>9</v>
      </c>
      <c r="AM78" s="97">
        <v>50</v>
      </c>
      <c r="AN78" s="101">
        <v>44560</v>
      </c>
      <c r="AO78" s="101">
        <f t="shared" si="28"/>
        <v>9009</v>
      </c>
      <c r="AP78" t="s">
        <v>1974</v>
      </c>
      <c r="AQ78" s="105">
        <f t="shared" si="26"/>
        <v>944560</v>
      </c>
      <c r="AU78">
        <v>36.78</v>
      </c>
      <c r="AV78">
        <v>0.57999999999999996</v>
      </c>
      <c r="AW78">
        <v>36.200000000000003</v>
      </c>
      <c r="AX78" s="2"/>
    </row>
    <row r="79" spans="1:50" hidden="1" outlineLevel="1">
      <c r="A79" t="s">
        <v>1679</v>
      </c>
      <c r="B79" s="9" t="s">
        <v>2022</v>
      </c>
      <c r="C79" s="1">
        <f t="shared" si="20"/>
        <v>16441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21"/>
        <v>0</v>
      </c>
      <c r="G79" s="1">
        <f t="shared" si="18"/>
        <v>6500</v>
      </c>
      <c r="H79" s="2">
        <f t="shared" si="19"/>
        <v>0.39535308071285202</v>
      </c>
      <c r="I79" s="8"/>
      <c r="J79" s="2">
        <f t="shared" si="22"/>
        <v>0.68390000608235513</v>
      </c>
      <c r="K79" s="2">
        <f t="shared" si="23"/>
        <v>0.28854692536950305</v>
      </c>
      <c r="L79" s="2">
        <f t="shared" si="24"/>
        <v>0</v>
      </c>
      <c r="M79" s="2">
        <f t="shared" si="25"/>
        <v>2.7553068548141824E-2</v>
      </c>
      <c r="N79" s="58">
        <v>11244</v>
      </c>
      <c r="O79" s="58">
        <v>4744</v>
      </c>
      <c r="P79" s="59"/>
      <c r="Q79" s="58">
        <v>76</v>
      </c>
      <c r="R79" s="58"/>
      <c r="S79" s="59">
        <v>235</v>
      </c>
      <c r="T79" s="59"/>
      <c r="U79" s="58"/>
      <c r="V79" s="58"/>
      <c r="W79" s="59"/>
      <c r="X79" s="58"/>
      <c r="Y79" s="59"/>
      <c r="Z79" s="59">
        <v>142</v>
      </c>
      <c r="AA79" s="59"/>
      <c r="AB79" s="59"/>
      <c r="AC79" s="58"/>
      <c r="AD79" s="58"/>
      <c r="AE79" s="58"/>
      <c r="AG79" t="str">
        <f t="shared" si="27"/>
        <v>Manchester</v>
      </c>
      <c r="AH79" t="s">
        <v>99</v>
      </c>
      <c r="AI79" s="9">
        <v>1</v>
      </c>
      <c r="AK79" s="95">
        <v>9</v>
      </c>
      <c r="AL79" s="97">
        <v>3</v>
      </c>
      <c r="AM79" s="97">
        <v>80</v>
      </c>
      <c r="AN79" s="101">
        <v>44700</v>
      </c>
      <c r="AO79" s="101">
        <f t="shared" si="28"/>
        <v>9003</v>
      </c>
      <c r="AP79" t="s">
        <v>1974</v>
      </c>
      <c r="AQ79" s="105">
        <f t="shared" si="26"/>
        <v>944700</v>
      </c>
      <c r="AU79">
        <v>27.68</v>
      </c>
      <c r="AV79">
        <v>0.42</v>
      </c>
      <c r="AW79">
        <v>27.26</v>
      </c>
      <c r="AX79" s="2"/>
    </row>
    <row r="80" spans="1:50" hidden="1" outlineLevel="1">
      <c r="A80" t="s">
        <v>792</v>
      </c>
      <c r="B80" s="9" t="s">
        <v>2022</v>
      </c>
      <c r="C80" s="1">
        <f t="shared" si="20"/>
        <v>4008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21"/>
        <v>0</v>
      </c>
      <c r="G80" s="1">
        <f t="shared" si="18"/>
        <v>2206</v>
      </c>
      <c r="H80" s="2">
        <f t="shared" si="19"/>
        <v>0.55039920159680644</v>
      </c>
      <c r="I80" s="8"/>
      <c r="J80" s="2">
        <f t="shared" si="22"/>
        <v>0.76347305389221554</v>
      </c>
      <c r="K80" s="2">
        <f t="shared" si="23"/>
        <v>0.21307385229540918</v>
      </c>
      <c r="L80" s="2">
        <f t="shared" si="24"/>
        <v>0</v>
      </c>
      <c r="M80" s="2">
        <f t="shared" si="25"/>
        <v>2.3453093812375286E-2</v>
      </c>
      <c r="N80" s="58">
        <v>3060</v>
      </c>
      <c r="O80" s="58">
        <v>854</v>
      </c>
      <c r="P80" s="59"/>
      <c r="Q80" s="58">
        <v>29</v>
      </c>
      <c r="R80" s="58"/>
      <c r="S80" s="59">
        <v>30</v>
      </c>
      <c r="T80" s="59"/>
      <c r="U80" s="58"/>
      <c r="V80" s="58"/>
      <c r="W80" s="59"/>
      <c r="X80" s="58"/>
      <c r="Y80" s="59"/>
      <c r="Z80" s="59">
        <v>35</v>
      </c>
      <c r="AA80" s="59"/>
      <c r="AB80" s="59"/>
      <c r="AC80" s="58"/>
      <c r="AD80" s="58"/>
      <c r="AE80" s="58"/>
      <c r="AG80" t="str">
        <f t="shared" si="27"/>
        <v>Mansfield</v>
      </c>
      <c r="AH80" t="s">
        <v>713</v>
      </c>
      <c r="AI80" s="9">
        <v>2</v>
      </c>
      <c r="AK80" s="95">
        <v>9</v>
      </c>
      <c r="AL80" s="97">
        <v>13</v>
      </c>
      <c r="AM80" s="97">
        <v>35</v>
      </c>
      <c r="AN80" s="101">
        <v>44910</v>
      </c>
      <c r="AO80" s="101">
        <f t="shared" si="28"/>
        <v>9013</v>
      </c>
      <c r="AP80" t="s">
        <v>1974</v>
      </c>
      <c r="AQ80" s="105">
        <f t="shared" si="26"/>
        <v>944910</v>
      </c>
      <c r="AU80">
        <v>45.49</v>
      </c>
      <c r="AV80">
        <v>1.03</v>
      </c>
      <c r="AW80">
        <v>44.46</v>
      </c>
      <c r="AX80" s="2"/>
    </row>
    <row r="81" spans="1:50" hidden="1" outlineLevel="1">
      <c r="A81" t="s">
        <v>1100</v>
      </c>
      <c r="B81" s="9" t="s">
        <v>2022</v>
      </c>
      <c r="C81" s="1">
        <f t="shared" si="20"/>
        <v>2130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21"/>
        <v>0</v>
      </c>
      <c r="G81" s="1">
        <f t="shared" si="18"/>
        <v>747</v>
      </c>
      <c r="H81" s="2">
        <f t="shared" si="19"/>
        <v>0.35070422535211265</v>
      </c>
      <c r="I81" s="8"/>
      <c r="J81" s="2">
        <f t="shared" si="22"/>
        <v>0.66056338028169015</v>
      </c>
      <c r="K81" s="2">
        <f t="shared" si="23"/>
        <v>0.30985915492957744</v>
      </c>
      <c r="L81" s="2">
        <f t="shared" si="24"/>
        <v>0</v>
      </c>
      <c r="M81" s="2">
        <f t="shared" si="25"/>
        <v>2.957746478873241E-2</v>
      </c>
      <c r="N81" s="58">
        <v>1407</v>
      </c>
      <c r="O81" s="58">
        <v>660</v>
      </c>
      <c r="P81" s="59"/>
      <c r="Q81" s="58">
        <v>12</v>
      </c>
      <c r="R81" s="58"/>
      <c r="S81" s="59">
        <v>25</v>
      </c>
      <c r="T81" s="59"/>
      <c r="U81" s="58"/>
      <c r="V81" s="58"/>
      <c r="W81" s="59"/>
      <c r="X81" s="58"/>
      <c r="Y81" s="59"/>
      <c r="Z81" s="59">
        <v>26</v>
      </c>
      <c r="AA81" s="59"/>
      <c r="AB81" s="59"/>
      <c r="AC81" s="58"/>
      <c r="AD81" s="58"/>
      <c r="AE81" s="58"/>
      <c r="AG81" t="str">
        <f t="shared" si="27"/>
        <v>Marlborough</v>
      </c>
      <c r="AH81" t="s">
        <v>99</v>
      </c>
      <c r="AI81" s="9">
        <v>2</v>
      </c>
      <c r="AK81" s="95">
        <v>9</v>
      </c>
      <c r="AL81" s="97">
        <v>3</v>
      </c>
      <c r="AM81" s="97">
        <v>85</v>
      </c>
      <c r="AN81" s="101">
        <v>45820</v>
      </c>
      <c r="AO81" s="101">
        <f t="shared" si="28"/>
        <v>9003</v>
      </c>
      <c r="AP81" t="s">
        <v>1974</v>
      </c>
      <c r="AQ81" s="105">
        <f t="shared" si="26"/>
        <v>945820</v>
      </c>
      <c r="AU81">
        <v>23.43</v>
      </c>
      <c r="AV81">
        <v>0.15</v>
      </c>
      <c r="AW81">
        <v>23.28</v>
      </c>
      <c r="AX81" s="2"/>
    </row>
    <row r="82" spans="1:50" hidden="1" outlineLevel="1">
      <c r="A82" t="s">
        <v>1075</v>
      </c>
      <c r="B82" s="9" t="s">
        <v>2022</v>
      </c>
      <c r="C82" s="1">
        <f t="shared" si="20"/>
        <v>14378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21"/>
        <v>0</v>
      </c>
      <c r="G82" s="1">
        <f t="shared" si="18"/>
        <v>6413</v>
      </c>
      <c r="H82" s="2">
        <f t="shared" si="19"/>
        <v>0.4460286548894144</v>
      </c>
      <c r="I82" s="8"/>
      <c r="J82" s="2">
        <f t="shared" si="22"/>
        <v>0.70607873139518706</v>
      </c>
      <c r="K82" s="2">
        <f t="shared" si="23"/>
        <v>0.26005007650577272</v>
      </c>
      <c r="L82" s="2">
        <f t="shared" si="24"/>
        <v>0</v>
      </c>
      <c r="M82" s="2">
        <f t="shared" si="25"/>
        <v>3.3871192099040215E-2</v>
      </c>
      <c r="N82" s="58">
        <v>10152</v>
      </c>
      <c r="O82" s="58">
        <v>3739</v>
      </c>
      <c r="P82" s="59"/>
      <c r="Q82" s="58">
        <v>74</v>
      </c>
      <c r="R82" s="58"/>
      <c r="S82" s="59">
        <v>303</v>
      </c>
      <c r="T82" s="59"/>
      <c r="U82" s="58"/>
      <c r="V82" s="58"/>
      <c r="W82" s="59"/>
      <c r="X82" s="58"/>
      <c r="Y82" s="59"/>
      <c r="Z82" s="59">
        <v>110</v>
      </c>
      <c r="AA82" s="59"/>
      <c r="AB82" s="59"/>
      <c r="AC82" s="58"/>
      <c r="AD82" s="58"/>
      <c r="AE82" s="58"/>
      <c r="AG82" t="str">
        <f t="shared" si="27"/>
        <v>Meriden</v>
      </c>
      <c r="AH82" t="s">
        <v>1939</v>
      </c>
      <c r="AI82" s="9">
        <v>5</v>
      </c>
      <c r="AK82" s="95">
        <v>9</v>
      </c>
      <c r="AL82" s="97">
        <v>9</v>
      </c>
      <c r="AM82" s="97">
        <v>55</v>
      </c>
      <c r="AN82" s="101">
        <v>46520</v>
      </c>
      <c r="AO82" s="101">
        <f t="shared" si="28"/>
        <v>9009</v>
      </c>
      <c r="AP82" t="s">
        <v>1974</v>
      </c>
      <c r="AQ82" s="105">
        <f t="shared" si="26"/>
        <v>946520</v>
      </c>
      <c r="AU82">
        <v>24.14</v>
      </c>
      <c r="AV82">
        <v>0.4</v>
      </c>
      <c r="AW82">
        <v>23.75</v>
      </c>
      <c r="AX82" s="2"/>
    </row>
    <row r="83" spans="1:50" hidden="1" outlineLevel="1">
      <c r="A83" t="s">
        <v>2010</v>
      </c>
      <c r="B83" s="9" t="s">
        <v>2022</v>
      </c>
      <c r="C83" s="1">
        <f t="shared" si="20"/>
        <v>2753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21"/>
        <v>0</v>
      </c>
      <c r="G83" s="1">
        <f t="shared" si="18"/>
        <v>121</v>
      </c>
      <c r="H83" s="2">
        <f t="shared" si="19"/>
        <v>4.3952052306574646E-2</v>
      </c>
      <c r="I83" s="8"/>
      <c r="J83" s="2">
        <f t="shared" si="22"/>
        <v>0.46531057028695966</v>
      </c>
      <c r="K83" s="2">
        <f t="shared" si="23"/>
        <v>0.50926262259353428</v>
      </c>
      <c r="L83" s="2">
        <f t="shared" si="24"/>
        <v>0</v>
      </c>
      <c r="M83" s="2">
        <f t="shared" si="25"/>
        <v>2.5426807119506067E-2</v>
      </c>
      <c r="N83" s="58">
        <v>1281</v>
      </c>
      <c r="O83" s="58">
        <v>1402</v>
      </c>
      <c r="P83" s="59"/>
      <c r="Q83" s="58">
        <v>20</v>
      </c>
      <c r="R83" s="58"/>
      <c r="S83" s="59">
        <v>32</v>
      </c>
      <c r="T83" s="59"/>
      <c r="U83" s="58"/>
      <c r="V83" s="58"/>
      <c r="W83" s="59"/>
      <c r="X83" s="58"/>
      <c r="Y83" s="59"/>
      <c r="Z83" s="59">
        <v>18</v>
      </c>
      <c r="AA83" s="59"/>
      <c r="AB83" s="59"/>
      <c r="AC83" s="58"/>
      <c r="AD83" s="58"/>
      <c r="AE83" s="58"/>
      <c r="AG83" t="str">
        <f t="shared" si="27"/>
        <v>Middlebury</v>
      </c>
      <c r="AH83" t="s">
        <v>1939</v>
      </c>
      <c r="AI83" s="9">
        <v>5</v>
      </c>
      <c r="AK83" s="95">
        <v>9</v>
      </c>
      <c r="AL83" s="97">
        <v>9</v>
      </c>
      <c r="AM83" s="97">
        <v>60</v>
      </c>
      <c r="AN83" s="101">
        <v>46940</v>
      </c>
      <c r="AO83" s="101">
        <f t="shared" si="28"/>
        <v>9009</v>
      </c>
      <c r="AP83" t="s">
        <v>1974</v>
      </c>
      <c r="AQ83" s="105">
        <f t="shared" si="26"/>
        <v>946940</v>
      </c>
      <c r="AU83">
        <v>18.45</v>
      </c>
      <c r="AV83">
        <v>0.7</v>
      </c>
      <c r="AW83">
        <v>17.75</v>
      </c>
      <c r="AX83" s="2"/>
    </row>
    <row r="84" spans="1:50" hidden="1" outlineLevel="1">
      <c r="A84" t="s">
        <v>434</v>
      </c>
      <c r="B84" s="9" t="s">
        <v>2022</v>
      </c>
      <c r="C84" s="1">
        <f t="shared" si="20"/>
        <v>1760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21"/>
        <v>0</v>
      </c>
      <c r="G84" s="1">
        <f t="shared" si="18"/>
        <v>706</v>
      </c>
      <c r="H84" s="2">
        <f t="shared" si="19"/>
        <v>0.40113636363636362</v>
      </c>
      <c r="I84" s="8"/>
      <c r="J84" s="2">
        <f t="shared" si="22"/>
        <v>0.68579545454545454</v>
      </c>
      <c r="K84" s="2">
        <f t="shared" si="23"/>
        <v>0.28465909090909092</v>
      </c>
      <c r="L84" s="2">
        <f t="shared" si="24"/>
        <v>0</v>
      </c>
      <c r="M84" s="2">
        <f t="shared" si="25"/>
        <v>2.9545454545454541E-2</v>
      </c>
      <c r="N84" s="58">
        <v>1207</v>
      </c>
      <c r="O84" s="58">
        <v>501</v>
      </c>
      <c r="P84" s="59"/>
      <c r="Q84" s="58">
        <v>14</v>
      </c>
      <c r="R84" s="58"/>
      <c r="S84" s="59">
        <v>23</v>
      </c>
      <c r="T84" s="59"/>
      <c r="U84" s="58"/>
      <c r="V84" s="58"/>
      <c r="W84" s="59"/>
      <c r="X84" s="58"/>
      <c r="Y84" s="59"/>
      <c r="Z84" s="59">
        <v>15</v>
      </c>
      <c r="AA84" s="59"/>
      <c r="AB84" s="59"/>
      <c r="AC84" s="58"/>
      <c r="AD84" s="58"/>
      <c r="AE84" s="58"/>
      <c r="AG84" t="str">
        <f t="shared" si="27"/>
        <v>Middlefield</v>
      </c>
      <c r="AH84" t="s">
        <v>1295</v>
      </c>
      <c r="AI84" s="9">
        <v>3</v>
      </c>
      <c r="AK84" s="95">
        <v>9</v>
      </c>
      <c r="AL84" s="97">
        <v>7</v>
      </c>
      <c r="AM84" s="97">
        <v>55</v>
      </c>
      <c r="AN84" s="101">
        <v>47080</v>
      </c>
      <c r="AO84" s="101">
        <f t="shared" si="28"/>
        <v>9007</v>
      </c>
      <c r="AP84" t="s">
        <v>1974</v>
      </c>
      <c r="AQ84" s="105">
        <f t="shared" si="26"/>
        <v>947080</v>
      </c>
      <c r="AU84">
        <v>13.32</v>
      </c>
      <c r="AV84">
        <v>0.62</v>
      </c>
      <c r="AW84">
        <v>12.7</v>
      </c>
      <c r="AX84" s="2"/>
    </row>
    <row r="85" spans="1:50" hidden="1" outlineLevel="1">
      <c r="A85" t="s">
        <v>2264</v>
      </c>
      <c r="B85" s="9" t="s">
        <v>2022</v>
      </c>
      <c r="C85" s="1">
        <f t="shared" si="20"/>
        <v>12109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21"/>
        <v>0</v>
      </c>
      <c r="G85" s="1">
        <f t="shared" si="18"/>
        <v>6230</v>
      </c>
      <c r="H85" s="2">
        <f t="shared" si="19"/>
        <v>0.5144933520521926</v>
      </c>
      <c r="I85" s="8"/>
      <c r="J85" s="2">
        <f t="shared" si="22"/>
        <v>0.74886448096457181</v>
      </c>
      <c r="K85" s="2">
        <f t="shared" si="23"/>
        <v>0.23437112891237921</v>
      </c>
      <c r="L85" s="2">
        <f t="shared" si="24"/>
        <v>0</v>
      </c>
      <c r="M85" s="2">
        <f t="shared" si="25"/>
        <v>1.6764390123048978E-2</v>
      </c>
      <c r="N85" s="58">
        <v>9068</v>
      </c>
      <c r="O85" s="58">
        <v>2838</v>
      </c>
      <c r="P85" s="59"/>
      <c r="Q85" s="58">
        <v>71</v>
      </c>
      <c r="R85" s="58"/>
      <c r="S85" s="59">
        <v>79</v>
      </c>
      <c r="T85" s="59"/>
      <c r="U85" s="58"/>
      <c r="V85" s="58"/>
      <c r="W85" s="59"/>
      <c r="X85" s="58"/>
      <c r="Y85" s="59"/>
      <c r="Z85" s="59">
        <v>53</v>
      </c>
      <c r="AA85" s="59"/>
      <c r="AB85" s="59"/>
      <c r="AC85" s="58"/>
      <c r="AD85" s="58"/>
      <c r="AE85" s="58"/>
      <c r="AG85" t="str">
        <f t="shared" si="27"/>
        <v>Middletown</v>
      </c>
      <c r="AH85" t="s">
        <v>1295</v>
      </c>
      <c r="AI85" s="9">
        <v>0</v>
      </c>
      <c r="AK85" s="95">
        <v>9</v>
      </c>
      <c r="AL85" s="97">
        <v>7</v>
      </c>
      <c r="AM85" s="97">
        <v>60</v>
      </c>
      <c r="AN85" s="101">
        <v>47360</v>
      </c>
      <c r="AO85" s="101">
        <f t="shared" si="28"/>
        <v>9007</v>
      </c>
      <c r="AP85" t="s">
        <v>1974</v>
      </c>
      <c r="AQ85" s="105">
        <f t="shared" si="26"/>
        <v>947360</v>
      </c>
      <c r="AU85">
        <v>42.32</v>
      </c>
      <c r="AV85">
        <v>1.42</v>
      </c>
      <c r="AW85">
        <v>40.9</v>
      </c>
      <c r="AX85" s="2"/>
    </row>
    <row r="86" spans="1:50" hidden="1" outlineLevel="1">
      <c r="A86" t="s">
        <v>1381</v>
      </c>
      <c r="B86" s="9" t="s">
        <v>2022</v>
      </c>
      <c r="C86" s="1">
        <f t="shared" si="20"/>
        <v>15226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21"/>
        <v>0</v>
      </c>
      <c r="G86" s="1">
        <f t="shared" si="18"/>
        <v>4934</v>
      </c>
      <c r="H86" s="2">
        <f t="shared" si="19"/>
        <v>0.324050965453829</v>
      </c>
      <c r="I86" s="8"/>
      <c r="J86" s="2">
        <f t="shared" si="22"/>
        <v>0.64869302508866411</v>
      </c>
      <c r="K86" s="2">
        <f t="shared" si="23"/>
        <v>0.32464205963483517</v>
      </c>
      <c r="L86" s="2">
        <f t="shared" si="24"/>
        <v>0</v>
      </c>
      <c r="M86" s="2">
        <f t="shared" si="25"/>
        <v>2.6664915276500722E-2</v>
      </c>
      <c r="N86" s="58">
        <v>9877</v>
      </c>
      <c r="O86" s="58">
        <v>4943</v>
      </c>
      <c r="P86" s="59"/>
      <c r="Q86" s="58">
        <v>76</v>
      </c>
      <c r="R86" s="58"/>
      <c r="S86" s="59">
        <v>223</v>
      </c>
      <c r="T86" s="59"/>
      <c r="U86" s="58"/>
      <c r="V86" s="58"/>
      <c r="W86" s="59"/>
      <c r="X86" s="58"/>
      <c r="Y86" s="59"/>
      <c r="Z86" s="59">
        <v>107</v>
      </c>
      <c r="AA86" s="59"/>
      <c r="AB86" s="59"/>
      <c r="AC86" s="58"/>
      <c r="AD86" s="58"/>
      <c r="AE86" s="58"/>
      <c r="AG86" t="str">
        <f t="shared" si="27"/>
        <v>Milford</v>
      </c>
      <c r="AH86" t="s">
        <v>1939</v>
      </c>
      <c r="AI86" s="9">
        <v>3</v>
      </c>
      <c r="AK86" s="95">
        <v>9</v>
      </c>
      <c r="AL86" s="97">
        <v>9</v>
      </c>
      <c r="AM86" s="97">
        <v>65</v>
      </c>
      <c r="AN86" s="101">
        <v>47535</v>
      </c>
      <c r="AO86" s="101">
        <f t="shared" si="28"/>
        <v>9009</v>
      </c>
      <c r="AP86" t="s">
        <v>1974</v>
      </c>
      <c r="AQ86" s="105">
        <f t="shared" si="26"/>
        <v>947535</v>
      </c>
      <c r="AU86">
        <v>26.15</v>
      </c>
      <c r="AV86">
        <v>3.59</v>
      </c>
      <c r="AW86">
        <v>22.56</v>
      </c>
      <c r="AX86" s="2"/>
    </row>
    <row r="87" spans="1:50" hidden="1" outlineLevel="1">
      <c r="A87" t="s">
        <v>308</v>
      </c>
      <c r="B87" s="9" t="s">
        <v>2022</v>
      </c>
      <c r="C87" s="1">
        <f t="shared" si="20"/>
        <v>5800</v>
      </c>
      <c r="D87" s="7">
        <f>IF(N87&gt;0, RANK(N87,(N87:P87,Q87:AE87)),0)</f>
        <v>1</v>
      </c>
      <c r="E87" s="7">
        <f>IF(O87&gt;0,RANK(O87,(N87:P87,Q87:AE87)),0)</f>
        <v>2</v>
      </c>
      <c r="F87" s="7">
        <f t="shared" si="21"/>
        <v>0</v>
      </c>
      <c r="G87" s="1">
        <f t="shared" si="18"/>
        <v>961</v>
      </c>
      <c r="H87" s="2">
        <f t="shared" si="19"/>
        <v>0.1656896551724138</v>
      </c>
      <c r="I87" s="8"/>
      <c r="J87" s="2">
        <f t="shared" si="22"/>
        <v>0.57051724137931037</v>
      </c>
      <c r="K87" s="2">
        <f t="shared" si="23"/>
        <v>0.40482758620689657</v>
      </c>
      <c r="L87" s="2">
        <f t="shared" si="24"/>
        <v>0</v>
      </c>
      <c r="M87" s="2">
        <f t="shared" si="25"/>
        <v>2.4655172413793058E-2</v>
      </c>
      <c r="N87" s="58">
        <v>3309</v>
      </c>
      <c r="O87" s="58">
        <v>2348</v>
      </c>
      <c r="P87" s="59"/>
      <c r="Q87" s="58">
        <v>37</v>
      </c>
      <c r="R87" s="58"/>
      <c r="S87" s="59">
        <v>71</v>
      </c>
      <c r="T87" s="59"/>
      <c r="U87" s="58"/>
      <c r="V87" s="58"/>
      <c r="W87" s="59"/>
      <c r="X87" s="58"/>
      <c r="Y87" s="59"/>
      <c r="Z87" s="59">
        <v>35</v>
      </c>
      <c r="AA87" s="59"/>
      <c r="AB87" s="59"/>
      <c r="AC87" s="58"/>
      <c r="AD87" s="58"/>
      <c r="AE87" s="58"/>
      <c r="AG87" t="str">
        <f t="shared" si="27"/>
        <v>Monroe</v>
      </c>
      <c r="AH87" t="s">
        <v>394</v>
      </c>
      <c r="AI87" s="9">
        <v>4</v>
      </c>
      <c r="AK87" s="95">
        <v>9</v>
      </c>
      <c r="AL87" s="97">
        <v>1</v>
      </c>
      <c r="AM87" s="97">
        <v>45</v>
      </c>
      <c r="AN87" s="101">
        <v>48620</v>
      </c>
      <c r="AO87" s="101">
        <f t="shared" si="28"/>
        <v>9001</v>
      </c>
      <c r="AP87" t="s">
        <v>1974</v>
      </c>
      <c r="AQ87" s="105">
        <f t="shared" si="26"/>
        <v>948620</v>
      </c>
      <c r="AU87">
        <v>26.33</v>
      </c>
      <c r="AV87">
        <v>0.2</v>
      </c>
      <c r="AW87">
        <v>26.13</v>
      </c>
      <c r="AX87" s="2"/>
    </row>
    <row r="88" spans="1:50" hidden="1" outlineLevel="1">
      <c r="A88" t="s">
        <v>380</v>
      </c>
      <c r="B88" s="9" t="s">
        <v>2022</v>
      </c>
      <c r="C88" s="1">
        <f t="shared" si="20"/>
        <v>4380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21"/>
        <v>0</v>
      </c>
      <c r="G88" s="1">
        <f t="shared" si="18"/>
        <v>1741</v>
      </c>
      <c r="H88" s="2">
        <f t="shared" si="19"/>
        <v>0.39748858447488583</v>
      </c>
      <c r="I88" s="8"/>
      <c r="J88" s="2">
        <f t="shared" si="22"/>
        <v>0.68949771689497719</v>
      </c>
      <c r="K88" s="2">
        <f t="shared" si="23"/>
        <v>0.2920091324200913</v>
      </c>
      <c r="L88" s="2">
        <f t="shared" si="24"/>
        <v>0</v>
      </c>
      <c r="M88" s="2">
        <f t="shared" si="25"/>
        <v>1.8493150684931514E-2</v>
      </c>
      <c r="N88" s="58">
        <v>3020</v>
      </c>
      <c r="O88" s="58">
        <v>1279</v>
      </c>
      <c r="P88" s="59"/>
      <c r="Q88" s="58">
        <v>23</v>
      </c>
      <c r="R88" s="58"/>
      <c r="S88" s="59">
        <v>34</v>
      </c>
      <c r="T88" s="59"/>
      <c r="U88" s="58"/>
      <c r="V88" s="58"/>
      <c r="W88" s="59"/>
      <c r="X88" s="58"/>
      <c r="Y88" s="59"/>
      <c r="Z88" s="59">
        <v>24</v>
      </c>
      <c r="AA88" s="59"/>
      <c r="AB88" s="59"/>
      <c r="AC88" s="58"/>
      <c r="AD88" s="58"/>
      <c r="AE88" s="58"/>
      <c r="AG88" t="str">
        <f t="shared" si="27"/>
        <v>Montville</v>
      </c>
      <c r="AH88" t="s">
        <v>712</v>
      </c>
      <c r="AI88" s="9">
        <v>2</v>
      </c>
      <c r="AK88" s="95">
        <v>9</v>
      </c>
      <c r="AL88" s="97">
        <v>11</v>
      </c>
      <c r="AM88" s="97">
        <v>55</v>
      </c>
      <c r="AN88" s="101">
        <v>48900</v>
      </c>
      <c r="AO88" s="101">
        <f t="shared" si="28"/>
        <v>9011</v>
      </c>
      <c r="AP88" t="s">
        <v>1974</v>
      </c>
      <c r="AQ88" s="105">
        <f t="shared" si="26"/>
        <v>948900</v>
      </c>
      <c r="AU88">
        <v>44.13</v>
      </c>
      <c r="AV88">
        <v>2.11</v>
      </c>
      <c r="AW88">
        <v>42.02</v>
      </c>
      <c r="AX88" s="2"/>
    </row>
    <row r="89" spans="1:50" hidden="1" outlineLevel="1">
      <c r="A89" t="s">
        <v>1179</v>
      </c>
      <c r="B89" s="9" t="s">
        <v>2022</v>
      </c>
      <c r="C89" s="1">
        <f t="shared" si="20"/>
        <v>846</v>
      </c>
      <c r="D89" s="7">
        <f>IF(N89&gt;0, RANK(N89,(N89:P89,Q89:AE89)),0)</f>
        <v>1</v>
      </c>
      <c r="E89" s="7">
        <f>IF(O89&gt;0,RANK(O89,(N89:P89,Q89:AE89)),0)</f>
        <v>2</v>
      </c>
      <c r="F89" s="7">
        <f t="shared" si="21"/>
        <v>0</v>
      </c>
      <c r="G89" s="1">
        <f t="shared" si="18"/>
        <v>52</v>
      </c>
      <c r="H89" s="2">
        <f t="shared" si="19"/>
        <v>6.1465721040189124E-2</v>
      </c>
      <c r="I89" s="8"/>
      <c r="J89" s="2">
        <f t="shared" si="22"/>
        <v>0.51300236406619382</v>
      </c>
      <c r="K89" s="2">
        <f t="shared" si="23"/>
        <v>0.45153664302600471</v>
      </c>
      <c r="L89" s="2">
        <f t="shared" si="24"/>
        <v>0</v>
      </c>
      <c r="M89" s="2">
        <f t="shared" si="25"/>
        <v>3.546099290780147E-2</v>
      </c>
      <c r="N89" s="58">
        <v>434</v>
      </c>
      <c r="O89" s="58">
        <v>382</v>
      </c>
      <c r="P89" s="59"/>
      <c r="Q89" s="58">
        <v>10</v>
      </c>
      <c r="R89" s="58"/>
      <c r="S89" s="59">
        <v>12</v>
      </c>
      <c r="T89" s="59"/>
      <c r="U89" s="58"/>
      <c r="V89" s="58"/>
      <c r="W89" s="59"/>
      <c r="X89" s="58"/>
      <c r="Y89" s="59"/>
      <c r="Z89" s="59">
        <v>8</v>
      </c>
      <c r="AA89" s="59"/>
      <c r="AB89" s="59"/>
      <c r="AC89" s="58"/>
      <c r="AD89" s="58"/>
      <c r="AE89" s="58"/>
      <c r="AG89" t="str">
        <f t="shared" si="27"/>
        <v>Morris</v>
      </c>
      <c r="AH89" t="s">
        <v>1181</v>
      </c>
      <c r="AI89" s="9">
        <v>5</v>
      </c>
      <c r="AK89" s="95">
        <v>9</v>
      </c>
      <c r="AL89" s="97">
        <v>5</v>
      </c>
      <c r="AM89" s="97">
        <v>55</v>
      </c>
      <c r="AN89" s="101">
        <v>49460</v>
      </c>
      <c r="AO89" s="101">
        <f t="shared" si="28"/>
        <v>9005</v>
      </c>
      <c r="AP89" t="s">
        <v>1974</v>
      </c>
      <c r="AQ89" s="105">
        <f t="shared" si="26"/>
        <v>949460</v>
      </c>
      <c r="AU89">
        <v>18.72</v>
      </c>
      <c r="AV89">
        <v>1.53</v>
      </c>
      <c r="AW89">
        <v>17.190000000000001</v>
      </c>
      <c r="AX89" s="2"/>
    </row>
    <row r="90" spans="1:50" hidden="1" outlineLevel="1">
      <c r="A90" t="s">
        <v>1190</v>
      </c>
      <c r="B90" s="9" t="s">
        <v>2022</v>
      </c>
      <c r="C90" s="1">
        <f t="shared" si="20"/>
        <v>8052</v>
      </c>
      <c r="D90" s="7">
        <f>IF(N90&gt;0, RANK(N90,(N90:P90,Q90:AE90)),0)</f>
        <v>1</v>
      </c>
      <c r="E90" s="7">
        <f>IF(O90&gt;0,RANK(O90,(N90:P90,Q90:AE90)),0)</f>
        <v>2</v>
      </c>
      <c r="F90" s="7">
        <f t="shared" si="21"/>
        <v>0</v>
      </c>
      <c r="G90" s="1">
        <f t="shared" si="18"/>
        <v>2177</v>
      </c>
      <c r="H90" s="2">
        <f t="shared" si="19"/>
        <v>0.27036761053154496</v>
      </c>
      <c r="I90" s="8"/>
      <c r="J90" s="2">
        <f t="shared" si="22"/>
        <v>0.61984600099354192</v>
      </c>
      <c r="K90" s="2">
        <f t="shared" si="23"/>
        <v>0.34947839046199702</v>
      </c>
      <c r="L90" s="2">
        <f t="shared" si="24"/>
        <v>0</v>
      </c>
      <c r="M90" s="2">
        <f t="shared" si="25"/>
        <v>3.0675608544461053E-2</v>
      </c>
      <c r="N90" s="58">
        <v>4991</v>
      </c>
      <c r="O90" s="58">
        <v>2814</v>
      </c>
      <c r="P90" s="59"/>
      <c r="Q90" s="58">
        <v>37</v>
      </c>
      <c r="R90" s="58"/>
      <c r="S90" s="59">
        <v>151</v>
      </c>
      <c r="T90" s="59"/>
      <c r="U90" s="58"/>
      <c r="V90" s="58"/>
      <c r="W90" s="59"/>
      <c r="X90" s="58"/>
      <c r="Y90" s="59"/>
      <c r="Z90" s="59">
        <v>59</v>
      </c>
      <c r="AA90" s="59"/>
      <c r="AB90" s="59"/>
      <c r="AC90" s="58"/>
      <c r="AD90" s="58"/>
      <c r="AE90" s="58"/>
      <c r="AG90" t="str">
        <f t="shared" si="27"/>
        <v>Naugatuck</v>
      </c>
      <c r="AH90" t="s">
        <v>1939</v>
      </c>
      <c r="AI90" s="9">
        <v>3</v>
      </c>
      <c r="AK90" s="95">
        <v>9</v>
      </c>
      <c r="AL90" s="97">
        <v>9</v>
      </c>
      <c r="AM90" s="97">
        <v>70</v>
      </c>
      <c r="AN90" s="101">
        <v>49950</v>
      </c>
      <c r="AO90" s="101">
        <f t="shared" si="28"/>
        <v>9009</v>
      </c>
      <c r="AP90" t="s">
        <v>1974</v>
      </c>
      <c r="AQ90" s="105">
        <f t="shared" si="26"/>
        <v>949950</v>
      </c>
      <c r="AU90">
        <v>16.45</v>
      </c>
      <c r="AV90">
        <v>0.06</v>
      </c>
      <c r="AW90">
        <v>16.39</v>
      </c>
      <c r="AX90" s="2"/>
    </row>
    <row r="91" spans="1:50" hidden="1" outlineLevel="1">
      <c r="A91" t="s">
        <v>1881</v>
      </c>
      <c r="B91" s="9" t="s">
        <v>2022</v>
      </c>
      <c r="C91" s="1">
        <f t="shared" si="20"/>
        <v>13685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21"/>
        <v>0</v>
      </c>
      <c r="G91" s="1">
        <f t="shared" si="18"/>
        <v>6759</v>
      </c>
      <c r="H91" s="2">
        <f t="shared" si="19"/>
        <v>0.49389842893679209</v>
      </c>
      <c r="I91" s="8"/>
      <c r="J91" s="2">
        <f t="shared" si="22"/>
        <v>0.72678114724150533</v>
      </c>
      <c r="K91" s="2">
        <f t="shared" si="23"/>
        <v>0.23288271830471319</v>
      </c>
      <c r="L91" s="2">
        <f t="shared" si="24"/>
        <v>0</v>
      </c>
      <c r="M91" s="2">
        <f t="shared" si="25"/>
        <v>4.033613445378148E-2</v>
      </c>
      <c r="N91" s="58">
        <v>9946</v>
      </c>
      <c r="O91" s="58">
        <v>3187</v>
      </c>
      <c r="P91" s="59"/>
      <c r="Q91" s="58">
        <v>65</v>
      </c>
      <c r="R91" s="58"/>
      <c r="S91" s="59">
        <v>389</v>
      </c>
      <c r="T91" s="59"/>
      <c r="U91" s="58"/>
      <c r="V91" s="58"/>
      <c r="W91" s="59"/>
      <c r="X91" s="58"/>
      <c r="Y91" s="59"/>
      <c r="Z91" s="59">
        <v>98</v>
      </c>
      <c r="AA91" s="59"/>
      <c r="AB91" s="59"/>
      <c r="AC91" s="58"/>
      <c r="AD91" s="58"/>
      <c r="AE91" s="58"/>
      <c r="AG91" t="str">
        <f t="shared" si="27"/>
        <v>New Britain</v>
      </c>
      <c r="AH91" t="s">
        <v>99</v>
      </c>
      <c r="AI91" s="9">
        <v>5</v>
      </c>
      <c r="AK91" s="95">
        <v>9</v>
      </c>
      <c r="AL91" s="97">
        <v>3</v>
      </c>
      <c r="AM91" s="97">
        <v>90</v>
      </c>
      <c r="AN91" s="101">
        <v>50440</v>
      </c>
      <c r="AO91" s="101">
        <f t="shared" si="28"/>
        <v>9003</v>
      </c>
      <c r="AP91" t="s">
        <v>1974</v>
      </c>
      <c r="AQ91" s="105">
        <f t="shared" si="26"/>
        <v>950440</v>
      </c>
      <c r="AU91">
        <v>13.4</v>
      </c>
      <c r="AV91">
        <v>7.0000000000000007E-2</v>
      </c>
      <c r="AW91">
        <v>13.34</v>
      </c>
      <c r="AX91" s="2"/>
    </row>
    <row r="92" spans="1:50" hidden="1" outlineLevel="1">
      <c r="A92" t="s">
        <v>1202</v>
      </c>
      <c r="B92" s="9" t="s">
        <v>2022</v>
      </c>
      <c r="C92" s="1">
        <f t="shared" si="20"/>
        <v>6127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21"/>
        <v>0</v>
      </c>
      <c r="G92" s="1">
        <f t="shared" si="18"/>
        <v>1219</v>
      </c>
      <c r="H92" s="2">
        <f t="shared" si="19"/>
        <v>0.19895544312061367</v>
      </c>
      <c r="I92" s="8"/>
      <c r="J92" s="2">
        <f t="shared" si="22"/>
        <v>0.39513628203035744</v>
      </c>
      <c r="K92" s="2">
        <f t="shared" si="23"/>
        <v>0.59409172515097108</v>
      </c>
      <c r="L92" s="2">
        <f t="shared" si="24"/>
        <v>0</v>
      </c>
      <c r="M92" s="2">
        <f t="shared" si="25"/>
        <v>1.0771992818671472E-2</v>
      </c>
      <c r="N92" s="58">
        <v>2421</v>
      </c>
      <c r="O92" s="58">
        <v>3640</v>
      </c>
      <c r="P92" s="59"/>
      <c r="Q92" s="58">
        <v>21</v>
      </c>
      <c r="R92" s="58"/>
      <c r="S92" s="59">
        <v>24</v>
      </c>
      <c r="T92" s="59"/>
      <c r="U92" s="58"/>
      <c r="V92" s="58"/>
      <c r="W92" s="59"/>
      <c r="X92" s="58"/>
      <c r="Y92" s="59"/>
      <c r="Z92" s="59">
        <v>21</v>
      </c>
      <c r="AA92" s="59"/>
      <c r="AB92" s="59"/>
      <c r="AC92" s="58"/>
      <c r="AD92" s="58"/>
      <c r="AE92" s="58"/>
      <c r="AG92" t="str">
        <f t="shared" si="27"/>
        <v>New Canaan</v>
      </c>
      <c r="AH92" t="s">
        <v>394</v>
      </c>
      <c r="AI92" s="9">
        <v>4</v>
      </c>
      <c r="AK92" s="95">
        <v>9</v>
      </c>
      <c r="AL92" s="97">
        <v>1</v>
      </c>
      <c r="AM92" s="97">
        <v>50</v>
      </c>
      <c r="AN92" s="101">
        <v>50580</v>
      </c>
      <c r="AO92" s="101">
        <f t="shared" si="28"/>
        <v>9001</v>
      </c>
      <c r="AP92" t="s">
        <v>1974</v>
      </c>
      <c r="AQ92" s="105">
        <f t="shared" si="26"/>
        <v>950580</v>
      </c>
      <c r="AU92">
        <v>22.48</v>
      </c>
      <c r="AV92">
        <v>0.35</v>
      </c>
      <c r="AW92">
        <v>22.13</v>
      </c>
      <c r="AX92" s="2"/>
    </row>
    <row r="93" spans="1:50" hidden="1" outlineLevel="1">
      <c r="A93" t="s">
        <v>187</v>
      </c>
      <c r="B93" s="9" t="s">
        <v>2022</v>
      </c>
      <c r="C93" s="1">
        <f t="shared" si="20"/>
        <v>4286</v>
      </c>
      <c r="D93" s="7">
        <f>IF(N93&gt;0, RANK(N93,(N93:P93,Q93:AE93)),0)</f>
        <v>1</v>
      </c>
      <c r="E93" s="7">
        <f>IF(O93&gt;0,RANK(O93,(N93:P93,Q93:AE93)),0)</f>
        <v>2</v>
      </c>
      <c r="F93" s="7">
        <f t="shared" si="21"/>
        <v>0</v>
      </c>
      <c r="G93" s="1">
        <f t="shared" si="18"/>
        <v>420</v>
      </c>
      <c r="H93" s="2">
        <f t="shared" si="19"/>
        <v>9.7993467102193185E-2</v>
      </c>
      <c r="I93" s="8"/>
      <c r="J93" s="2">
        <f t="shared" si="22"/>
        <v>0.5368642090527298</v>
      </c>
      <c r="K93" s="2">
        <f t="shared" si="23"/>
        <v>0.43887074195053666</v>
      </c>
      <c r="L93" s="2">
        <f t="shared" si="24"/>
        <v>0</v>
      </c>
      <c r="M93" s="2">
        <f t="shared" si="25"/>
        <v>2.426504899673354E-2</v>
      </c>
      <c r="N93" s="58">
        <v>2301</v>
      </c>
      <c r="O93" s="58">
        <v>1881</v>
      </c>
      <c r="P93" s="59"/>
      <c r="Q93" s="58">
        <v>19</v>
      </c>
      <c r="R93" s="58"/>
      <c r="S93" s="59">
        <v>67</v>
      </c>
      <c r="T93" s="59"/>
      <c r="U93" s="58"/>
      <c r="V93" s="58"/>
      <c r="W93" s="59"/>
      <c r="X93" s="58"/>
      <c r="Y93" s="59"/>
      <c r="Z93" s="59">
        <v>18</v>
      </c>
      <c r="AA93" s="59"/>
      <c r="AB93" s="59"/>
      <c r="AC93" s="58"/>
      <c r="AD93" s="58"/>
      <c r="AE93" s="58"/>
      <c r="AG93" t="str">
        <f t="shared" si="27"/>
        <v>New Fairfield</v>
      </c>
      <c r="AH93" t="s">
        <v>394</v>
      </c>
      <c r="AI93" s="9">
        <v>5</v>
      </c>
      <c r="AK93" s="95">
        <v>9</v>
      </c>
      <c r="AL93" s="97">
        <v>1</v>
      </c>
      <c r="AM93" s="97">
        <v>55</v>
      </c>
      <c r="AN93" s="101">
        <v>50860</v>
      </c>
      <c r="AO93" s="101">
        <f t="shared" si="28"/>
        <v>9001</v>
      </c>
      <c r="AP93" t="s">
        <v>1974</v>
      </c>
      <c r="AQ93" s="105">
        <f t="shared" si="26"/>
        <v>950860</v>
      </c>
      <c r="AU93">
        <v>25.06</v>
      </c>
      <c r="AV93">
        <v>4.59</v>
      </c>
      <c r="AW93">
        <v>20.46</v>
      </c>
      <c r="AX93" s="2"/>
    </row>
    <row r="94" spans="1:50" hidden="1" outlineLevel="1">
      <c r="A94" t="s">
        <v>1396</v>
      </c>
      <c r="B94" s="9" t="s">
        <v>2022</v>
      </c>
      <c r="C94" s="1">
        <f t="shared" si="20"/>
        <v>2278</v>
      </c>
      <c r="D94" s="7">
        <f>IF(N94&gt;0, RANK(N94,(N94:P94,Q94:AE94)),0)</f>
        <v>1</v>
      </c>
      <c r="E94" s="7">
        <f>IF(O94&gt;0,RANK(O94,(N94:P94,Q94:AE94)),0)</f>
        <v>2</v>
      </c>
      <c r="F94" s="7">
        <f t="shared" si="21"/>
        <v>0</v>
      </c>
      <c r="G94" s="1">
        <f t="shared" si="18"/>
        <v>406</v>
      </c>
      <c r="H94" s="2">
        <f t="shared" si="19"/>
        <v>0.17822651448639157</v>
      </c>
      <c r="I94" s="8"/>
      <c r="J94" s="2">
        <f t="shared" si="22"/>
        <v>0.57506584723441612</v>
      </c>
      <c r="K94" s="2">
        <f t="shared" si="23"/>
        <v>0.39683933274802458</v>
      </c>
      <c r="L94" s="2">
        <f t="shared" si="24"/>
        <v>0</v>
      </c>
      <c r="M94" s="2">
        <f t="shared" si="25"/>
        <v>2.8094820017559308E-2</v>
      </c>
      <c r="N94" s="58">
        <v>1310</v>
      </c>
      <c r="O94" s="58">
        <v>904</v>
      </c>
      <c r="P94" s="59"/>
      <c r="Q94" s="58">
        <v>19</v>
      </c>
      <c r="R94" s="58"/>
      <c r="S94" s="59">
        <v>28</v>
      </c>
      <c r="T94" s="59"/>
      <c r="U94" s="58"/>
      <c r="V94" s="58"/>
      <c r="W94" s="59"/>
      <c r="X94" s="58"/>
      <c r="Y94" s="59"/>
      <c r="Z94" s="59">
        <v>17</v>
      </c>
      <c r="AA94" s="59"/>
      <c r="AB94" s="59"/>
      <c r="AC94" s="58"/>
      <c r="AD94" s="58"/>
      <c r="AE94" s="58"/>
      <c r="AG94" t="str">
        <f t="shared" si="27"/>
        <v>New Hartford</v>
      </c>
      <c r="AH94" t="s">
        <v>1181</v>
      </c>
      <c r="AI94" s="9">
        <v>1</v>
      </c>
      <c r="AK94" s="95">
        <v>9</v>
      </c>
      <c r="AL94" s="97">
        <v>5</v>
      </c>
      <c r="AM94" s="97">
        <v>60</v>
      </c>
      <c r="AN94" s="101">
        <v>51350</v>
      </c>
      <c r="AO94" s="101">
        <f t="shared" si="28"/>
        <v>9005</v>
      </c>
      <c r="AP94" t="s">
        <v>1974</v>
      </c>
      <c r="AQ94" s="105">
        <f t="shared" si="26"/>
        <v>951350</v>
      </c>
      <c r="AU94">
        <v>38.14</v>
      </c>
      <c r="AV94">
        <v>1.1100000000000001</v>
      </c>
      <c r="AW94">
        <v>37.03</v>
      </c>
      <c r="AX94" s="2"/>
    </row>
    <row r="95" spans="1:50" hidden="1" outlineLevel="1">
      <c r="A95" t="s">
        <v>1939</v>
      </c>
      <c r="B95" s="9" t="s">
        <v>2022</v>
      </c>
      <c r="C95" s="1">
        <f t="shared" si="20"/>
        <v>20661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21"/>
        <v>0</v>
      </c>
      <c r="G95" s="1">
        <f t="shared" si="18"/>
        <v>14071</v>
      </c>
      <c r="H95" s="2">
        <f t="shared" si="19"/>
        <v>0.68104157591597692</v>
      </c>
      <c r="I95" s="8"/>
      <c r="J95" s="2">
        <f t="shared" si="22"/>
        <v>0.82154784376361256</v>
      </c>
      <c r="K95" s="2">
        <f t="shared" si="23"/>
        <v>0.14050626784763565</v>
      </c>
      <c r="L95" s="2">
        <f t="shared" si="24"/>
        <v>0</v>
      </c>
      <c r="M95" s="2">
        <f t="shared" si="25"/>
        <v>3.7945888388751792E-2</v>
      </c>
      <c r="N95" s="58">
        <v>16974</v>
      </c>
      <c r="O95" s="58">
        <v>2903</v>
      </c>
      <c r="P95" s="59"/>
      <c r="Q95" s="58">
        <v>143</v>
      </c>
      <c r="R95" s="58"/>
      <c r="S95" s="59">
        <v>518</v>
      </c>
      <c r="T95" s="59"/>
      <c r="U95" s="58"/>
      <c r="V95" s="58"/>
      <c r="W95" s="59"/>
      <c r="X95" s="58"/>
      <c r="Y95" s="59"/>
      <c r="Z95" s="59">
        <v>123</v>
      </c>
      <c r="AA95" s="59"/>
      <c r="AB95" s="59"/>
      <c r="AC95" s="58"/>
      <c r="AD95" s="58"/>
      <c r="AE95" s="58"/>
      <c r="AG95" t="str">
        <f t="shared" si="27"/>
        <v>New Haven</v>
      </c>
      <c r="AH95" t="s">
        <v>1939</v>
      </c>
      <c r="AI95" s="9">
        <v>3</v>
      </c>
      <c r="AK95" s="95">
        <v>9</v>
      </c>
      <c r="AL95" s="97">
        <v>9</v>
      </c>
      <c r="AM95" s="97">
        <v>75</v>
      </c>
      <c r="AN95" s="101">
        <v>52070</v>
      </c>
      <c r="AO95" s="101">
        <f t="shared" si="28"/>
        <v>9009</v>
      </c>
      <c r="AP95" t="s">
        <v>1974</v>
      </c>
      <c r="AQ95" s="105">
        <f t="shared" si="26"/>
        <v>952070</v>
      </c>
      <c r="AU95">
        <v>20.25</v>
      </c>
      <c r="AV95">
        <v>1.4</v>
      </c>
      <c r="AW95">
        <v>18.850000000000001</v>
      </c>
      <c r="AX95" s="2"/>
    </row>
    <row r="96" spans="1:50" hidden="1" outlineLevel="1">
      <c r="A96" t="s">
        <v>712</v>
      </c>
      <c r="B96" s="9" t="s">
        <v>2022</v>
      </c>
      <c r="C96" s="1">
        <f t="shared" si="20"/>
        <v>5017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21"/>
        <v>0</v>
      </c>
      <c r="G96" s="1">
        <f t="shared" si="18"/>
        <v>2547</v>
      </c>
      <c r="H96" s="2">
        <f t="shared" si="19"/>
        <v>0.50767390871038465</v>
      </c>
      <c r="I96" s="8"/>
      <c r="J96" s="2">
        <f t="shared" si="22"/>
        <v>0.74307354993023722</v>
      </c>
      <c r="K96" s="2">
        <f t="shared" si="23"/>
        <v>0.23539964121985249</v>
      </c>
      <c r="L96" s="2">
        <f t="shared" si="24"/>
        <v>0</v>
      </c>
      <c r="M96" s="2">
        <f t="shared" si="25"/>
        <v>2.1526808849910289E-2</v>
      </c>
      <c r="N96" s="58">
        <v>3728</v>
      </c>
      <c r="O96" s="58">
        <v>1181</v>
      </c>
      <c r="P96" s="59"/>
      <c r="Q96" s="58">
        <v>32</v>
      </c>
      <c r="R96" s="58"/>
      <c r="S96" s="59">
        <v>43</v>
      </c>
      <c r="T96" s="59"/>
      <c r="U96" s="58"/>
      <c r="V96" s="58"/>
      <c r="W96" s="59"/>
      <c r="X96" s="58"/>
      <c r="Y96" s="59"/>
      <c r="Z96" s="59">
        <v>33</v>
      </c>
      <c r="AA96" s="59"/>
      <c r="AB96" s="59"/>
      <c r="AC96" s="58"/>
      <c r="AD96" s="58"/>
      <c r="AE96" s="58"/>
      <c r="AG96" t="str">
        <f t="shared" si="27"/>
        <v>New London</v>
      </c>
      <c r="AH96" t="s">
        <v>712</v>
      </c>
      <c r="AI96" s="9">
        <v>2</v>
      </c>
      <c r="AK96" s="95">
        <v>9</v>
      </c>
      <c r="AL96" s="97">
        <v>11</v>
      </c>
      <c r="AM96" s="97">
        <v>60</v>
      </c>
      <c r="AN96" s="101">
        <v>52350</v>
      </c>
      <c r="AO96" s="101">
        <f t="shared" si="28"/>
        <v>9011</v>
      </c>
      <c r="AP96" t="s">
        <v>1974</v>
      </c>
      <c r="AQ96" s="105">
        <f t="shared" si="26"/>
        <v>952350</v>
      </c>
      <c r="AU96">
        <v>10.76</v>
      </c>
      <c r="AV96">
        <v>5.23</v>
      </c>
      <c r="AW96">
        <v>5.54</v>
      </c>
      <c r="AX96" s="2"/>
    </row>
    <row r="97" spans="1:50" hidden="1" outlineLevel="1">
      <c r="A97" t="s">
        <v>1078</v>
      </c>
      <c r="B97" s="9" t="s">
        <v>2022</v>
      </c>
      <c r="C97" s="1">
        <f t="shared" si="20"/>
        <v>7041</v>
      </c>
      <c r="D97" s="7">
        <f>IF(N97&gt;0, RANK(N97,(N97:P97,Q97:AE97)),0)</f>
        <v>1</v>
      </c>
      <c r="E97" s="7">
        <f>IF(O97&gt;0,RANK(O97,(N97:P97,Q97:AE97)),0)</f>
        <v>2</v>
      </c>
      <c r="F97" s="7">
        <f t="shared" si="21"/>
        <v>0</v>
      </c>
      <c r="G97" s="1">
        <f t="shared" si="18"/>
        <v>1347</v>
      </c>
      <c r="H97" s="2">
        <f t="shared" si="19"/>
        <v>0.19130805283340435</v>
      </c>
      <c r="I97" s="8"/>
      <c r="J97" s="2">
        <f t="shared" si="22"/>
        <v>0.58031529612270982</v>
      </c>
      <c r="K97" s="2">
        <f t="shared" si="23"/>
        <v>0.38900724328930547</v>
      </c>
      <c r="L97" s="2">
        <f t="shared" si="24"/>
        <v>0</v>
      </c>
      <c r="M97" s="2">
        <f t="shared" si="25"/>
        <v>3.0677460587984706E-2</v>
      </c>
      <c r="N97" s="58">
        <v>4086</v>
      </c>
      <c r="O97" s="58">
        <v>2739</v>
      </c>
      <c r="P97" s="59"/>
      <c r="Q97" s="58">
        <v>69</v>
      </c>
      <c r="R97" s="58"/>
      <c r="S97" s="59">
        <v>102</v>
      </c>
      <c r="T97" s="59"/>
      <c r="U97" s="58"/>
      <c r="V97" s="58"/>
      <c r="W97" s="59"/>
      <c r="X97" s="58"/>
      <c r="Y97" s="59"/>
      <c r="Z97" s="59">
        <v>45</v>
      </c>
      <c r="AA97" s="59"/>
      <c r="AB97" s="59"/>
      <c r="AC97" s="58"/>
      <c r="AD97" s="58"/>
      <c r="AE97" s="58"/>
      <c r="AG97" t="str">
        <f t="shared" si="27"/>
        <v>New Milford</v>
      </c>
      <c r="AH97" t="s">
        <v>1181</v>
      </c>
      <c r="AI97" s="9">
        <v>5</v>
      </c>
      <c r="AK97" s="95">
        <v>9</v>
      </c>
      <c r="AL97" s="97">
        <v>5</v>
      </c>
      <c r="AM97" s="97">
        <v>65</v>
      </c>
      <c r="AN97" s="101">
        <v>52630</v>
      </c>
      <c r="AO97" s="101">
        <f t="shared" si="28"/>
        <v>9005</v>
      </c>
      <c r="AP97" t="s">
        <v>1974</v>
      </c>
      <c r="AQ97" s="105">
        <f t="shared" si="26"/>
        <v>952630</v>
      </c>
      <c r="AU97">
        <v>63.7</v>
      </c>
      <c r="AV97">
        <v>2.11</v>
      </c>
      <c r="AW97">
        <v>61.59</v>
      </c>
      <c r="AX97" s="2"/>
    </row>
    <row r="98" spans="1:50" hidden="1" outlineLevel="1">
      <c r="A98" t="s">
        <v>1164</v>
      </c>
      <c r="B98" s="9" t="s">
        <v>2022</v>
      </c>
      <c r="C98" s="1">
        <f t="shared" si="20"/>
        <v>11047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21"/>
        <v>0</v>
      </c>
      <c r="G98" s="1">
        <f t="shared" si="18"/>
        <v>5094</v>
      </c>
      <c r="H98" s="2">
        <f t="shared" si="19"/>
        <v>0.4611206662442292</v>
      </c>
      <c r="I98" s="8"/>
      <c r="J98" s="2">
        <f t="shared" si="22"/>
        <v>0.72001448357020004</v>
      </c>
      <c r="K98" s="2">
        <f t="shared" si="23"/>
        <v>0.25889381732597083</v>
      </c>
      <c r="L98" s="2">
        <f t="shared" si="24"/>
        <v>0</v>
      </c>
      <c r="M98" s="2">
        <f t="shared" si="25"/>
        <v>2.1091699103829131E-2</v>
      </c>
      <c r="N98" s="58">
        <v>7954</v>
      </c>
      <c r="O98" s="58">
        <v>2860</v>
      </c>
      <c r="P98" s="59"/>
      <c r="Q98" s="58">
        <v>44</v>
      </c>
      <c r="R98" s="58"/>
      <c r="S98" s="59">
        <v>112</v>
      </c>
      <c r="T98" s="59"/>
      <c r="U98" s="58"/>
      <c r="V98" s="58"/>
      <c r="W98" s="59"/>
      <c r="X98" s="58"/>
      <c r="Y98" s="59"/>
      <c r="Z98" s="59">
        <v>77</v>
      </c>
      <c r="AA98" s="59"/>
      <c r="AB98" s="59"/>
      <c r="AC98" s="58"/>
      <c r="AD98" s="58"/>
      <c r="AE98" s="58"/>
      <c r="AG98" t="str">
        <f t="shared" si="27"/>
        <v>Newington</v>
      </c>
      <c r="AH98" t="s">
        <v>99</v>
      </c>
      <c r="AI98" s="9">
        <v>1</v>
      </c>
      <c r="AK98" s="95">
        <v>9</v>
      </c>
      <c r="AL98" s="97">
        <v>3</v>
      </c>
      <c r="AM98" s="97">
        <v>95</v>
      </c>
      <c r="AN98" s="101">
        <v>52140</v>
      </c>
      <c r="AO98" s="101">
        <f t="shared" si="28"/>
        <v>9003</v>
      </c>
      <c r="AP98" t="s">
        <v>1974</v>
      </c>
      <c r="AQ98" s="105">
        <f t="shared" si="26"/>
        <v>952140</v>
      </c>
      <c r="AU98">
        <v>13.18</v>
      </c>
      <c r="AV98">
        <v>0</v>
      </c>
      <c r="AW98">
        <v>13.18</v>
      </c>
      <c r="AX98" s="2"/>
    </row>
    <row r="99" spans="1:50" hidden="1" outlineLevel="1">
      <c r="A99" t="s">
        <v>1933</v>
      </c>
      <c r="B99" s="9" t="s">
        <v>2022</v>
      </c>
      <c r="C99" s="1">
        <f t="shared" ref="C99:C130" si="29">SUM(N99:AE99)</f>
        <v>7311</v>
      </c>
      <c r="D99" s="7">
        <f>IF(N99&gt;0, RANK(N99,(N99:P99,Q99:AE99)),0)</f>
        <v>1</v>
      </c>
      <c r="E99" s="7">
        <f>IF(O99&gt;0,RANK(O99,(N99:P99,Q99:AE99)),0)</f>
        <v>2</v>
      </c>
      <c r="F99" s="7">
        <f t="shared" ref="F99:F130" si="30">IF(P99&gt;0,RANK(P99,(N99:AE99)),0)</f>
        <v>0</v>
      </c>
      <c r="G99" s="1">
        <f t="shared" si="18"/>
        <v>1599</v>
      </c>
      <c r="H99" s="2">
        <f t="shared" si="19"/>
        <v>0.2187115305703734</v>
      </c>
      <c r="I99" s="8"/>
      <c r="J99" s="2">
        <f t="shared" ref="J99:J130" si="31">IF(C99=0,"-",N99/C99)</f>
        <v>0.59704554780467789</v>
      </c>
      <c r="K99" s="2">
        <f t="shared" ref="K99:K130" si="32">IF(C99=0,"-",O99/C99)</f>
        <v>0.37833401723430449</v>
      </c>
      <c r="L99" s="2">
        <f t="shared" ref="L99:L130" si="33">IF(C99=0,"-",P99/C99)</f>
        <v>0</v>
      </c>
      <c r="M99" s="2">
        <f t="shared" ref="M99:M130" si="34">IF(C99=0,"-",(1-J99-K99-L99))</f>
        <v>2.4620434961017623E-2</v>
      </c>
      <c r="N99" s="58">
        <v>4365</v>
      </c>
      <c r="O99" s="58">
        <v>2766</v>
      </c>
      <c r="P99" s="59"/>
      <c r="Q99" s="58">
        <v>50</v>
      </c>
      <c r="R99" s="58"/>
      <c r="S99" s="59">
        <v>87</v>
      </c>
      <c r="T99" s="59"/>
      <c r="U99" s="58"/>
      <c r="V99" s="58"/>
      <c r="W99" s="59"/>
      <c r="X99" s="58"/>
      <c r="Y99" s="59"/>
      <c r="Z99" s="59">
        <v>43</v>
      </c>
      <c r="AA99" s="59"/>
      <c r="AB99" s="59"/>
      <c r="AC99" s="58"/>
      <c r="AD99" s="58"/>
      <c r="AE99" s="58"/>
      <c r="AG99" t="str">
        <f t="shared" si="27"/>
        <v>Newtown</v>
      </c>
      <c r="AH99" t="s">
        <v>394</v>
      </c>
      <c r="AI99" s="9">
        <v>5</v>
      </c>
      <c r="AK99" s="95">
        <v>9</v>
      </c>
      <c r="AL99" s="97">
        <v>1</v>
      </c>
      <c r="AM99" s="97">
        <v>60</v>
      </c>
      <c r="AN99" s="101">
        <v>52980</v>
      </c>
      <c r="AO99" s="101">
        <f t="shared" si="28"/>
        <v>9001</v>
      </c>
      <c r="AP99" t="s">
        <v>1974</v>
      </c>
      <c r="AQ99" s="105">
        <f t="shared" ref="AQ99:AQ130" si="35">AK99*100000+AN99</f>
        <v>952980</v>
      </c>
      <c r="AU99">
        <v>59.07</v>
      </c>
      <c r="AV99">
        <v>1.31</v>
      </c>
      <c r="AW99">
        <v>57.76</v>
      </c>
      <c r="AX99" s="2"/>
    </row>
    <row r="100" spans="1:50" hidden="1" outlineLevel="1">
      <c r="A100" t="s">
        <v>41</v>
      </c>
      <c r="B100" s="9" t="s">
        <v>2022</v>
      </c>
      <c r="C100" s="1">
        <f t="shared" si="29"/>
        <v>637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30"/>
        <v>0</v>
      </c>
      <c r="G100" s="1">
        <f t="shared" si="18"/>
        <v>149</v>
      </c>
      <c r="H100" s="2">
        <f t="shared" si="19"/>
        <v>0.23390894819466249</v>
      </c>
      <c r="I100" s="8"/>
      <c r="J100" s="2">
        <f t="shared" si="31"/>
        <v>0.59968602825745687</v>
      </c>
      <c r="K100" s="2">
        <f t="shared" si="32"/>
        <v>0.36577708006279436</v>
      </c>
      <c r="L100" s="2">
        <f t="shared" si="33"/>
        <v>0</v>
      </c>
      <c r="M100" s="2">
        <f t="shared" si="34"/>
        <v>3.4536891679748771E-2</v>
      </c>
      <c r="N100" s="58">
        <v>382</v>
      </c>
      <c r="O100" s="58">
        <v>233</v>
      </c>
      <c r="P100" s="59"/>
      <c r="Q100" s="58">
        <v>6</v>
      </c>
      <c r="R100" s="58"/>
      <c r="S100" s="59">
        <v>8</v>
      </c>
      <c r="T100" s="59"/>
      <c r="U100" s="58"/>
      <c r="V100" s="58"/>
      <c r="W100" s="59"/>
      <c r="X100" s="58"/>
      <c r="Y100" s="59"/>
      <c r="Z100" s="59">
        <v>8</v>
      </c>
      <c r="AA100" s="59"/>
      <c r="AB100" s="59"/>
      <c r="AC100" s="58"/>
      <c r="AD100" s="58"/>
      <c r="AE100" s="58"/>
      <c r="AG100" t="str">
        <f t="shared" si="27"/>
        <v>Norfolk</v>
      </c>
      <c r="AH100" t="s">
        <v>1181</v>
      </c>
      <c r="AI100" s="9">
        <v>5</v>
      </c>
      <c r="AK100" s="95">
        <v>9</v>
      </c>
      <c r="AL100" s="97">
        <v>5</v>
      </c>
      <c r="AM100" s="97">
        <v>70</v>
      </c>
      <c r="AN100" s="101">
        <v>53470</v>
      </c>
      <c r="AO100" s="101">
        <f t="shared" si="28"/>
        <v>9005</v>
      </c>
      <c r="AP100" t="s">
        <v>1974</v>
      </c>
      <c r="AQ100" s="105">
        <f t="shared" si="35"/>
        <v>953470</v>
      </c>
      <c r="AU100">
        <v>46.41</v>
      </c>
      <c r="AV100">
        <v>1.1000000000000001</v>
      </c>
      <c r="AW100">
        <v>45.31</v>
      </c>
      <c r="AX100" s="2"/>
    </row>
    <row r="101" spans="1:50" hidden="1" outlineLevel="1">
      <c r="A101" t="s">
        <v>1105</v>
      </c>
      <c r="B101" s="9" t="s">
        <v>2022</v>
      </c>
      <c r="C101" s="1">
        <f t="shared" si="29"/>
        <v>4052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30"/>
        <v>0</v>
      </c>
      <c r="G101" s="1">
        <f t="shared" si="18"/>
        <v>1390</v>
      </c>
      <c r="H101" s="2">
        <f t="shared" si="19"/>
        <v>0.34304047384007896</v>
      </c>
      <c r="I101" s="8"/>
      <c r="J101" s="2">
        <f t="shared" si="31"/>
        <v>0.65868706811451139</v>
      </c>
      <c r="K101" s="2">
        <f t="shared" si="32"/>
        <v>0.31564659427443237</v>
      </c>
      <c r="L101" s="2">
        <f t="shared" si="33"/>
        <v>0</v>
      </c>
      <c r="M101" s="2">
        <f t="shared" si="34"/>
        <v>2.5666337611056245E-2</v>
      </c>
      <c r="N101" s="58">
        <v>2669</v>
      </c>
      <c r="O101" s="58">
        <v>1279</v>
      </c>
      <c r="P101" s="59"/>
      <c r="Q101" s="58">
        <v>27</v>
      </c>
      <c r="R101" s="58"/>
      <c r="S101" s="59">
        <v>51</v>
      </c>
      <c r="T101" s="59"/>
      <c r="U101" s="58"/>
      <c r="V101" s="58"/>
      <c r="W101" s="59"/>
      <c r="X101" s="58"/>
      <c r="Y101" s="59"/>
      <c r="Z101" s="59">
        <v>26</v>
      </c>
      <c r="AA101" s="59"/>
      <c r="AB101" s="59"/>
      <c r="AC101" s="58"/>
      <c r="AD101" s="58"/>
      <c r="AE101" s="58"/>
      <c r="AG101" t="str">
        <f t="shared" si="27"/>
        <v>North Branford</v>
      </c>
      <c r="AH101" t="s">
        <v>1939</v>
      </c>
      <c r="AI101" s="9">
        <v>3</v>
      </c>
      <c r="AK101" s="95">
        <v>9</v>
      </c>
      <c r="AL101" s="97">
        <v>9</v>
      </c>
      <c r="AM101" s="97">
        <v>80</v>
      </c>
      <c r="AN101" s="101">
        <v>53890</v>
      </c>
      <c r="AO101" s="101">
        <f t="shared" si="28"/>
        <v>9009</v>
      </c>
      <c r="AP101" t="s">
        <v>1974</v>
      </c>
      <c r="AQ101" s="105">
        <f t="shared" si="35"/>
        <v>953890</v>
      </c>
      <c r="AU101">
        <v>26.65</v>
      </c>
      <c r="AV101">
        <v>1.73</v>
      </c>
      <c r="AW101">
        <v>24.92</v>
      </c>
      <c r="AX101" s="2"/>
    </row>
    <row r="102" spans="1:50" hidden="1" outlineLevel="1">
      <c r="A102" t="s">
        <v>2102</v>
      </c>
      <c r="B102" s="9" t="s">
        <v>2022</v>
      </c>
      <c r="C102" s="1">
        <f t="shared" si="29"/>
        <v>846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30"/>
        <v>0</v>
      </c>
      <c r="G102" s="1">
        <f t="shared" si="18"/>
        <v>115</v>
      </c>
      <c r="H102" s="2">
        <f t="shared" si="19"/>
        <v>0.13593380614657211</v>
      </c>
      <c r="I102" s="8"/>
      <c r="J102" s="2">
        <f t="shared" si="31"/>
        <v>0.55200945626477538</v>
      </c>
      <c r="K102" s="2">
        <f t="shared" si="32"/>
        <v>0.4160756501182033</v>
      </c>
      <c r="L102" s="2">
        <f t="shared" si="33"/>
        <v>0</v>
      </c>
      <c r="M102" s="2">
        <f t="shared" si="34"/>
        <v>3.1914893617021323E-2</v>
      </c>
      <c r="N102" s="58">
        <v>467</v>
      </c>
      <c r="O102" s="58">
        <v>352</v>
      </c>
      <c r="P102" s="59"/>
      <c r="Q102" s="58">
        <v>7</v>
      </c>
      <c r="R102" s="58"/>
      <c r="S102" s="59">
        <v>15</v>
      </c>
      <c r="T102" s="59"/>
      <c r="U102" s="58"/>
      <c r="V102" s="58"/>
      <c r="W102" s="59"/>
      <c r="X102" s="58"/>
      <c r="Y102" s="59"/>
      <c r="Z102" s="59">
        <v>5</v>
      </c>
      <c r="AA102" s="59"/>
      <c r="AB102" s="59"/>
      <c r="AC102" s="58"/>
      <c r="AD102" s="58"/>
      <c r="AE102" s="58"/>
      <c r="AG102" t="str">
        <f t="shared" si="27"/>
        <v>North Canaan</v>
      </c>
      <c r="AH102" t="s">
        <v>1181</v>
      </c>
      <c r="AI102" s="9">
        <v>5</v>
      </c>
      <c r="AK102" s="95">
        <v>9</v>
      </c>
      <c r="AL102" s="97">
        <v>5</v>
      </c>
      <c r="AM102" s="97">
        <v>75</v>
      </c>
      <c r="AN102" s="101">
        <v>54030</v>
      </c>
      <c r="AO102" s="101">
        <f t="shared" si="28"/>
        <v>9005</v>
      </c>
      <c r="AP102" t="s">
        <v>1974</v>
      </c>
      <c r="AQ102" s="105">
        <f t="shared" si="35"/>
        <v>954030</v>
      </c>
      <c r="AU102">
        <v>19.46</v>
      </c>
      <c r="AV102">
        <v>0.01</v>
      </c>
      <c r="AW102">
        <v>19.45</v>
      </c>
      <c r="AX102" s="2"/>
    </row>
    <row r="103" spans="1:50" hidden="1" outlineLevel="1">
      <c r="A103" t="s">
        <v>1477</v>
      </c>
      <c r="B103" s="9" t="s">
        <v>2022</v>
      </c>
      <c r="C103" s="1">
        <f t="shared" si="29"/>
        <v>8382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 t="shared" si="30"/>
        <v>0</v>
      </c>
      <c r="G103" s="1">
        <f t="shared" si="18"/>
        <v>2306</v>
      </c>
      <c r="H103" s="2">
        <f t="shared" si="19"/>
        <v>0.27511333810546407</v>
      </c>
      <c r="I103" s="8"/>
      <c r="J103" s="2">
        <f t="shared" si="31"/>
        <v>0.6249105225483178</v>
      </c>
      <c r="K103" s="2">
        <f t="shared" si="32"/>
        <v>0.34979718444285374</v>
      </c>
      <c r="L103" s="2">
        <f t="shared" si="33"/>
        <v>0</v>
      </c>
      <c r="M103" s="2">
        <f t="shared" si="34"/>
        <v>2.5292293008828459E-2</v>
      </c>
      <c r="N103" s="58">
        <v>5238</v>
      </c>
      <c r="O103" s="58">
        <v>2932</v>
      </c>
      <c r="P103" s="59"/>
      <c r="Q103" s="58">
        <v>43</v>
      </c>
      <c r="R103" s="58"/>
      <c r="S103" s="59">
        <v>123</v>
      </c>
      <c r="T103" s="59"/>
      <c r="U103" s="58"/>
      <c r="V103" s="58"/>
      <c r="W103" s="59"/>
      <c r="X103" s="58"/>
      <c r="Y103" s="59"/>
      <c r="Z103" s="59">
        <v>46</v>
      </c>
      <c r="AA103" s="59"/>
      <c r="AB103" s="59"/>
      <c r="AC103" s="58"/>
      <c r="AD103" s="58"/>
      <c r="AE103" s="58"/>
      <c r="AG103" t="str">
        <f t="shared" si="27"/>
        <v>North Haven</v>
      </c>
      <c r="AH103" t="s">
        <v>1939</v>
      </c>
      <c r="AI103" s="9">
        <v>3</v>
      </c>
      <c r="AK103" s="95">
        <v>9</v>
      </c>
      <c r="AL103" s="97">
        <v>9</v>
      </c>
      <c r="AM103" s="97">
        <v>85</v>
      </c>
      <c r="AN103" s="101">
        <v>54870</v>
      </c>
      <c r="AO103" s="101">
        <f t="shared" si="28"/>
        <v>9009</v>
      </c>
      <c r="AP103" t="s">
        <v>1974</v>
      </c>
      <c r="AQ103" s="105">
        <f t="shared" si="35"/>
        <v>954870</v>
      </c>
      <c r="AU103">
        <v>21.09</v>
      </c>
      <c r="AV103">
        <v>0.32</v>
      </c>
      <c r="AW103">
        <v>20.77</v>
      </c>
      <c r="AX103" s="2"/>
    </row>
    <row r="104" spans="1:50" hidden="1" outlineLevel="1">
      <c r="A104" t="s">
        <v>1894</v>
      </c>
      <c r="B104" s="9" t="s">
        <v>2022</v>
      </c>
      <c r="C104" s="1">
        <f t="shared" si="29"/>
        <v>1613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30"/>
        <v>0</v>
      </c>
      <c r="G104" s="1">
        <f t="shared" si="18"/>
        <v>317</v>
      </c>
      <c r="H104" s="2">
        <f t="shared" si="19"/>
        <v>0.19652820830750156</v>
      </c>
      <c r="I104" s="8"/>
      <c r="J104" s="2">
        <f t="shared" si="31"/>
        <v>0.59392436453812769</v>
      </c>
      <c r="K104" s="2">
        <f t="shared" si="32"/>
        <v>0.39739615623062619</v>
      </c>
      <c r="L104" s="2">
        <f t="shared" si="33"/>
        <v>0</v>
      </c>
      <c r="M104" s="2">
        <f t="shared" si="34"/>
        <v>8.6794792312461233E-3</v>
      </c>
      <c r="N104" s="58">
        <v>958</v>
      </c>
      <c r="O104" s="58">
        <v>641</v>
      </c>
      <c r="P104" s="59"/>
      <c r="Q104" s="58">
        <v>6</v>
      </c>
      <c r="R104" s="58"/>
      <c r="S104" s="59">
        <v>6</v>
      </c>
      <c r="T104" s="59"/>
      <c r="U104" s="58"/>
      <c r="V104" s="58"/>
      <c r="W104" s="59"/>
      <c r="X104" s="58"/>
      <c r="Y104" s="59"/>
      <c r="Z104" s="59">
        <v>2</v>
      </c>
      <c r="AA104" s="59"/>
      <c r="AB104" s="59"/>
      <c r="AC104" s="58"/>
      <c r="AD104" s="58"/>
      <c r="AE104" s="58"/>
      <c r="AG104" t="str">
        <f t="shared" si="27"/>
        <v>North Stonington</v>
      </c>
      <c r="AH104" t="s">
        <v>712</v>
      </c>
      <c r="AI104" s="9">
        <v>2</v>
      </c>
      <c r="AK104" s="95">
        <v>9</v>
      </c>
      <c r="AL104" s="97">
        <v>11</v>
      </c>
      <c r="AM104" s="97">
        <v>65</v>
      </c>
      <c r="AN104" s="101">
        <v>55500</v>
      </c>
      <c r="AO104" s="101">
        <f t="shared" si="28"/>
        <v>9011</v>
      </c>
      <c r="AP104" t="s">
        <v>1974</v>
      </c>
      <c r="AQ104" s="105">
        <f t="shared" si="35"/>
        <v>955500</v>
      </c>
      <c r="AU104">
        <v>54.97</v>
      </c>
      <c r="AV104">
        <v>0.66</v>
      </c>
      <c r="AW104">
        <v>54.31</v>
      </c>
      <c r="AX104" s="2"/>
    </row>
    <row r="105" spans="1:50" hidden="1" outlineLevel="1">
      <c r="A105" t="s">
        <v>1895</v>
      </c>
      <c r="B105" s="9" t="s">
        <v>2022</v>
      </c>
      <c r="C105" s="1">
        <f t="shared" si="29"/>
        <v>18177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30"/>
        <v>0</v>
      </c>
      <c r="G105" s="1">
        <f t="shared" si="18"/>
        <v>5050</v>
      </c>
      <c r="H105" s="2">
        <f t="shared" si="19"/>
        <v>0.27782362326016397</v>
      </c>
      <c r="I105" s="8"/>
      <c r="J105" s="2">
        <f t="shared" si="31"/>
        <v>0.62771634483138028</v>
      </c>
      <c r="K105" s="2">
        <f t="shared" si="32"/>
        <v>0.34989272157121637</v>
      </c>
      <c r="L105" s="2">
        <f t="shared" si="33"/>
        <v>0</v>
      </c>
      <c r="M105" s="2">
        <f t="shared" si="34"/>
        <v>2.2390933597403351E-2</v>
      </c>
      <c r="N105" s="58">
        <v>11410</v>
      </c>
      <c r="O105" s="58">
        <v>6360</v>
      </c>
      <c r="P105" s="59"/>
      <c r="Q105" s="58">
        <v>78</v>
      </c>
      <c r="R105" s="58"/>
      <c r="S105" s="59">
        <v>235</v>
      </c>
      <c r="T105" s="59"/>
      <c r="U105" s="58"/>
      <c r="V105" s="58"/>
      <c r="W105" s="59"/>
      <c r="X105" s="58"/>
      <c r="Y105" s="59"/>
      <c r="Z105" s="59">
        <v>94</v>
      </c>
      <c r="AA105" s="59"/>
      <c r="AB105" s="59"/>
      <c r="AC105" s="58"/>
      <c r="AD105" s="58"/>
      <c r="AE105" s="58"/>
      <c r="AG105" t="str">
        <f t="shared" si="27"/>
        <v>Norwalk</v>
      </c>
      <c r="AH105" t="s">
        <v>394</v>
      </c>
      <c r="AI105" s="9">
        <v>4</v>
      </c>
      <c r="AK105" s="95">
        <v>9</v>
      </c>
      <c r="AL105" s="97">
        <v>1</v>
      </c>
      <c r="AM105" s="97">
        <v>65</v>
      </c>
      <c r="AN105" s="101">
        <v>56060</v>
      </c>
      <c r="AO105" s="101">
        <f t="shared" si="28"/>
        <v>9001</v>
      </c>
      <c r="AP105" t="s">
        <v>1974</v>
      </c>
      <c r="AQ105" s="105">
        <f t="shared" si="35"/>
        <v>956060</v>
      </c>
      <c r="AU105">
        <v>36.33</v>
      </c>
      <c r="AV105">
        <v>13.53</v>
      </c>
      <c r="AW105">
        <v>22.81</v>
      </c>
      <c r="AX105" s="2"/>
    </row>
    <row r="106" spans="1:50" hidden="1" outlineLevel="1">
      <c r="A106" t="s">
        <v>1441</v>
      </c>
      <c r="B106" s="9" t="s">
        <v>2022</v>
      </c>
      <c r="C106" s="1">
        <f t="shared" si="29"/>
        <v>9459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30"/>
        <v>0</v>
      </c>
      <c r="G106" s="1">
        <f t="shared" si="18"/>
        <v>4543</v>
      </c>
      <c r="H106" s="2">
        <f t="shared" si="19"/>
        <v>0.48028332804736229</v>
      </c>
      <c r="I106" s="8"/>
      <c r="J106" s="2">
        <f t="shared" si="31"/>
        <v>0.72819536948937524</v>
      </c>
      <c r="K106" s="2">
        <f t="shared" si="32"/>
        <v>0.2479120414420129</v>
      </c>
      <c r="L106" s="2">
        <f t="shared" si="33"/>
        <v>0</v>
      </c>
      <c r="M106" s="2">
        <f t="shared" si="34"/>
        <v>2.3892589068611858E-2</v>
      </c>
      <c r="N106" s="58">
        <v>6888</v>
      </c>
      <c r="O106" s="58">
        <v>2345</v>
      </c>
      <c r="P106" s="59"/>
      <c r="Q106" s="58">
        <v>61</v>
      </c>
      <c r="R106" s="58"/>
      <c r="S106" s="59">
        <v>88</v>
      </c>
      <c r="T106" s="59"/>
      <c r="U106" s="58"/>
      <c r="V106" s="58"/>
      <c r="W106" s="59"/>
      <c r="X106" s="58"/>
      <c r="Y106" s="59"/>
      <c r="Z106" s="59">
        <v>77</v>
      </c>
      <c r="AA106" s="59"/>
      <c r="AB106" s="59"/>
      <c r="AC106" s="58"/>
      <c r="AD106" s="58"/>
      <c r="AE106" s="58"/>
      <c r="AG106" t="str">
        <f t="shared" si="27"/>
        <v>Norwich</v>
      </c>
      <c r="AH106" t="s">
        <v>712</v>
      </c>
      <c r="AI106" s="9">
        <v>2</v>
      </c>
      <c r="AK106" s="95">
        <v>9</v>
      </c>
      <c r="AL106" s="97">
        <v>11</v>
      </c>
      <c r="AM106" s="97">
        <v>70</v>
      </c>
      <c r="AN106" s="101">
        <v>56270</v>
      </c>
      <c r="AO106" s="101">
        <f t="shared" si="28"/>
        <v>9011</v>
      </c>
      <c r="AP106" t="s">
        <v>1974</v>
      </c>
      <c r="AQ106" s="105">
        <f t="shared" si="35"/>
        <v>956270</v>
      </c>
      <c r="AU106">
        <v>29.48</v>
      </c>
      <c r="AV106">
        <v>1.1399999999999999</v>
      </c>
      <c r="AW106">
        <v>28.33</v>
      </c>
      <c r="AX106" s="2"/>
    </row>
    <row r="107" spans="1:50" hidden="1" outlineLevel="1">
      <c r="A107" t="s">
        <v>1057</v>
      </c>
      <c r="B107" s="9" t="s">
        <v>2022</v>
      </c>
      <c r="C107" s="1">
        <f t="shared" si="29"/>
        <v>3186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30"/>
        <v>0</v>
      </c>
      <c r="G107" s="1">
        <f t="shared" si="18"/>
        <v>785</v>
      </c>
      <c r="H107" s="2">
        <f t="shared" si="19"/>
        <v>0.24639045825486502</v>
      </c>
      <c r="I107" s="8"/>
      <c r="J107" s="2">
        <f t="shared" si="31"/>
        <v>0.61770244821092279</v>
      </c>
      <c r="K107" s="2">
        <f t="shared" si="32"/>
        <v>0.37131198995605774</v>
      </c>
      <c r="L107" s="2">
        <f t="shared" si="33"/>
        <v>0</v>
      </c>
      <c r="M107" s="2">
        <f t="shared" si="34"/>
        <v>1.0985561833019464E-2</v>
      </c>
      <c r="N107" s="58">
        <v>1968</v>
      </c>
      <c r="O107" s="58">
        <v>1183</v>
      </c>
      <c r="P107" s="59"/>
      <c r="Q107" s="58">
        <v>16</v>
      </c>
      <c r="R107" s="58"/>
      <c r="S107" s="59">
        <v>10</v>
      </c>
      <c r="T107" s="59"/>
      <c r="U107" s="58"/>
      <c r="V107" s="58"/>
      <c r="W107" s="59"/>
      <c r="X107" s="58"/>
      <c r="Y107" s="59"/>
      <c r="Z107" s="59">
        <v>9</v>
      </c>
      <c r="AA107" s="59"/>
      <c r="AB107" s="59"/>
      <c r="AC107" s="58"/>
      <c r="AD107" s="58"/>
      <c r="AE107" s="58"/>
      <c r="AG107" t="str">
        <f t="shared" si="27"/>
        <v>Old Lyme</v>
      </c>
      <c r="AH107" t="s">
        <v>712</v>
      </c>
      <c r="AI107" s="9">
        <v>2</v>
      </c>
      <c r="AK107" s="95">
        <v>9</v>
      </c>
      <c r="AL107" s="97">
        <v>11</v>
      </c>
      <c r="AM107" s="97">
        <v>75</v>
      </c>
      <c r="AN107" s="101">
        <v>57040</v>
      </c>
      <c r="AO107" s="101">
        <f t="shared" si="28"/>
        <v>9011</v>
      </c>
      <c r="AP107" t="s">
        <v>1974</v>
      </c>
      <c r="AQ107" s="105">
        <f t="shared" si="35"/>
        <v>957040</v>
      </c>
      <c r="AU107">
        <v>28.82</v>
      </c>
      <c r="AV107">
        <v>5.72</v>
      </c>
      <c r="AW107">
        <v>23.1</v>
      </c>
      <c r="AX107" s="2"/>
    </row>
    <row r="108" spans="1:50" hidden="1" outlineLevel="1">
      <c r="A108" t="s">
        <v>781</v>
      </c>
      <c r="B108" s="9" t="s">
        <v>2022</v>
      </c>
      <c r="C108" s="1">
        <f t="shared" si="29"/>
        <v>4081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30"/>
        <v>0</v>
      </c>
      <c r="G108" s="1">
        <f t="shared" si="18"/>
        <v>1018</v>
      </c>
      <c r="H108" s="2">
        <f t="shared" si="19"/>
        <v>0.24944866454300416</v>
      </c>
      <c r="I108" s="8"/>
      <c r="J108" s="2">
        <f t="shared" si="31"/>
        <v>0.61896593972065672</v>
      </c>
      <c r="K108" s="2">
        <f t="shared" si="32"/>
        <v>0.36951727517765254</v>
      </c>
      <c r="L108" s="2">
        <f t="shared" si="33"/>
        <v>0</v>
      </c>
      <c r="M108" s="2">
        <f t="shared" si="34"/>
        <v>1.1516785101690741E-2</v>
      </c>
      <c r="N108" s="58">
        <v>2526</v>
      </c>
      <c r="O108" s="58">
        <v>1508</v>
      </c>
      <c r="P108" s="59"/>
      <c r="Q108" s="58">
        <v>17</v>
      </c>
      <c r="R108" s="58"/>
      <c r="S108" s="59">
        <v>12</v>
      </c>
      <c r="T108" s="59"/>
      <c r="U108" s="58"/>
      <c r="V108" s="58"/>
      <c r="W108" s="59"/>
      <c r="X108" s="58"/>
      <c r="Y108" s="59"/>
      <c r="Z108" s="59">
        <v>18</v>
      </c>
      <c r="AA108" s="59"/>
      <c r="AB108" s="59"/>
      <c r="AC108" s="58"/>
      <c r="AD108" s="58"/>
      <c r="AE108" s="58"/>
      <c r="AG108" t="str">
        <f t="shared" si="27"/>
        <v>Old Saybrook</v>
      </c>
      <c r="AH108" t="s">
        <v>1295</v>
      </c>
      <c r="AI108" s="9">
        <v>2</v>
      </c>
      <c r="AK108" s="95">
        <v>9</v>
      </c>
      <c r="AL108" s="97">
        <v>7</v>
      </c>
      <c r="AM108" s="97">
        <v>65</v>
      </c>
      <c r="AN108" s="101">
        <v>57320</v>
      </c>
      <c r="AO108" s="101">
        <f t="shared" si="28"/>
        <v>9007</v>
      </c>
      <c r="AP108" t="s">
        <v>1974</v>
      </c>
      <c r="AQ108" s="105">
        <f t="shared" si="35"/>
        <v>957320</v>
      </c>
      <c r="AU108">
        <v>21.61</v>
      </c>
      <c r="AV108">
        <v>6.58</v>
      </c>
      <c r="AW108">
        <v>15.04</v>
      </c>
      <c r="AX108" s="2"/>
    </row>
    <row r="109" spans="1:50" hidden="1" outlineLevel="1">
      <c r="A109" t="s">
        <v>467</v>
      </c>
      <c r="B109" s="9" t="s">
        <v>2022</v>
      </c>
      <c r="C109" s="1">
        <f t="shared" si="29"/>
        <v>5500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 t="shared" si="30"/>
        <v>0</v>
      </c>
      <c r="G109" s="1">
        <f t="shared" si="18"/>
        <v>1236</v>
      </c>
      <c r="H109" s="2">
        <f t="shared" si="19"/>
        <v>0.22472727272727272</v>
      </c>
      <c r="I109" s="8"/>
      <c r="J109" s="2">
        <f t="shared" si="31"/>
        <v>0.60545454545454547</v>
      </c>
      <c r="K109" s="2">
        <f t="shared" si="32"/>
        <v>0.38072727272727275</v>
      </c>
      <c r="L109" s="2">
        <f t="shared" si="33"/>
        <v>0</v>
      </c>
      <c r="M109" s="2">
        <f t="shared" si="34"/>
        <v>1.3818181818181785E-2</v>
      </c>
      <c r="N109" s="58">
        <v>3330</v>
      </c>
      <c r="O109" s="58">
        <v>2094</v>
      </c>
      <c r="P109" s="59"/>
      <c r="Q109" s="58">
        <v>24</v>
      </c>
      <c r="R109" s="58"/>
      <c r="S109" s="59">
        <v>36</v>
      </c>
      <c r="T109" s="59"/>
      <c r="U109" s="58"/>
      <c r="V109" s="58"/>
      <c r="W109" s="59"/>
      <c r="X109" s="58"/>
      <c r="Y109" s="59"/>
      <c r="Z109" s="59">
        <v>16</v>
      </c>
      <c r="AA109" s="59"/>
      <c r="AB109" s="59"/>
      <c r="AC109" s="58"/>
      <c r="AD109" s="58"/>
      <c r="AE109" s="58"/>
      <c r="AG109" t="str">
        <f t="shared" si="27"/>
        <v>Orange</v>
      </c>
      <c r="AH109" t="s">
        <v>1939</v>
      </c>
      <c r="AI109" s="9">
        <v>3</v>
      </c>
      <c r="AK109" s="95">
        <v>9</v>
      </c>
      <c r="AL109" s="97">
        <v>9</v>
      </c>
      <c r="AM109" s="97">
        <v>90</v>
      </c>
      <c r="AN109" s="101">
        <v>57600</v>
      </c>
      <c r="AO109" s="101">
        <f t="shared" si="28"/>
        <v>9009</v>
      </c>
      <c r="AP109" t="s">
        <v>1974</v>
      </c>
      <c r="AQ109" s="105">
        <f t="shared" si="35"/>
        <v>957600</v>
      </c>
      <c r="AU109">
        <v>17.43</v>
      </c>
      <c r="AV109">
        <v>0.24</v>
      </c>
      <c r="AW109">
        <v>17.190000000000001</v>
      </c>
      <c r="AX109" s="2"/>
    </row>
    <row r="110" spans="1:50" hidden="1" outlineLevel="1">
      <c r="A110" t="s">
        <v>1793</v>
      </c>
      <c r="B110" s="9" t="s">
        <v>2022</v>
      </c>
      <c r="C110" s="1">
        <f t="shared" si="29"/>
        <v>2935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 t="shared" si="30"/>
        <v>0</v>
      </c>
      <c r="G110" s="1">
        <f t="shared" si="18"/>
        <v>292</v>
      </c>
      <c r="H110" s="2">
        <f t="shared" si="19"/>
        <v>9.9488926746166953E-2</v>
      </c>
      <c r="I110" s="8"/>
      <c r="J110" s="2">
        <f t="shared" si="31"/>
        <v>0.53321976149914818</v>
      </c>
      <c r="K110" s="2">
        <f t="shared" si="32"/>
        <v>0.43373083475298124</v>
      </c>
      <c r="L110" s="2">
        <f t="shared" si="33"/>
        <v>0</v>
      </c>
      <c r="M110" s="2">
        <f t="shared" si="34"/>
        <v>3.3049403747870576E-2</v>
      </c>
      <c r="N110" s="58">
        <v>1565</v>
      </c>
      <c r="O110" s="58">
        <v>1273</v>
      </c>
      <c r="P110" s="59"/>
      <c r="Q110" s="58">
        <v>32</v>
      </c>
      <c r="R110" s="58"/>
      <c r="S110" s="59">
        <v>41</v>
      </c>
      <c r="T110" s="59"/>
      <c r="U110" s="58"/>
      <c r="V110" s="58"/>
      <c r="W110" s="59"/>
      <c r="X110" s="58"/>
      <c r="Y110" s="59"/>
      <c r="Z110" s="59">
        <v>24</v>
      </c>
      <c r="AA110" s="59"/>
      <c r="AB110" s="59"/>
      <c r="AC110" s="58"/>
      <c r="AD110" s="58"/>
      <c r="AE110" s="58"/>
      <c r="AG110" t="str">
        <f t="shared" si="27"/>
        <v>Oxford</v>
      </c>
      <c r="AH110" t="s">
        <v>1939</v>
      </c>
      <c r="AI110" s="9">
        <v>4</v>
      </c>
      <c r="AK110" s="95">
        <v>9</v>
      </c>
      <c r="AL110" s="97">
        <v>9</v>
      </c>
      <c r="AM110" s="97">
        <v>95</v>
      </c>
      <c r="AN110" s="101">
        <v>58300</v>
      </c>
      <c r="AO110" s="101">
        <f t="shared" si="28"/>
        <v>9009</v>
      </c>
      <c r="AP110" t="s">
        <v>1974</v>
      </c>
      <c r="AQ110" s="105">
        <f t="shared" si="35"/>
        <v>958300</v>
      </c>
      <c r="AU110">
        <v>33.39</v>
      </c>
      <c r="AV110">
        <v>0.5</v>
      </c>
      <c r="AW110">
        <v>32.89</v>
      </c>
      <c r="AX110" s="2"/>
    </row>
    <row r="111" spans="1:50" hidden="1" outlineLevel="1">
      <c r="A111" t="s">
        <v>1398</v>
      </c>
      <c r="B111" s="9" t="s">
        <v>2022</v>
      </c>
      <c r="C111" s="1">
        <f t="shared" si="29"/>
        <v>3567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30"/>
        <v>0</v>
      </c>
      <c r="G111" s="1">
        <f t="shared" si="18"/>
        <v>1392</v>
      </c>
      <c r="H111" s="2">
        <f t="shared" si="19"/>
        <v>0.3902439024390244</v>
      </c>
      <c r="I111" s="8"/>
      <c r="J111" s="2">
        <f t="shared" si="31"/>
        <v>0.68769273899635552</v>
      </c>
      <c r="K111" s="2">
        <f t="shared" si="32"/>
        <v>0.29744883655733106</v>
      </c>
      <c r="L111" s="2">
        <f t="shared" si="33"/>
        <v>0</v>
      </c>
      <c r="M111" s="2">
        <f t="shared" si="34"/>
        <v>1.4858424446313412E-2</v>
      </c>
      <c r="N111" s="58">
        <v>2453</v>
      </c>
      <c r="O111" s="58">
        <v>1061</v>
      </c>
      <c r="P111" s="59"/>
      <c r="Q111" s="58">
        <v>13</v>
      </c>
      <c r="R111" s="58"/>
      <c r="S111" s="59">
        <v>25</v>
      </c>
      <c r="T111" s="59"/>
      <c r="U111" s="58"/>
      <c r="V111" s="58"/>
      <c r="W111" s="59"/>
      <c r="X111" s="58"/>
      <c r="Y111" s="59"/>
      <c r="Z111" s="59">
        <v>15</v>
      </c>
      <c r="AA111" s="59"/>
      <c r="AB111" s="59"/>
      <c r="AC111" s="58"/>
      <c r="AD111" s="58"/>
      <c r="AE111" s="58"/>
      <c r="AG111" t="str">
        <f t="shared" si="27"/>
        <v>Plainfield</v>
      </c>
      <c r="AH111" t="s">
        <v>1034</v>
      </c>
      <c r="AI111" s="9">
        <v>2</v>
      </c>
      <c r="AK111" s="95">
        <v>9</v>
      </c>
      <c r="AL111" s="97">
        <v>15</v>
      </c>
      <c r="AM111" s="97">
        <v>40</v>
      </c>
      <c r="AN111" s="101">
        <v>59980</v>
      </c>
      <c r="AO111" s="101">
        <f t="shared" si="28"/>
        <v>9015</v>
      </c>
      <c r="AP111" t="s">
        <v>1974</v>
      </c>
      <c r="AQ111" s="105">
        <f t="shared" si="35"/>
        <v>959980</v>
      </c>
      <c r="AU111">
        <v>43.04</v>
      </c>
      <c r="AV111">
        <v>0.78</v>
      </c>
      <c r="AW111">
        <v>42.27</v>
      </c>
      <c r="AX111" s="2"/>
    </row>
    <row r="112" spans="1:50" hidden="1" outlineLevel="1">
      <c r="A112" t="s">
        <v>1450</v>
      </c>
      <c r="B112" s="9" t="s">
        <v>2022</v>
      </c>
      <c r="C112" s="1">
        <f t="shared" si="29"/>
        <v>5324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0"/>
        <v>0</v>
      </c>
      <c r="G112" s="1">
        <f t="shared" si="18"/>
        <v>2355</v>
      </c>
      <c r="H112" s="2">
        <f t="shared" si="19"/>
        <v>0.44233658903080392</v>
      </c>
      <c r="I112" s="8"/>
      <c r="J112" s="2">
        <f t="shared" si="31"/>
        <v>0.70210368144252444</v>
      </c>
      <c r="K112" s="2">
        <f t="shared" si="32"/>
        <v>0.25976709241172052</v>
      </c>
      <c r="L112" s="2">
        <f t="shared" si="33"/>
        <v>0</v>
      </c>
      <c r="M112" s="2">
        <f t="shared" si="34"/>
        <v>3.8129226145755035E-2</v>
      </c>
      <c r="N112" s="58">
        <v>3738</v>
      </c>
      <c r="O112" s="58">
        <v>1383</v>
      </c>
      <c r="P112" s="59"/>
      <c r="Q112" s="58">
        <v>30</v>
      </c>
      <c r="R112" s="58"/>
      <c r="S112" s="59">
        <v>110</v>
      </c>
      <c r="T112" s="59"/>
      <c r="U112" s="58"/>
      <c r="V112" s="58"/>
      <c r="W112" s="59"/>
      <c r="X112" s="58"/>
      <c r="Y112" s="59"/>
      <c r="Z112" s="59">
        <v>63</v>
      </c>
      <c r="AA112" s="59"/>
      <c r="AB112" s="59"/>
      <c r="AC112" s="58"/>
      <c r="AD112" s="58"/>
      <c r="AE112" s="58"/>
      <c r="AG112" t="str">
        <f t="shared" si="27"/>
        <v>Plainville</v>
      </c>
      <c r="AH112" t="s">
        <v>99</v>
      </c>
      <c r="AI112" s="9">
        <v>5</v>
      </c>
      <c r="AK112" s="95">
        <v>9</v>
      </c>
      <c r="AL112" s="97">
        <v>3</v>
      </c>
      <c r="AM112" s="97">
        <v>100</v>
      </c>
      <c r="AN112" s="101">
        <v>60120</v>
      </c>
      <c r="AO112" s="101">
        <f t="shared" si="28"/>
        <v>9003</v>
      </c>
      <c r="AP112" t="s">
        <v>1974</v>
      </c>
      <c r="AQ112" s="105">
        <f t="shared" si="35"/>
        <v>960120</v>
      </c>
      <c r="AU112">
        <v>9.81</v>
      </c>
      <c r="AV112">
        <v>0.05</v>
      </c>
      <c r="AW112">
        <v>9.76</v>
      </c>
      <c r="AX112" s="2"/>
    </row>
    <row r="113" spans="1:50" hidden="1" outlineLevel="1">
      <c r="A113" t="s">
        <v>1363</v>
      </c>
      <c r="B113" s="9" t="s">
        <v>2022</v>
      </c>
      <c r="C113" s="1">
        <f t="shared" si="29"/>
        <v>3339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 t="shared" si="30"/>
        <v>0</v>
      </c>
      <c r="G113" s="1">
        <f t="shared" si="18"/>
        <v>1113</v>
      </c>
      <c r="H113" s="2">
        <f t="shared" si="19"/>
        <v>0.33333333333333331</v>
      </c>
      <c r="I113" s="8"/>
      <c r="J113" s="2">
        <f t="shared" si="31"/>
        <v>0.6501946690625936</v>
      </c>
      <c r="K113" s="2">
        <f t="shared" si="32"/>
        <v>0.31686133572926029</v>
      </c>
      <c r="L113" s="2">
        <f t="shared" si="33"/>
        <v>0</v>
      </c>
      <c r="M113" s="2">
        <f t="shared" si="34"/>
        <v>3.2943995208146115E-2</v>
      </c>
      <c r="N113" s="58">
        <v>2171</v>
      </c>
      <c r="O113" s="58">
        <v>1058</v>
      </c>
      <c r="P113" s="59"/>
      <c r="Q113" s="58">
        <v>16</v>
      </c>
      <c r="R113" s="58"/>
      <c r="S113" s="59">
        <v>59</v>
      </c>
      <c r="T113" s="59"/>
      <c r="U113" s="58"/>
      <c r="V113" s="58"/>
      <c r="W113" s="59"/>
      <c r="X113" s="58"/>
      <c r="Y113" s="59"/>
      <c r="Z113" s="59">
        <v>35</v>
      </c>
      <c r="AA113" s="59"/>
      <c r="AB113" s="59"/>
      <c r="AC113" s="58"/>
      <c r="AD113" s="58"/>
      <c r="AE113" s="58"/>
      <c r="AG113" t="str">
        <f t="shared" si="27"/>
        <v>Plymouth</v>
      </c>
      <c r="AH113" t="s">
        <v>1181</v>
      </c>
      <c r="AI113" s="9">
        <v>5</v>
      </c>
      <c r="AK113" s="95">
        <v>9</v>
      </c>
      <c r="AL113" s="97">
        <v>5</v>
      </c>
      <c r="AM113" s="97">
        <v>80</v>
      </c>
      <c r="AN113" s="101">
        <v>60750</v>
      </c>
      <c r="AO113" s="101">
        <f t="shared" si="28"/>
        <v>9005</v>
      </c>
      <c r="AP113" t="s">
        <v>1974</v>
      </c>
      <c r="AQ113" s="105">
        <f t="shared" si="35"/>
        <v>960750</v>
      </c>
      <c r="AU113">
        <v>22.32</v>
      </c>
      <c r="AV113">
        <v>0.6</v>
      </c>
      <c r="AW113">
        <v>21.72</v>
      </c>
      <c r="AX113" s="2"/>
    </row>
    <row r="114" spans="1:50" hidden="1" outlineLevel="1">
      <c r="A114" t="s">
        <v>1275</v>
      </c>
      <c r="B114" s="9" t="s">
        <v>2022</v>
      </c>
      <c r="C114" s="1">
        <f t="shared" si="29"/>
        <v>1263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30"/>
        <v>0</v>
      </c>
      <c r="G114" s="1">
        <f t="shared" si="18"/>
        <v>266</v>
      </c>
      <c r="H114" s="2">
        <f t="shared" si="19"/>
        <v>0.21060965954077593</v>
      </c>
      <c r="I114" s="8"/>
      <c r="J114" s="2">
        <f t="shared" si="31"/>
        <v>0.59699129057798894</v>
      </c>
      <c r="K114" s="2">
        <f t="shared" si="32"/>
        <v>0.38638163103721296</v>
      </c>
      <c r="L114" s="2">
        <f t="shared" si="33"/>
        <v>0</v>
      </c>
      <c r="M114" s="2">
        <f t="shared" si="34"/>
        <v>1.66270783847981E-2</v>
      </c>
      <c r="N114" s="58">
        <v>754</v>
      </c>
      <c r="O114" s="58">
        <v>488</v>
      </c>
      <c r="P114" s="59"/>
      <c r="Q114" s="58">
        <v>10</v>
      </c>
      <c r="R114" s="58"/>
      <c r="S114" s="59">
        <v>6</v>
      </c>
      <c r="T114" s="59"/>
      <c r="U114" s="58"/>
      <c r="V114" s="58"/>
      <c r="W114" s="59"/>
      <c r="X114" s="58"/>
      <c r="Y114" s="59"/>
      <c r="Z114" s="59">
        <v>5</v>
      </c>
      <c r="AA114" s="59"/>
      <c r="AB114" s="59"/>
      <c r="AC114" s="58"/>
      <c r="AD114" s="58"/>
      <c r="AE114" s="58"/>
      <c r="AG114" t="str">
        <f t="shared" si="27"/>
        <v>Pomfret</v>
      </c>
      <c r="AH114" t="s">
        <v>1034</v>
      </c>
      <c r="AI114" s="9">
        <v>2</v>
      </c>
      <c r="AK114" s="95">
        <v>9</v>
      </c>
      <c r="AL114" s="97">
        <v>15</v>
      </c>
      <c r="AM114" s="97">
        <v>45</v>
      </c>
      <c r="AN114" s="101">
        <v>61030</v>
      </c>
      <c r="AO114" s="101">
        <f t="shared" si="28"/>
        <v>9015</v>
      </c>
      <c r="AP114" t="s">
        <v>1974</v>
      </c>
      <c r="AQ114" s="105">
        <f t="shared" si="35"/>
        <v>961030</v>
      </c>
      <c r="AU114">
        <v>40.56</v>
      </c>
      <c r="AV114">
        <v>0.26</v>
      </c>
      <c r="AW114">
        <v>40.299999999999997</v>
      </c>
      <c r="AX114" s="2"/>
    </row>
    <row r="115" spans="1:50" hidden="1" outlineLevel="1">
      <c r="A115" t="s">
        <v>1728</v>
      </c>
      <c r="B115" s="9" t="s">
        <v>2022</v>
      </c>
      <c r="C115" s="1">
        <f t="shared" si="29"/>
        <v>3522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30"/>
        <v>0</v>
      </c>
      <c r="G115" s="1">
        <f t="shared" si="18"/>
        <v>1435</v>
      </c>
      <c r="H115" s="2">
        <f t="shared" si="19"/>
        <v>0.40743895513912548</v>
      </c>
      <c r="I115" s="8"/>
      <c r="J115" s="2">
        <f t="shared" si="31"/>
        <v>0.69165247018739351</v>
      </c>
      <c r="K115" s="2">
        <f t="shared" si="32"/>
        <v>0.28421351504826803</v>
      </c>
      <c r="L115" s="2">
        <f t="shared" si="33"/>
        <v>0</v>
      </c>
      <c r="M115" s="2">
        <f t="shared" si="34"/>
        <v>2.4134014764338463E-2</v>
      </c>
      <c r="N115" s="58">
        <v>2436</v>
      </c>
      <c r="O115" s="58">
        <v>1001</v>
      </c>
      <c r="P115" s="59"/>
      <c r="Q115" s="58">
        <v>18</v>
      </c>
      <c r="R115" s="58"/>
      <c r="S115" s="59">
        <v>40</v>
      </c>
      <c r="T115" s="59"/>
      <c r="U115" s="58"/>
      <c r="V115" s="58"/>
      <c r="W115" s="59"/>
      <c r="X115" s="58"/>
      <c r="Y115" s="59"/>
      <c r="Z115" s="59">
        <v>27</v>
      </c>
      <c r="AA115" s="59"/>
      <c r="AB115" s="59"/>
      <c r="AC115" s="58"/>
      <c r="AD115" s="58"/>
      <c r="AE115" s="58"/>
      <c r="AG115" t="str">
        <f t="shared" si="27"/>
        <v>Portland</v>
      </c>
      <c r="AH115" t="s">
        <v>1295</v>
      </c>
      <c r="AI115" s="9">
        <v>1</v>
      </c>
      <c r="AK115" s="95">
        <v>9</v>
      </c>
      <c r="AL115" s="97">
        <v>7</v>
      </c>
      <c r="AM115" s="97">
        <v>70</v>
      </c>
      <c r="AN115" s="101">
        <v>61800</v>
      </c>
      <c r="AO115" s="101">
        <f t="shared" si="28"/>
        <v>9007</v>
      </c>
      <c r="AP115" t="s">
        <v>1974</v>
      </c>
      <c r="AQ115" s="105">
        <f t="shared" si="35"/>
        <v>961800</v>
      </c>
      <c r="AU115">
        <v>24.89</v>
      </c>
      <c r="AV115">
        <v>1.49</v>
      </c>
      <c r="AW115">
        <v>23.4</v>
      </c>
      <c r="AX115" s="2"/>
    </row>
    <row r="116" spans="1:50" hidden="1" outlineLevel="1">
      <c r="A116" t="s">
        <v>1107</v>
      </c>
      <c r="B116" s="9" t="s">
        <v>2022</v>
      </c>
      <c r="C116" s="1">
        <f t="shared" si="29"/>
        <v>1468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30"/>
        <v>0</v>
      </c>
      <c r="G116" s="1">
        <f t="shared" si="18"/>
        <v>379</v>
      </c>
      <c r="H116" s="2">
        <f t="shared" si="19"/>
        <v>0.25817438692098094</v>
      </c>
      <c r="I116" s="8"/>
      <c r="J116" s="2">
        <f t="shared" si="31"/>
        <v>0.6171662125340599</v>
      </c>
      <c r="K116" s="2">
        <f t="shared" si="32"/>
        <v>0.35899182561307902</v>
      </c>
      <c r="L116" s="2">
        <f t="shared" si="33"/>
        <v>0</v>
      </c>
      <c r="M116" s="2">
        <f t="shared" si="34"/>
        <v>2.3841961852861082E-2</v>
      </c>
      <c r="N116" s="58">
        <v>906</v>
      </c>
      <c r="O116" s="58">
        <v>527</v>
      </c>
      <c r="P116" s="59"/>
      <c r="Q116" s="58">
        <v>12</v>
      </c>
      <c r="R116" s="58"/>
      <c r="S116" s="59">
        <v>12</v>
      </c>
      <c r="T116" s="59"/>
      <c r="U116" s="58"/>
      <c r="V116" s="58"/>
      <c r="W116" s="59"/>
      <c r="X116" s="58"/>
      <c r="Y116" s="59"/>
      <c r="Z116" s="59">
        <v>11</v>
      </c>
      <c r="AA116" s="59"/>
      <c r="AB116" s="59"/>
      <c r="AC116" s="58"/>
      <c r="AD116" s="58"/>
      <c r="AE116" s="58"/>
      <c r="AG116" t="str">
        <f t="shared" si="27"/>
        <v>Preston</v>
      </c>
      <c r="AH116" t="s">
        <v>712</v>
      </c>
      <c r="AI116" s="9">
        <v>2</v>
      </c>
      <c r="AK116" s="95">
        <v>9</v>
      </c>
      <c r="AL116" s="97">
        <v>11</v>
      </c>
      <c r="AM116" s="97">
        <v>80</v>
      </c>
      <c r="AN116" s="101">
        <v>62150</v>
      </c>
      <c r="AO116" s="101">
        <f t="shared" si="28"/>
        <v>9011</v>
      </c>
      <c r="AP116" t="s">
        <v>1974</v>
      </c>
      <c r="AQ116" s="105">
        <f t="shared" si="35"/>
        <v>962150</v>
      </c>
      <c r="AU116">
        <v>31.76</v>
      </c>
      <c r="AV116">
        <v>0.86</v>
      </c>
      <c r="AW116">
        <v>30.9</v>
      </c>
      <c r="AX116" s="2"/>
    </row>
    <row r="117" spans="1:50" hidden="1" outlineLevel="1">
      <c r="A117" t="s">
        <v>2028</v>
      </c>
      <c r="B117" s="9" t="s">
        <v>2022</v>
      </c>
      <c r="C117" s="1">
        <f t="shared" si="29"/>
        <v>3273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 t="shared" si="30"/>
        <v>0</v>
      </c>
      <c r="G117" s="1">
        <f t="shared" si="18"/>
        <v>200</v>
      </c>
      <c r="H117" s="2">
        <f t="shared" si="19"/>
        <v>6.1106018942865874E-2</v>
      </c>
      <c r="I117" s="8"/>
      <c r="J117" s="2">
        <f t="shared" si="31"/>
        <v>0.51604032997250227</v>
      </c>
      <c r="K117" s="2">
        <f t="shared" si="32"/>
        <v>0.45493431102963644</v>
      </c>
      <c r="L117" s="2">
        <f t="shared" si="33"/>
        <v>0</v>
      </c>
      <c r="M117" s="2">
        <f t="shared" si="34"/>
        <v>2.9025358997861295E-2</v>
      </c>
      <c r="N117" s="58">
        <v>1689</v>
      </c>
      <c r="O117" s="58">
        <v>1489</v>
      </c>
      <c r="P117" s="59"/>
      <c r="Q117" s="58">
        <v>14</v>
      </c>
      <c r="R117" s="58"/>
      <c r="S117" s="59">
        <v>56</v>
      </c>
      <c r="T117" s="59"/>
      <c r="U117" s="58"/>
      <c r="V117" s="58"/>
      <c r="W117" s="59"/>
      <c r="X117" s="58"/>
      <c r="Y117" s="59"/>
      <c r="Z117" s="59">
        <v>25</v>
      </c>
      <c r="AA117" s="59"/>
      <c r="AB117" s="59"/>
      <c r="AC117" s="58"/>
      <c r="AD117" s="58"/>
      <c r="AE117" s="58"/>
      <c r="AG117" t="str">
        <f t="shared" si="27"/>
        <v>Prospect</v>
      </c>
      <c r="AH117" t="s">
        <v>1939</v>
      </c>
      <c r="AI117" s="9">
        <v>3</v>
      </c>
      <c r="AK117" s="95">
        <v>9</v>
      </c>
      <c r="AL117" s="97">
        <v>9</v>
      </c>
      <c r="AM117" s="97">
        <v>100</v>
      </c>
      <c r="AN117" s="101">
        <v>62290</v>
      </c>
      <c r="AO117" s="101">
        <f t="shared" si="28"/>
        <v>9009</v>
      </c>
      <c r="AP117" t="s">
        <v>1974</v>
      </c>
      <c r="AQ117" s="105">
        <f t="shared" si="35"/>
        <v>962290</v>
      </c>
      <c r="AU117">
        <v>14.54</v>
      </c>
      <c r="AV117">
        <v>0.23</v>
      </c>
      <c r="AW117">
        <v>14.32</v>
      </c>
      <c r="AX117" s="2"/>
    </row>
    <row r="118" spans="1:50" hidden="1" outlineLevel="1">
      <c r="A118" t="s">
        <v>724</v>
      </c>
      <c r="B118" s="9" t="s">
        <v>2022</v>
      </c>
      <c r="C118" s="1">
        <f t="shared" si="29"/>
        <v>2332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30"/>
        <v>0</v>
      </c>
      <c r="G118" s="1">
        <f t="shared" si="18"/>
        <v>755</v>
      </c>
      <c r="H118" s="2">
        <f t="shared" si="19"/>
        <v>0.32375643224699829</v>
      </c>
      <c r="I118" s="8"/>
      <c r="J118" s="2">
        <f t="shared" si="31"/>
        <v>0.65394511149228129</v>
      </c>
      <c r="K118" s="2">
        <f t="shared" si="32"/>
        <v>0.330188679245283</v>
      </c>
      <c r="L118" s="2">
        <f t="shared" si="33"/>
        <v>0</v>
      </c>
      <c r="M118" s="2">
        <f t="shared" si="34"/>
        <v>1.5866209262435704E-2</v>
      </c>
      <c r="N118" s="58">
        <v>1525</v>
      </c>
      <c r="O118" s="58">
        <v>770</v>
      </c>
      <c r="P118" s="59"/>
      <c r="Q118" s="58">
        <v>8</v>
      </c>
      <c r="R118" s="58"/>
      <c r="S118" s="59">
        <v>12</v>
      </c>
      <c r="T118" s="59"/>
      <c r="U118" s="58"/>
      <c r="V118" s="58"/>
      <c r="W118" s="59"/>
      <c r="X118" s="58"/>
      <c r="Y118" s="59"/>
      <c r="Z118" s="59">
        <v>17</v>
      </c>
      <c r="AA118" s="59"/>
      <c r="AB118" s="59"/>
      <c r="AC118" s="58"/>
      <c r="AD118" s="58"/>
      <c r="AE118" s="58"/>
      <c r="AG118" t="str">
        <f t="shared" si="27"/>
        <v>Putnam</v>
      </c>
      <c r="AH118" t="s">
        <v>1034</v>
      </c>
      <c r="AI118" s="9">
        <v>2</v>
      </c>
      <c r="AK118" s="95">
        <v>9</v>
      </c>
      <c r="AL118" s="97">
        <v>15</v>
      </c>
      <c r="AM118" s="97">
        <v>50</v>
      </c>
      <c r="AN118" s="101">
        <v>62710</v>
      </c>
      <c r="AO118" s="101">
        <f t="shared" si="28"/>
        <v>9015</v>
      </c>
      <c r="AP118" t="s">
        <v>1974</v>
      </c>
      <c r="AQ118" s="105">
        <f t="shared" si="35"/>
        <v>962710</v>
      </c>
      <c r="AU118">
        <v>20.399999999999999</v>
      </c>
      <c r="AV118">
        <v>0.11</v>
      </c>
      <c r="AW118">
        <v>20.29</v>
      </c>
      <c r="AX118" s="2"/>
    </row>
    <row r="119" spans="1:50" hidden="1" outlineLevel="1">
      <c r="A119" t="s">
        <v>2051</v>
      </c>
      <c r="B119" s="9" t="s">
        <v>2022</v>
      </c>
      <c r="C119" s="1">
        <f t="shared" si="29"/>
        <v>2785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30"/>
        <v>0</v>
      </c>
      <c r="G119" s="1">
        <f t="shared" si="18"/>
        <v>295</v>
      </c>
      <c r="H119" s="2">
        <f t="shared" si="19"/>
        <v>0.1059245960502693</v>
      </c>
      <c r="I119" s="8"/>
      <c r="J119" s="2">
        <f t="shared" si="31"/>
        <v>0.5443447037701975</v>
      </c>
      <c r="K119" s="2">
        <f t="shared" si="32"/>
        <v>0.43842010771992818</v>
      </c>
      <c r="L119" s="2">
        <f t="shared" si="33"/>
        <v>0</v>
      </c>
      <c r="M119" s="2">
        <f t="shared" si="34"/>
        <v>1.7235188509874322E-2</v>
      </c>
      <c r="N119" s="58">
        <v>1516</v>
      </c>
      <c r="O119" s="58">
        <v>1221</v>
      </c>
      <c r="P119" s="59"/>
      <c r="Q119" s="58">
        <v>10</v>
      </c>
      <c r="R119" s="58"/>
      <c r="S119" s="59">
        <v>24</v>
      </c>
      <c r="T119" s="59"/>
      <c r="U119" s="58"/>
      <c r="V119" s="58"/>
      <c r="W119" s="59"/>
      <c r="X119" s="58"/>
      <c r="Y119" s="59"/>
      <c r="Z119" s="59">
        <v>14</v>
      </c>
      <c r="AA119" s="59"/>
      <c r="AB119" s="59"/>
      <c r="AC119" s="58"/>
      <c r="AD119" s="58"/>
      <c r="AE119" s="58"/>
      <c r="AG119" t="str">
        <f t="shared" si="27"/>
        <v>Redding</v>
      </c>
      <c r="AH119" t="s">
        <v>394</v>
      </c>
      <c r="AI119" s="9">
        <v>4</v>
      </c>
      <c r="AK119" s="95">
        <v>9</v>
      </c>
      <c r="AL119" s="97">
        <v>1</v>
      </c>
      <c r="AM119" s="97">
        <v>70</v>
      </c>
      <c r="AN119" s="101">
        <v>63480</v>
      </c>
      <c r="AO119" s="101">
        <f t="shared" si="28"/>
        <v>9001</v>
      </c>
      <c r="AP119" t="s">
        <v>1974</v>
      </c>
      <c r="AQ119" s="105">
        <f t="shared" si="35"/>
        <v>963480</v>
      </c>
      <c r="AU119">
        <v>32.06</v>
      </c>
      <c r="AV119">
        <v>0.56000000000000005</v>
      </c>
      <c r="AW119">
        <v>31.5</v>
      </c>
      <c r="AX119" s="2"/>
    </row>
    <row r="120" spans="1:50" hidden="1" outlineLevel="1">
      <c r="A120" t="s">
        <v>318</v>
      </c>
      <c r="B120" s="9" t="s">
        <v>2022</v>
      </c>
      <c r="C120" s="1">
        <f t="shared" si="29"/>
        <v>7899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 t="shared" si="30"/>
        <v>0</v>
      </c>
      <c r="G120" s="1">
        <f t="shared" si="18"/>
        <v>721</v>
      </c>
      <c r="H120" s="2">
        <f t="shared" si="19"/>
        <v>9.1277376883149769E-2</v>
      </c>
      <c r="I120" s="8"/>
      <c r="J120" s="2">
        <f t="shared" si="31"/>
        <v>0.53703000379794907</v>
      </c>
      <c r="K120" s="2">
        <f t="shared" si="32"/>
        <v>0.44575262691479933</v>
      </c>
      <c r="L120" s="2">
        <f t="shared" si="33"/>
        <v>0</v>
      </c>
      <c r="M120" s="2">
        <f t="shared" si="34"/>
        <v>1.7217369287251594E-2</v>
      </c>
      <c r="N120" s="58">
        <v>4242</v>
      </c>
      <c r="O120" s="58">
        <v>3521</v>
      </c>
      <c r="P120" s="59"/>
      <c r="Q120" s="58">
        <v>34</v>
      </c>
      <c r="R120" s="58"/>
      <c r="S120" s="59">
        <v>68</v>
      </c>
      <c r="T120" s="59"/>
      <c r="U120" s="58"/>
      <c r="V120" s="58"/>
      <c r="W120" s="59"/>
      <c r="X120" s="58"/>
      <c r="Y120" s="59"/>
      <c r="Z120" s="59">
        <v>34</v>
      </c>
      <c r="AA120" s="59"/>
      <c r="AB120" s="59"/>
      <c r="AC120" s="58"/>
      <c r="AD120" s="58"/>
      <c r="AE120" s="58"/>
      <c r="AG120" t="str">
        <f t="shared" si="27"/>
        <v>Ridgefield</v>
      </c>
      <c r="AH120" t="s">
        <v>394</v>
      </c>
      <c r="AI120" s="9">
        <v>4</v>
      </c>
      <c r="AK120" s="95">
        <v>9</v>
      </c>
      <c r="AL120" s="97">
        <v>1</v>
      </c>
      <c r="AM120" s="97">
        <v>75</v>
      </c>
      <c r="AN120" s="101">
        <v>63970</v>
      </c>
      <c r="AO120" s="101">
        <f t="shared" si="28"/>
        <v>9001</v>
      </c>
      <c r="AP120" t="s">
        <v>1974</v>
      </c>
      <c r="AQ120" s="105">
        <f t="shared" si="35"/>
        <v>963970</v>
      </c>
      <c r="AU120">
        <v>34.97</v>
      </c>
      <c r="AV120">
        <v>0.53</v>
      </c>
      <c r="AW120">
        <v>34.43</v>
      </c>
      <c r="AX120" s="2"/>
    </row>
    <row r="121" spans="1:50" hidden="1" outlineLevel="1">
      <c r="A121" t="s">
        <v>364</v>
      </c>
      <c r="B121" s="9" t="s">
        <v>2022</v>
      </c>
      <c r="C121" s="1">
        <f t="shared" si="29"/>
        <v>5877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30"/>
        <v>0</v>
      </c>
      <c r="G121" s="1">
        <f t="shared" si="18"/>
        <v>2531</v>
      </c>
      <c r="H121" s="2">
        <f t="shared" si="19"/>
        <v>0.43066190233112134</v>
      </c>
      <c r="I121" s="8"/>
      <c r="J121" s="2">
        <f t="shared" si="31"/>
        <v>0.70393057682491067</v>
      </c>
      <c r="K121" s="2">
        <f t="shared" si="32"/>
        <v>0.27326867449378933</v>
      </c>
      <c r="L121" s="2">
        <f t="shared" si="33"/>
        <v>0</v>
      </c>
      <c r="M121" s="2">
        <f t="shared" si="34"/>
        <v>2.2800748681299998E-2</v>
      </c>
      <c r="N121" s="58">
        <v>4137</v>
      </c>
      <c r="O121" s="58">
        <v>1606</v>
      </c>
      <c r="P121" s="59"/>
      <c r="Q121" s="58">
        <v>26</v>
      </c>
      <c r="R121" s="58"/>
      <c r="S121" s="59">
        <v>64</v>
      </c>
      <c r="T121" s="59"/>
      <c r="U121" s="58"/>
      <c r="V121" s="58"/>
      <c r="W121" s="59"/>
      <c r="X121" s="58"/>
      <c r="Y121" s="59"/>
      <c r="Z121" s="59">
        <v>44</v>
      </c>
      <c r="AA121" s="59"/>
      <c r="AB121" s="59"/>
      <c r="AC121" s="58"/>
      <c r="AD121" s="58"/>
      <c r="AE121" s="58"/>
      <c r="AG121" t="str">
        <f t="shared" si="27"/>
        <v>Rocky Hill</v>
      </c>
      <c r="AH121" t="s">
        <v>99</v>
      </c>
      <c r="AI121" s="9">
        <v>1</v>
      </c>
      <c r="AK121" s="95">
        <v>9</v>
      </c>
      <c r="AL121" s="97">
        <v>3</v>
      </c>
      <c r="AM121" s="97">
        <v>105</v>
      </c>
      <c r="AN121" s="101">
        <v>65370</v>
      </c>
      <c r="AO121" s="101">
        <f t="shared" si="28"/>
        <v>9003</v>
      </c>
      <c r="AP121" t="s">
        <v>1974</v>
      </c>
      <c r="AQ121" s="105">
        <f t="shared" si="35"/>
        <v>965370</v>
      </c>
      <c r="AU121">
        <v>13.8</v>
      </c>
      <c r="AV121">
        <v>0.35</v>
      </c>
      <c r="AW121">
        <v>13.45</v>
      </c>
      <c r="AX121" s="2"/>
    </row>
    <row r="122" spans="1:50" hidden="1" outlineLevel="1">
      <c r="A122" t="s">
        <v>1305</v>
      </c>
      <c r="B122" s="9" t="s">
        <v>2022</v>
      </c>
      <c r="C122" s="1">
        <f t="shared" si="29"/>
        <v>878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0"/>
        <v>0</v>
      </c>
      <c r="G122" s="1">
        <f t="shared" si="18"/>
        <v>52</v>
      </c>
      <c r="H122" s="2">
        <f t="shared" si="19"/>
        <v>5.9225512528473807E-2</v>
      </c>
      <c r="I122" s="8"/>
      <c r="J122" s="2">
        <f t="shared" si="31"/>
        <v>0.51366742596810933</v>
      </c>
      <c r="K122" s="2">
        <f t="shared" si="32"/>
        <v>0.45444191343963553</v>
      </c>
      <c r="L122" s="2">
        <f t="shared" si="33"/>
        <v>0</v>
      </c>
      <c r="M122" s="2">
        <f t="shared" si="34"/>
        <v>3.1890660592255149E-2</v>
      </c>
      <c r="N122" s="58">
        <v>451</v>
      </c>
      <c r="O122" s="58">
        <v>399</v>
      </c>
      <c r="P122" s="59"/>
      <c r="Q122" s="58">
        <v>8</v>
      </c>
      <c r="R122" s="58"/>
      <c r="S122" s="59">
        <v>14</v>
      </c>
      <c r="T122" s="59"/>
      <c r="U122" s="58"/>
      <c r="V122" s="58"/>
      <c r="W122" s="59"/>
      <c r="X122" s="58"/>
      <c r="Y122" s="59"/>
      <c r="Z122" s="59">
        <v>6</v>
      </c>
      <c r="AA122" s="59"/>
      <c r="AB122" s="59"/>
      <c r="AC122" s="58"/>
      <c r="AD122" s="58"/>
      <c r="AE122" s="58"/>
      <c r="AG122" t="str">
        <f t="shared" si="27"/>
        <v>Roxbury</v>
      </c>
      <c r="AH122" t="s">
        <v>1181</v>
      </c>
      <c r="AI122" s="9">
        <v>5</v>
      </c>
      <c r="AK122" s="95">
        <v>9</v>
      </c>
      <c r="AL122" s="97">
        <v>5</v>
      </c>
      <c r="AM122" s="97">
        <v>85</v>
      </c>
      <c r="AN122" s="101">
        <v>65930</v>
      </c>
      <c r="AO122" s="101">
        <f t="shared" si="28"/>
        <v>9005</v>
      </c>
      <c r="AP122" t="s">
        <v>1974</v>
      </c>
      <c r="AQ122" s="105">
        <f t="shared" si="35"/>
        <v>965930</v>
      </c>
      <c r="AU122">
        <v>26.29</v>
      </c>
      <c r="AV122">
        <v>0.06</v>
      </c>
      <c r="AW122">
        <v>26.23</v>
      </c>
      <c r="AX122" s="2"/>
    </row>
    <row r="123" spans="1:50" hidden="1" outlineLevel="1">
      <c r="A123" t="s">
        <v>1556</v>
      </c>
      <c r="B123" s="9" t="s">
        <v>2022</v>
      </c>
      <c r="C123" s="1">
        <f t="shared" si="29"/>
        <v>1299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30"/>
        <v>0</v>
      </c>
      <c r="G123" s="1">
        <f t="shared" si="18"/>
        <v>390</v>
      </c>
      <c r="H123" s="2">
        <f t="shared" si="19"/>
        <v>0.30023094688221708</v>
      </c>
      <c r="I123" s="8"/>
      <c r="J123" s="2">
        <f t="shared" si="31"/>
        <v>0.64126250962278675</v>
      </c>
      <c r="K123" s="2">
        <f t="shared" si="32"/>
        <v>0.34103156274056967</v>
      </c>
      <c r="L123" s="2">
        <f t="shared" si="33"/>
        <v>0</v>
      </c>
      <c r="M123" s="2">
        <f t="shared" si="34"/>
        <v>1.7705927636643581E-2</v>
      </c>
      <c r="N123" s="58">
        <v>833</v>
      </c>
      <c r="O123" s="58">
        <v>443</v>
      </c>
      <c r="P123" s="59"/>
      <c r="Q123" s="58">
        <v>6</v>
      </c>
      <c r="R123" s="58"/>
      <c r="S123" s="59">
        <v>11</v>
      </c>
      <c r="T123" s="59"/>
      <c r="U123" s="58"/>
      <c r="V123" s="58"/>
      <c r="W123" s="59"/>
      <c r="X123" s="58"/>
      <c r="Y123" s="59"/>
      <c r="Z123" s="59">
        <v>6</v>
      </c>
      <c r="AA123" s="59"/>
      <c r="AB123" s="59"/>
      <c r="AC123" s="58"/>
      <c r="AD123" s="58"/>
      <c r="AE123" s="58"/>
      <c r="AG123" t="str">
        <f t="shared" si="27"/>
        <v>Salem</v>
      </c>
      <c r="AH123" t="s">
        <v>712</v>
      </c>
      <c r="AI123" s="9">
        <v>2</v>
      </c>
      <c r="AK123" s="95">
        <v>9</v>
      </c>
      <c r="AL123" s="97">
        <v>11</v>
      </c>
      <c r="AM123" s="97">
        <v>85</v>
      </c>
      <c r="AN123" s="101">
        <v>66210</v>
      </c>
      <c r="AO123" s="101">
        <f t="shared" si="28"/>
        <v>9011</v>
      </c>
      <c r="AP123" t="s">
        <v>1974</v>
      </c>
      <c r="AQ123" s="105">
        <f t="shared" si="35"/>
        <v>966210</v>
      </c>
      <c r="AU123">
        <v>29.79</v>
      </c>
      <c r="AV123">
        <v>0.83</v>
      </c>
      <c r="AW123">
        <v>28.95</v>
      </c>
      <c r="AX123" s="2"/>
    </row>
    <row r="124" spans="1:50" hidden="1" outlineLevel="1">
      <c r="A124" t="s">
        <v>385</v>
      </c>
      <c r="B124" s="9" t="s">
        <v>2022</v>
      </c>
      <c r="C124" s="1">
        <f t="shared" si="29"/>
        <v>1549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30"/>
        <v>0</v>
      </c>
      <c r="G124" s="1">
        <f t="shared" si="18"/>
        <v>378</v>
      </c>
      <c r="H124" s="2">
        <f t="shared" si="19"/>
        <v>0.24402840542285345</v>
      </c>
      <c r="I124" s="8"/>
      <c r="J124" s="2">
        <f t="shared" si="31"/>
        <v>0.60942543576500974</v>
      </c>
      <c r="K124" s="2">
        <f t="shared" si="32"/>
        <v>0.3653970303421562</v>
      </c>
      <c r="L124" s="2">
        <f t="shared" si="33"/>
        <v>0</v>
      </c>
      <c r="M124" s="2">
        <f t="shared" si="34"/>
        <v>2.5177533892834059E-2</v>
      </c>
      <c r="N124" s="58">
        <v>944</v>
      </c>
      <c r="O124" s="58">
        <v>566</v>
      </c>
      <c r="P124" s="59"/>
      <c r="Q124" s="58">
        <v>16</v>
      </c>
      <c r="R124" s="58"/>
      <c r="S124" s="59">
        <v>17</v>
      </c>
      <c r="T124" s="59"/>
      <c r="U124" s="58"/>
      <c r="V124" s="58"/>
      <c r="W124" s="59"/>
      <c r="X124" s="58"/>
      <c r="Y124" s="59"/>
      <c r="Z124" s="59">
        <v>6</v>
      </c>
      <c r="AA124" s="59"/>
      <c r="AB124" s="59"/>
      <c r="AC124" s="58"/>
      <c r="AD124" s="58"/>
      <c r="AE124" s="58"/>
      <c r="AG124" t="str">
        <f t="shared" si="27"/>
        <v>Salisbury</v>
      </c>
      <c r="AH124" t="s">
        <v>1181</v>
      </c>
      <c r="AI124" s="9">
        <v>5</v>
      </c>
      <c r="AK124" s="95">
        <v>9</v>
      </c>
      <c r="AL124" s="97">
        <v>5</v>
      </c>
      <c r="AM124" s="97">
        <v>90</v>
      </c>
      <c r="AN124" s="101">
        <v>66420</v>
      </c>
      <c r="AO124" s="101">
        <f t="shared" si="28"/>
        <v>9005</v>
      </c>
      <c r="AP124" t="s">
        <v>1974</v>
      </c>
      <c r="AQ124" s="105">
        <f t="shared" si="35"/>
        <v>966420</v>
      </c>
      <c r="AU124">
        <v>60.08</v>
      </c>
      <c r="AV124">
        <v>2.76</v>
      </c>
      <c r="AW124">
        <v>57.32</v>
      </c>
      <c r="AX124" s="2"/>
    </row>
    <row r="125" spans="1:50" hidden="1" outlineLevel="1">
      <c r="A125" t="s">
        <v>2000</v>
      </c>
      <c r="B125" s="9" t="s">
        <v>2022</v>
      </c>
      <c r="C125" s="1">
        <f t="shared" si="29"/>
        <v>507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 t="shared" si="30"/>
        <v>0</v>
      </c>
      <c r="G125" s="1">
        <f t="shared" si="18"/>
        <v>152</v>
      </c>
      <c r="H125" s="2">
        <f t="shared" si="19"/>
        <v>0.29980276134122286</v>
      </c>
      <c r="I125" s="8"/>
      <c r="J125" s="2">
        <f t="shared" si="31"/>
        <v>0.64299802761341218</v>
      </c>
      <c r="K125" s="2">
        <f t="shared" si="32"/>
        <v>0.34319526627218933</v>
      </c>
      <c r="L125" s="2">
        <f t="shared" si="33"/>
        <v>0</v>
      </c>
      <c r="M125" s="2">
        <f t="shared" si="34"/>
        <v>1.3806706114398493E-2</v>
      </c>
      <c r="N125" s="58">
        <v>326</v>
      </c>
      <c r="O125" s="58">
        <v>174</v>
      </c>
      <c r="P125" s="59"/>
      <c r="Q125" s="58">
        <v>0</v>
      </c>
      <c r="R125" s="58"/>
      <c r="S125" s="59">
        <v>5</v>
      </c>
      <c r="T125" s="59"/>
      <c r="U125" s="58"/>
      <c r="V125" s="58"/>
      <c r="W125" s="59"/>
      <c r="X125" s="58"/>
      <c r="Y125" s="59"/>
      <c r="Z125" s="59">
        <v>2</v>
      </c>
      <c r="AA125" s="59"/>
      <c r="AB125" s="59"/>
      <c r="AC125" s="58"/>
      <c r="AD125" s="58"/>
      <c r="AE125" s="58"/>
      <c r="AG125" t="str">
        <f t="shared" si="27"/>
        <v>Scotland</v>
      </c>
      <c r="AH125" t="s">
        <v>1034</v>
      </c>
      <c r="AI125" s="9">
        <v>2</v>
      </c>
      <c r="AK125" s="95">
        <v>9</v>
      </c>
      <c r="AL125" s="97">
        <v>15</v>
      </c>
      <c r="AM125" s="97">
        <v>55</v>
      </c>
      <c r="AN125" s="101">
        <v>67400</v>
      </c>
      <c r="AO125" s="101">
        <f t="shared" si="28"/>
        <v>9015</v>
      </c>
      <c r="AP125" t="s">
        <v>1974</v>
      </c>
      <c r="AQ125" s="105">
        <f t="shared" si="35"/>
        <v>967400</v>
      </c>
      <c r="AU125">
        <v>18.66</v>
      </c>
      <c r="AV125">
        <v>0.05</v>
      </c>
      <c r="AW125">
        <v>18.61</v>
      </c>
      <c r="AX125" s="2"/>
    </row>
    <row r="126" spans="1:50" hidden="1" outlineLevel="1">
      <c r="A126" t="s">
        <v>294</v>
      </c>
      <c r="B126" s="9" t="s">
        <v>2022</v>
      </c>
      <c r="C126" s="1">
        <f t="shared" si="29"/>
        <v>4517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 t="shared" si="30"/>
        <v>0</v>
      </c>
      <c r="G126" s="1">
        <f t="shared" si="18"/>
        <v>1223</v>
      </c>
      <c r="H126" s="2">
        <f t="shared" si="19"/>
        <v>0.27075492583573169</v>
      </c>
      <c r="I126" s="8"/>
      <c r="J126" s="2">
        <f t="shared" si="31"/>
        <v>0.62076599512951069</v>
      </c>
      <c r="K126" s="2">
        <f t="shared" si="32"/>
        <v>0.35001106929377906</v>
      </c>
      <c r="L126" s="2">
        <f t="shared" si="33"/>
        <v>0</v>
      </c>
      <c r="M126" s="2">
        <f t="shared" si="34"/>
        <v>2.9222935576710241E-2</v>
      </c>
      <c r="N126" s="58">
        <v>2804</v>
      </c>
      <c r="O126" s="58">
        <v>1581</v>
      </c>
      <c r="P126" s="59"/>
      <c r="Q126" s="58">
        <v>28</v>
      </c>
      <c r="R126" s="58"/>
      <c r="S126" s="59">
        <v>71</v>
      </c>
      <c r="T126" s="59"/>
      <c r="U126" s="58"/>
      <c r="V126" s="58"/>
      <c r="W126" s="59"/>
      <c r="X126" s="58"/>
      <c r="Y126" s="59"/>
      <c r="Z126" s="59">
        <v>33</v>
      </c>
      <c r="AA126" s="59"/>
      <c r="AB126" s="59"/>
      <c r="AC126" s="58"/>
      <c r="AD126" s="58"/>
      <c r="AE126" s="58"/>
      <c r="AG126" t="str">
        <f t="shared" si="27"/>
        <v>Seymour</v>
      </c>
      <c r="AH126" t="s">
        <v>1939</v>
      </c>
      <c r="AI126" s="9">
        <v>3</v>
      </c>
      <c r="AK126" s="95">
        <v>9</v>
      </c>
      <c r="AL126" s="97">
        <v>9</v>
      </c>
      <c r="AM126" s="97">
        <v>105</v>
      </c>
      <c r="AN126" s="101">
        <v>67610</v>
      </c>
      <c r="AO126" s="101">
        <f t="shared" si="28"/>
        <v>9009</v>
      </c>
      <c r="AP126" t="s">
        <v>1974</v>
      </c>
      <c r="AQ126" s="105">
        <f t="shared" si="35"/>
        <v>967610</v>
      </c>
      <c r="AU126">
        <v>14.97</v>
      </c>
      <c r="AV126">
        <v>0.4</v>
      </c>
      <c r="AW126">
        <v>14.57</v>
      </c>
      <c r="AX126" s="2"/>
    </row>
    <row r="127" spans="1:50" hidden="1" outlineLevel="1">
      <c r="A127" t="s">
        <v>440</v>
      </c>
      <c r="B127" s="9" t="s">
        <v>2022</v>
      </c>
      <c r="C127" s="1">
        <f t="shared" si="29"/>
        <v>988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0"/>
        <v>0</v>
      </c>
      <c r="G127" s="1">
        <f t="shared" si="18"/>
        <v>88</v>
      </c>
      <c r="H127" s="2">
        <f t="shared" si="19"/>
        <v>8.9068825910931168E-2</v>
      </c>
      <c r="I127" s="8"/>
      <c r="J127" s="2">
        <f t="shared" si="31"/>
        <v>0.53238866396761131</v>
      </c>
      <c r="K127" s="2">
        <f t="shared" si="32"/>
        <v>0.44331983805668018</v>
      </c>
      <c r="L127" s="2">
        <f t="shared" si="33"/>
        <v>0</v>
      </c>
      <c r="M127" s="2">
        <f t="shared" si="34"/>
        <v>2.4291497975708509E-2</v>
      </c>
      <c r="N127" s="58">
        <v>526</v>
      </c>
      <c r="O127" s="58">
        <v>438</v>
      </c>
      <c r="P127" s="59"/>
      <c r="Q127" s="58">
        <v>9</v>
      </c>
      <c r="R127" s="58"/>
      <c r="S127" s="59">
        <v>6</v>
      </c>
      <c r="T127" s="59"/>
      <c r="U127" s="58"/>
      <c r="V127" s="58"/>
      <c r="W127" s="59"/>
      <c r="X127" s="58"/>
      <c r="Y127" s="59"/>
      <c r="Z127" s="59">
        <v>9</v>
      </c>
      <c r="AA127" s="59"/>
      <c r="AB127" s="59"/>
      <c r="AC127" s="58"/>
      <c r="AD127" s="58"/>
      <c r="AE127" s="58"/>
      <c r="AG127" t="str">
        <f t="shared" si="27"/>
        <v>Sharon</v>
      </c>
      <c r="AH127" t="s">
        <v>1181</v>
      </c>
      <c r="AI127" s="9">
        <v>5</v>
      </c>
      <c r="AK127" s="95">
        <v>9</v>
      </c>
      <c r="AL127" s="97">
        <v>5</v>
      </c>
      <c r="AM127" s="97">
        <v>95</v>
      </c>
      <c r="AN127" s="101">
        <v>67960</v>
      </c>
      <c r="AO127" s="101">
        <f t="shared" si="28"/>
        <v>9005</v>
      </c>
      <c r="AP127" t="s">
        <v>1974</v>
      </c>
      <c r="AQ127" s="105">
        <f t="shared" si="35"/>
        <v>967960</v>
      </c>
      <c r="AU127">
        <v>59.56</v>
      </c>
      <c r="AV127">
        <v>0.86</v>
      </c>
      <c r="AW127">
        <v>58.7</v>
      </c>
      <c r="AX127" s="2"/>
    </row>
    <row r="128" spans="1:50" hidden="1" outlineLevel="1">
      <c r="A128" t="s">
        <v>338</v>
      </c>
      <c r="B128" s="9" t="s">
        <v>2022</v>
      </c>
      <c r="C128" s="1">
        <f t="shared" si="29"/>
        <v>11582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 t="shared" si="30"/>
        <v>0</v>
      </c>
      <c r="G128" s="1">
        <f t="shared" si="18"/>
        <v>2064</v>
      </c>
      <c r="H128" s="2">
        <f t="shared" si="19"/>
        <v>0.17820756346054223</v>
      </c>
      <c r="I128" s="8"/>
      <c r="J128" s="2">
        <f t="shared" si="31"/>
        <v>0.57606630979105511</v>
      </c>
      <c r="K128" s="2">
        <f t="shared" si="32"/>
        <v>0.39785874633051288</v>
      </c>
      <c r="L128" s="2">
        <f t="shared" si="33"/>
        <v>0</v>
      </c>
      <c r="M128" s="2">
        <f t="shared" si="34"/>
        <v>2.6074943878432011E-2</v>
      </c>
      <c r="N128" s="58">
        <v>6672</v>
      </c>
      <c r="O128" s="58">
        <v>4608</v>
      </c>
      <c r="P128" s="59"/>
      <c r="Q128" s="58">
        <v>64</v>
      </c>
      <c r="R128" s="58"/>
      <c r="S128" s="59">
        <v>170</v>
      </c>
      <c r="T128" s="59"/>
      <c r="U128" s="58"/>
      <c r="V128" s="58"/>
      <c r="W128" s="59"/>
      <c r="X128" s="58"/>
      <c r="Y128" s="59"/>
      <c r="Z128" s="59">
        <v>68</v>
      </c>
      <c r="AA128" s="59"/>
      <c r="AB128" s="59"/>
      <c r="AC128" s="58"/>
      <c r="AD128" s="58"/>
      <c r="AE128" s="58"/>
      <c r="AG128" t="str">
        <f t="shared" si="27"/>
        <v>Shelton</v>
      </c>
      <c r="AH128" t="s">
        <v>394</v>
      </c>
      <c r="AI128" s="9">
        <v>0</v>
      </c>
      <c r="AK128" s="95">
        <v>9</v>
      </c>
      <c r="AL128" s="97">
        <v>1</v>
      </c>
      <c r="AM128" s="97">
        <v>80</v>
      </c>
      <c r="AN128" s="101">
        <v>68170</v>
      </c>
      <c r="AO128" s="101">
        <f t="shared" si="28"/>
        <v>9001</v>
      </c>
      <c r="AP128" t="s">
        <v>1974</v>
      </c>
      <c r="AQ128" s="105">
        <f t="shared" si="35"/>
        <v>968170</v>
      </c>
      <c r="AU128">
        <v>31.93</v>
      </c>
      <c r="AV128">
        <v>1.36</v>
      </c>
      <c r="AW128">
        <v>30.57</v>
      </c>
      <c r="AX128" s="2"/>
    </row>
    <row r="129" spans="1:50" hidden="1" outlineLevel="1">
      <c r="A129" t="s">
        <v>691</v>
      </c>
      <c r="B129" s="9" t="s">
        <v>2022</v>
      </c>
      <c r="C129" s="1">
        <f t="shared" si="29"/>
        <v>1250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 t="shared" si="30"/>
        <v>0</v>
      </c>
      <c r="G129" s="1">
        <f t="shared" si="18"/>
        <v>124</v>
      </c>
      <c r="H129" s="2">
        <f t="shared" si="19"/>
        <v>9.9199999999999997E-2</v>
      </c>
      <c r="I129" s="8"/>
      <c r="J129" s="2">
        <f t="shared" si="31"/>
        <v>0.53920000000000001</v>
      </c>
      <c r="K129" s="2">
        <f t="shared" si="32"/>
        <v>0.44</v>
      </c>
      <c r="L129" s="2">
        <f t="shared" si="33"/>
        <v>0</v>
      </c>
      <c r="M129" s="2">
        <f t="shared" si="34"/>
        <v>2.0799999999999985E-2</v>
      </c>
      <c r="N129" s="58">
        <v>674</v>
      </c>
      <c r="O129" s="58">
        <v>550</v>
      </c>
      <c r="P129" s="59"/>
      <c r="Q129" s="58">
        <v>8</v>
      </c>
      <c r="R129" s="58"/>
      <c r="S129" s="59">
        <v>12</v>
      </c>
      <c r="T129" s="59"/>
      <c r="U129" s="58"/>
      <c r="V129" s="58"/>
      <c r="W129" s="59"/>
      <c r="X129" s="58"/>
      <c r="Y129" s="59"/>
      <c r="Z129" s="59">
        <v>6</v>
      </c>
      <c r="AA129" s="59"/>
      <c r="AB129" s="59"/>
      <c r="AC129" s="58"/>
      <c r="AD129" s="58"/>
      <c r="AE129" s="58"/>
      <c r="AG129" t="str">
        <f t="shared" si="27"/>
        <v>Sherman</v>
      </c>
      <c r="AH129" t="s">
        <v>394</v>
      </c>
      <c r="AI129" s="9">
        <v>5</v>
      </c>
      <c r="AK129" s="95">
        <v>9</v>
      </c>
      <c r="AL129" s="97">
        <v>1</v>
      </c>
      <c r="AM129" s="97">
        <v>85</v>
      </c>
      <c r="AN129" s="101">
        <v>68310</v>
      </c>
      <c r="AO129" s="101">
        <f t="shared" si="28"/>
        <v>9001</v>
      </c>
      <c r="AP129" t="s">
        <v>1974</v>
      </c>
      <c r="AQ129" s="105">
        <f t="shared" si="35"/>
        <v>968310</v>
      </c>
      <c r="AU129">
        <v>23.36</v>
      </c>
      <c r="AV129">
        <v>1.56</v>
      </c>
      <c r="AW129">
        <v>21.8</v>
      </c>
      <c r="AX129" s="2"/>
    </row>
    <row r="130" spans="1:50" hidden="1" outlineLevel="1">
      <c r="A130" t="s">
        <v>481</v>
      </c>
      <c r="B130" s="9" t="s">
        <v>2022</v>
      </c>
      <c r="C130" s="1">
        <f t="shared" si="29"/>
        <v>9472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 t="shared" si="30"/>
        <v>0</v>
      </c>
      <c r="G130" s="1">
        <f t="shared" ref="G130:G172" si="36">IF(C130&gt;0,MAX(N130:P130)-LARGE(N130:P130,2),0)</f>
        <v>1809</v>
      </c>
      <c r="H130" s="2">
        <f t="shared" ref="H130:H172" si="37">IF(C130&gt;0,G130/C130,0)</f>
        <v>0.19098395270270271</v>
      </c>
      <c r="I130" s="8"/>
      <c r="J130" s="2">
        <f t="shared" si="31"/>
        <v>0.58319256756756754</v>
      </c>
      <c r="K130" s="2">
        <f t="shared" si="32"/>
        <v>0.39220861486486486</v>
      </c>
      <c r="L130" s="2">
        <f t="shared" si="33"/>
        <v>0</v>
      </c>
      <c r="M130" s="2">
        <f t="shared" si="34"/>
        <v>2.4598817567567599E-2</v>
      </c>
      <c r="N130" s="58">
        <v>5524</v>
      </c>
      <c r="O130" s="58">
        <v>3715</v>
      </c>
      <c r="P130" s="59"/>
      <c r="Q130" s="58">
        <v>51</v>
      </c>
      <c r="R130" s="58"/>
      <c r="S130" s="59">
        <v>103</v>
      </c>
      <c r="T130" s="59"/>
      <c r="U130" s="58"/>
      <c r="V130" s="58"/>
      <c r="W130" s="59"/>
      <c r="X130" s="58"/>
      <c r="Y130" s="59"/>
      <c r="Z130" s="59">
        <v>79</v>
      </c>
      <c r="AA130" s="59"/>
      <c r="AB130" s="59"/>
      <c r="AC130" s="58"/>
      <c r="AD130" s="58"/>
      <c r="AE130" s="58"/>
      <c r="AG130" t="str">
        <f t="shared" si="27"/>
        <v>Simsbury</v>
      </c>
      <c r="AH130" t="s">
        <v>99</v>
      </c>
      <c r="AI130" s="9">
        <v>5</v>
      </c>
      <c r="AK130" s="95">
        <v>9</v>
      </c>
      <c r="AL130" s="97">
        <v>3</v>
      </c>
      <c r="AM130" s="97">
        <v>110</v>
      </c>
      <c r="AN130" s="101">
        <v>68940</v>
      </c>
      <c r="AO130" s="101">
        <f t="shared" si="28"/>
        <v>9003</v>
      </c>
      <c r="AP130" t="s">
        <v>1974</v>
      </c>
      <c r="AQ130" s="105">
        <f t="shared" si="35"/>
        <v>968940</v>
      </c>
      <c r="AU130">
        <v>34.31</v>
      </c>
      <c r="AV130">
        <v>0.43</v>
      </c>
      <c r="AW130">
        <v>33.880000000000003</v>
      </c>
      <c r="AX130" s="2"/>
    </row>
    <row r="131" spans="1:50" hidden="1" outlineLevel="1">
      <c r="A131" t="s">
        <v>379</v>
      </c>
      <c r="B131" s="9" t="s">
        <v>2022</v>
      </c>
      <c r="C131" s="1">
        <f t="shared" ref="C131:C162" si="38">SUM(N131:AE131)</f>
        <v>2791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 t="shared" ref="F131:F162" si="39">IF(P131&gt;0,RANK(P131,(N131:AE131)),0)</f>
        <v>0</v>
      </c>
      <c r="G131" s="1">
        <f t="shared" si="36"/>
        <v>409</v>
      </c>
      <c r="H131" s="2">
        <f t="shared" si="37"/>
        <v>0.14654245790039414</v>
      </c>
      <c r="I131" s="8"/>
      <c r="J131" s="2">
        <f t="shared" ref="J131:J162" si="40">IF(C131=0,"-",N131/C131)</f>
        <v>0.55893944822644215</v>
      </c>
      <c r="K131" s="2">
        <f t="shared" ref="K131:K162" si="41">IF(C131=0,"-",O131/C131)</f>
        <v>0.41239699032604799</v>
      </c>
      <c r="L131" s="2">
        <f t="shared" ref="L131:L162" si="42">IF(C131=0,"-",P131/C131)</f>
        <v>0</v>
      </c>
      <c r="M131" s="2">
        <f t="shared" ref="M131:M162" si="43">IF(C131=0,"-",(1-J131-K131-L131))</f>
        <v>2.8663561447509867E-2</v>
      </c>
      <c r="N131" s="58">
        <v>1560</v>
      </c>
      <c r="O131" s="58">
        <v>1151</v>
      </c>
      <c r="P131" s="59"/>
      <c r="Q131" s="58">
        <v>11</v>
      </c>
      <c r="R131" s="58"/>
      <c r="S131" s="59">
        <v>43</v>
      </c>
      <c r="T131" s="59"/>
      <c r="U131" s="58"/>
      <c r="V131" s="58"/>
      <c r="W131" s="59"/>
      <c r="X131" s="58"/>
      <c r="Y131" s="59"/>
      <c r="Z131" s="59">
        <v>26</v>
      </c>
      <c r="AA131" s="59"/>
      <c r="AB131" s="59"/>
      <c r="AC131" s="58"/>
      <c r="AD131" s="58"/>
      <c r="AE131" s="58"/>
      <c r="AG131" t="str">
        <f t="shared" si="27"/>
        <v>Somers</v>
      </c>
      <c r="AH131" t="s">
        <v>713</v>
      </c>
      <c r="AI131" s="9">
        <v>2</v>
      </c>
      <c r="AK131" s="95">
        <v>9</v>
      </c>
      <c r="AL131" s="97">
        <v>13</v>
      </c>
      <c r="AM131" s="97">
        <v>40</v>
      </c>
      <c r="AN131" s="101">
        <v>69220</v>
      </c>
      <c r="AO131" s="101">
        <f t="shared" si="28"/>
        <v>9013</v>
      </c>
      <c r="AP131" t="s">
        <v>1974</v>
      </c>
      <c r="AQ131" s="105">
        <f t="shared" ref="AQ131:AQ162" si="44">AK131*100000+AN131</f>
        <v>969220</v>
      </c>
      <c r="AU131">
        <v>28.48</v>
      </c>
      <c r="AV131">
        <v>0.14000000000000001</v>
      </c>
      <c r="AW131">
        <v>28.34</v>
      </c>
      <c r="AX131" s="2"/>
    </row>
    <row r="132" spans="1:50" hidden="1" outlineLevel="1">
      <c r="A132" t="s">
        <v>1919</v>
      </c>
      <c r="B132" s="9" t="s">
        <v>2022</v>
      </c>
      <c r="C132" s="1">
        <f t="shared" si="38"/>
        <v>9663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39"/>
        <v>0</v>
      </c>
      <c r="G132" s="1">
        <f t="shared" si="36"/>
        <v>3925</v>
      </c>
      <c r="H132" s="2">
        <f t="shared" si="37"/>
        <v>0.40618855427920936</v>
      </c>
      <c r="I132" s="8"/>
      <c r="J132" s="2">
        <f t="shared" si="40"/>
        <v>0.69233157404532752</v>
      </c>
      <c r="K132" s="2">
        <f t="shared" si="41"/>
        <v>0.28614301976611817</v>
      </c>
      <c r="L132" s="2">
        <f t="shared" si="42"/>
        <v>0</v>
      </c>
      <c r="M132" s="2">
        <f t="shared" si="43"/>
        <v>2.1525406188554308E-2</v>
      </c>
      <c r="N132" s="58">
        <v>6690</v>
      </c>
      <c r="O132" s="58">
        <v>2765</v>
      </c>
      <c r="P132" s="59"/>
      <c r="Q132" s="58">
        <v>37</v>
      </c>
      <c r="R132" s="58"/>
      <c r="S132" s="59">
        <v>96</v>
      </c>
      <c r="T132" s="59"/>
      <c r="U132" s="58"/>
      <c r="V132" s="58"/>
      <c r="W132" s="59"/>
      <c r="X132" s="58"/>
      <c r="Y132" s="59"/>
      <c r="Z132" s="59">
        <v>75</v>
      </c>
      <c r="AA132" s="59"/>
      <c r="AB132" s="59"/>
      <c r="AC132" s="58"/>
      <c r="AD132" s="58"/>
      <c r="AE132" s="58"/>
      <c r="AG132" t="str">
        <f t="shared" ref="AG132:AG172" si="45">A132</f>
        <v>South Windsor</v>
      </c>
      <c r="AH132" t="s">
        <v>99</v>
      </c>
      <c r="AI132" s="9">
        <v>1</v>
      </c>
      <c r="AK132" s="95">
        <v>9</v>
      </c>
      <c r="AL132" s="97">
        <v>3</v>
      </c>
      <c r="AM132" s="97">
        <v>120</v>
      </c>
      <c r="AN132" s="101">
        <v>71390</v>
      </c>
      <c r="AO132" s="101">
        <f t="shared" ref="AO132:AO171" si="46">AK132*1000+AL132</f>
        <v>9003</v>
      </c>
      <c r="AP132" t="s">
        <v>1974</v>
      </c>
      <c r="AQ132" s="105">
        <f t="shared" si="44"/>
        <v>971390</v>
      </c>
      <c r="AU132">
        <v>28.66</v>
      </c>
      <c r="AV132">
        <v>0.7</v>
      </c>
      <c r="AW132">
        <v>27.96</v>
      </c>
      <c r="AX132" s="2"/>
    </row>
    <row r="133" spans="1:50" hidden="1" outlineLevel="1">
      <c r="A133" t="s">
        <v>1315</v>
      </c>
      <c r="B133" s="9" t="s">
        <v>2022</v>
      </c>
      <c r="C133" s="1">
        <f t="shared" si="38"/>
        <v>6902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 t="shared" si="39"/>
        <v>0</v>
      </c>
      <c r="G133" s="1">
        <f t="shared" si="36"/>
        <v>241</v>
      </c>
      <c r="H133" s="2">
        <f t="shared" si="37"/>
        <v>3.4917415241958849E-2</v>
      </c>
      <c r="I133" s="8"/>
      <c r="J133" s="2">
        <f t="shared" si="40"/>
        <v>0.50883801796580697</v>
      </c>
      <c r="K133" s="2">
        <f t="shared" si="41"/>
        <v>0.47392060272384817</v>
      </c>
      <c r="L133" s="2">
        <f t="shared" si="42"/>
        <v>0</v>
      </c>
      <c r="M133" s="2">
        <f t="shared" si="43"/>
        <v>1.7241379310344862E-2</v>
      </c>
      <c r="N133" s="58">
        <v>3512</v>
      </c>
      <c r="O133" s="58">
        <v>3271</v>
      </c>
      <c r="P133" s="59"/>
      <c r="Q133" s="58">
        <v>28</v>
      </c>
      <c r="R133" s="58"/>
      <c r="S133" s="59">
        <v>58</v>
      </c>
      <c r="T133" s="59"/>
      <c r="U133" s="58"/>
      <c r="V133" s="58"/>
      <c r="W133" s="59"/>
      <c r="X133" s="58"/>
      <c r="Y133" s="59"/>
      <c r="Z133" s="59">
        <v>33</v>
      </c>
      <c r="AA133" s="59"/>
      <c r="AB133" s="59"/>
      <c r="AC133" s="58"/>
      <c r="AD133" s="58"/>
      <c r="AE133" s="58"/>
      <c r="AG133" t="str">
        <f t="shared" si="45"/>
        <v>Southbury</v>
      </c>
      <c r="AH133" t="s">
        <v>1939</v>
      </c>
      <c r="AI133" s="9">
        <v>5</v>
      </c>
      <c r="AK133" s="95">
        <v>9</v>
      </c>
      <c r="AL133" s="97">
        <v>9</v>
      </c>
      <c r="AM133" s="97">
        <v>110</v>
      </c>
      <c r="AN133" s="101">
        <v>69640</v>
      </c>
      <c r="AO133" s="101">
        <f t="shared" si="46"/>
        <v>9009</v>
      </c>
      <c r="AP133" t="s">
        <v>1974</v>
      </c>
      <c r="AQ133" s="105">
        <f t="shared" si="44"/>
        <v>969640</v>
      </c>
      <c r="AU133">
        <v>39.97</v>
      </c>
      <c r="AV133">
        <v>0.91</v>
      </c>
      <c r="AW133">
        <v>39.06</v>
      </c>
      <c r="AX133" s="2"/>
    </row>
    <row r="134" spans="1:50" hidden="1" outlineLevel="1">
      <c r="A134" t="s">
        <v>1153</v>
      </c>
      <c r="B134" s="9" t="s">
        <v>2022</v>
      </c>
      <c r="C134" s="1">
        <f t="shared" si="38"/>
        <v>13492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39"/>
        <v>0</v>
      </c>
      <c r="G134" s="1">
        <f t="shared" si="36"/>
        <v>4651</v>
      </c>
      <c r="H134" s="2">
        <f t="shared" si="37"/>
        <v>0.34472279869552325</v>
      </c>
      <c r="I134" s="8"/>
      <c r="J134" s="2">
        <f t="shared" si="40"/>
        <v>0.65824192113845237</v>
      </c>
      <c r="K134" s="2">
        <f t="shared" si="41"/>
        <v>0.31351912244292912</v>
      </c>
      <c r="L134" s="2">
        <f t="shared" si="42"/>
        <v>0</v>
      </c>
      <c r="M134" s="2">
        <f t="shared" si="43"/>
        <v>2.823895641861851E-2</v>
      </c>
      <c r="N134" s="58">
        <v>8881</v>
      </c>
      <c r="O134" s="58">
        <v>4230</v>
      </c>
      <c r="P134" s="59"/>
      <c r="Q134" s="58">
        <v>70</v>
      </c>
      <c r="R134" s="58"/>
      <c r="S134" s="59">
        <v>197</v>
      </c>
      <c r="T134" s="59"/>
      <c r="U134" s="58"/>
      <c r="V134" s="58"/>
      <c r="W134" s="59"/>
      <c r="X134" s="58"/>
      <c r="Y134" s="59"/>
      <c r="Z134" s="59">
        <v>114</v>
      </c>
      <c r="AA134" s="59"/>
      <c r="AB134" s="59"/>
      <c r="AC134" s="58"/>
      <c r="AD134" s="58"/>
      <c r="AE134" s="58"/>
      <c r="AG134" t="str">
        <f t="shared" si="45"/>
        <v>Southington</v>
      </c>
      <c r="AH134" t="s">
        <v>99</v>
      </c>
      <c r="AI134" s="9">
        <v>1</v>
      </c>
      <c r="AK134" s="95">
        <v>9</v>
      </c>
      <c r="AL134" s="97">
        <v>3</v>
      </c>
      <c r="AM134" s="97">
        <v>115</v>
      </c>
      <c r="AN134" s="101">
        <v>70550</v>
      </c>
      <c r="AO134" s="101">
        <f t="shared" si="46"/>
        <v>9003</v>
      </c>
      <c r="AP134" t="s">
        <v>1974</v>
      </c>
      <c r="AQ134" s="105">
        <f t="shared" si="44"/>
        <v>970550</v>
      </c>
      <c r="AU134">
        <v>36.619999999999997</v>
      </c>
      <c r="AV134">
        <v>0.63</v>
      </c>
      <c r="AW134">
        <v>35.99</v>
      </c>
      <c r="AX134" s="2"/>
    </row>
    <row r="135" spans="1:50" hidden="1" outlineLevel="1">
      <c r="A135" t="s">
        <v>1064</v>
      </c>
      <c r="B135" s="9" t="s">
        <v>2022</v>
      </c>
      <c r="C135" s="1">
        <f t="shared" si="38"/>
        <v>939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39"/>
        <v>0</v>
      </c>
      <c r="G135" s="1">
        <f t="shared" si="36"/>
        <v>348</v>
      </c>
      <c r="H135" s="2">
        <f t="shared" si="37"/>
        <v>0.37060702875399359</v>
      </c>
      <c r="I135" s="8"/>
      <c r="J135" s="2">
        <f t="shared" si="40"/>
        <v>0.67412140575079871</v>
      </c>
      <c r="K135" s="2">
        <f t="shared" si="41"/>
        <v>0.30351437699680511</v>
      </c>
      <c r="L135" s="2">
        <f t="shared" si="42"/>
        <v>0</v>
      </c>
      <c r="M135" s="2">
        <f t="shared" si="43"/>
        <v>2.2364217252396179E-2</v>
      </c>
      <c r="N135" s="58">
        <v>633</v>
      </c>
      <c r="O135" s="58">
        <v>285</v>
      </c>
      <c r="P135" s="59"/>
      <c r="Q135" s="58">
        <v>4</v>
      </c>
      <c r="R135" s="58"/>
      <c r="S135" s="59">
        <v>10</v>
      </c>
      <c r="T135" s="59"/>
      <c r="U135" s="58"/>
      <c r="V135" s="58"/>
      <c r="W135" s="59"/>
      <c r="X135" s="58"/>
      <c r="Y135" s="59"/>
      <c r="Z135" s="59">
        <v>7</v>
      </c>
      <c r="AA135" s="59"/>
      <c r="AB135" s="59"/>
      <c r="AC135" s="58"/>
      <c r="AD135" s="58"/>
      <c r="AE135" s="58"/>
      <c r="AG135" t="str">
        <f t="shared" si="45"/>
        <v>Sprague</v>
      </c>
      <c r="AH135" t="s">
        <v>712</v>
      </c>
      <c r="AI135" s="9">
        <v>2</v>
      </c>
      <c r="AK135" s="95">
        <v>9</v>
      </c>
      <c r="AL135" s="97">
        <v>11</v>
      </c>
      <c r="AM135" s="97">
        <v>90</v>
      </c>
      <c r="AN135" s="101">
        <v>71670</v>
      </c>
      <c r="AO135" s="101">
        <f t="shared" si="46"/>
        <v>9011</v>
      </c>
      <c r="AP135" t="s">
        <v>1974</v>
      </c>
      <c r="AQ135" s="105">
        <f t="shared" si="44"/>
        <v>971670</v>
      </c>
      <c r="AU135">
        <v>13.83</v>
      </c>
      <c r="AV135">
        <v>0.61</v>
      </c>
      <c r="AW135">
        <v>13.21</v>
      </c>
      <c r="AX135" s="2"/>
    </row>
    <row r="136" spans="1:50" hidden="1" outlineLevel="1">
      <c r="A136" t="s">
        <v>1219</v>
      </c>
      <c r="B136" s="9" t="s">
        <v>2022</v>
      </c>
      <c r="C136" s="1">
        <f t="shared" si="38"/>
        <v>4135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39"/>
        <v>0</v>
      </c>
      <c r="G136" s="1">
        <f t="shared" si="36"/>
        <v>1870</v>
      </c>
      <c r="H136" s="2">
        <f t="shared" si="37"/>
        <v>0.45223700120918986</v>
      </c>
      <c r="I136" s="8"/>
      <c r="J136" s="2">
        <f t="shared" si="40"/>
        <v>0.71704957678355496</v>
      </c>
      <c r="K136" s="2">
        <f t="shared" si="41"/>
        <v>0.26481257557436516</v>
      </c>
      <c r="L136" s="2">
        <f t="shared" si="42"/>
        <v>0</v>
      </c>
      <c r="M136" s="2">
        <f t="shared" si="43"/>
        <v>1.8137847642079874E-2</v>
      </c>
      <c r="N136" s="58">
        <v>2965</v>
      </c>
      <c r="O136" s="58">
        <v>1095</v>
      </c>
      <c r="P136" s="59"/>
      <c r="Q136" s="58">
        <v>16</v>
      </c>
      <c r="R136" s="58"/>
      <c r="S136" s="59">
        <v>28</v>
      </c>
      <c r="T136" s="59"/>
      <c r="U136" s="58"/>
      <c r="V136" s="58"/>
      <c r="W136" s="59"/>
      <c r="X136" s="58"/>
      <c r="Y136" s="59"/>
      <c r="Z136" s="59">
        <v>31</v>
      </c>
      <c r="AA136" s="59"/>
      <c r="AB136" s="59"/>
      <c r="AC136" s="58"/>
      <c r="AD136" s="58"/>
      <c r="AE136" s="58"/>
      <c r="AG136" t="str">
        <f t="shared" si="45"/>
        <v>Stafford</v>
      </c>
      <c r="AH136" t="s">
        <v>713</v>
      </c>
      <c r="AI136" s="9">
        <v>2</v>
      </c>
      <c r="AK136" s="95">
        <v>9</v>
      </c>
      <c r="AL136" s="97">
        <v>13</v>
      </c>
      <c r="AM136" s="97">
        <v>45</v>
      </c>
      <c r="AN136" s="101">
        <v>72090</v>
      </c>
      <c r="AO136" s="101">
        <f t="shared" si="46"/>
        <v>9013</v>
      </c>
      <c r="AP136" t="s">
        <v>1974</v>
      </c>
      <c r="AQ136" s="105">
        <f t="shared" si="44"/>
        <v>972090</v>
      </c>
      <c r="AU136">
        <v>58.77</v>
      </c>
      <c r="AV136">
        <v>0.81</v>
      </c>
      <c r="AW136">
        <v>57.96</v>
      </c>
      <c r="AX136" s="2"/>
    </row>
    <row r="137" spans="1:50" hidden="1" outlineLevel="1">
      <c r="A137" t="s">
        <v>687</v>
      </c>
      <c r="B137" s="9" t="s">
        <v>2022</v>
      </c>
      <c r="C137" s="1">
        <f t="shared" si="38"/>
        <v>26358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39"/>
        <v>0</v>
      </c>
      <c r="G137" s="1">
        <f t="shared" si="36"/>
        <v>9249</v>
      </c>
      <c r="H137" s="2">
        <f t="shared" si="37"/>
        <v>0.35089915775096747</v>
      </c>
      <c r="I137" s="8"/>
      <c r="J137" s="2">
        <f t="shared" si="40"/>
        <v>0.66469383109492375</v>
      </c>
      <c r="K137" s="2">
        <f t="shared" si="41"/>
        <v>0.31379467334395628</v>
      </c>
      <c r="L137" s="2">
        <f t="shared" si="42"/>
        <v>0</v>
      </c>
      <c r="M137" s="2">
        <f t="shared" si="43"/>
        <v>2.1511495561119975E-2</v>
      </c>
      <c r="N137" s="58">
        <v>17520</v>
      </c>
      <c r="O137" s="58">
        <v>8271</v>
      </c>
      <c r="P137" s="59"/>
      <c r="Q137" s="58">
        <v>146</v>
      </c>
      <c r="R137" s="58"/>
      <c r="S137" s="59">
        <v>250</v>
      </c>
      <c r="T137" s="59"/>
      <c r="U137" s="58"/>
      <c r="V137" s="58"/>
      <c r="W137" s="59"/>
      <c r="X137" s="58"/>
      <c r="Y137" s="59"/>
      <c r="Z137" s="59">
        <v>171</v>
      </c>
      <c r="AA137" s="59"/>
      <c r="AB137" s="59"/>
      <c r="AC137" s="58"/>
      <c r="AD137" s="58"/>
      <c r="AE137" s="58"/>
      <c r="AG137" t="str">
        <f t="shared" si="45"/>
        <v>Stamford</v>
      </c>
      <c r="AH137" t="s">
        <v>394</v>
      </c>
      <c r="AI137" s="9">
        <v>4</v>
      </c>
      <c r="AK137" s="95">
        <v>9</v>
      </c>
      <c r="AL137" s="97">
        <v>1</v>
      </c>
      <c r="AM137" s="97">
        <v>90</v>
      </c>
      <c r="AN137" s="101">
        <v>73070</v>
      </c>
      <c r="AO137" s="101">
        <f t="shared" si="46"/>
        <v>9001</v>
      </c>
      <c r="AP137" t="s">
        <v>1974</v>
      </c>
      <c r="AQ137" s="105">
        <f t="shared" si="44"/>
        <v>973070</v>
      </c>
      <c r="AU137">
        <v>52.07</v>
      </c>
      <c r="AV137">
        <v>14.33</v>
      </c>
      <c r="AW137">
        <v>37.75</v>
      </c>
      <c r="AX137" s="2"/>
    </row>
    <row r="138" spans="1:50" hidden="1" outlineLevel="1">
      <c r="A138" t="s">
        <v>1969</v>
      </c>
      <c r="B138" s="9" t="s">
        <v>2022</v>
      </c>
      <c r="C138" s="1">
        <f t="shared" si="38"/>
        <v>704</v>
      </c>
      <c r="D138" s="7">
        <f>IF(N138&gt;0, RANK(N138,(N138:P138,Q138:AE138)),0)</f>
        <v>1</v>
      </c>
      <c r="E138" s="7">
        <f>IF(O138&gt;0,RANK(O138,(N138:P138,Q138:AE138)),0)</f>
        <v>2</v>
      </c>
      <c r="F138" s="7">
        <f t="shared" si="39"/>
        <v>0</v>
      </c>
      <c r="G138" s="1">
        <f t="shared" si="36"/>
        <v>176</v>
      </c>
      <c r="H138" s="2">
        <f t="shared" si="37"/>
        <v>0.25</v>
      </c>
      <c r="I138" s="8"/>
      <c r="J138" s="2">
        <f t="shared" si="40"/>
        <v>0.61079545454545459</v>
      </c>
      <c r="K138" s="2">
        <f t="shared" si="41"/>
        <v>0.36079545454545453</v>
      </c>
      <c r="L138" s="2">
        <f t="shared" si="42"/>
        <v>0</v>
      </c>
      <c r="M138" s="2">
        <f t="shared" si="43"/>
        <v>2.8409090909090884E-2</v>
      </c>
      <c r="N138" s="58">
        <v>430</v>
      </c>
      <c r="O138" s="58">
        <v>254</v>
      </c>
      <c r="P138" s="59"/>
      <c r="Q138" s="58">
        <v>8</v>
      </c>
      <c r="R138" s="58"/>
      <c r="S138" s="59">
        <v>5</v>
      </c>
      <c r="T138" s="59"/>
      <c r="U138" s="58"/>
      <c r="V138" s="58"/>
      <c r="W138" s="59"/>
      <c r="X138" s="58"/>
      <c r="Y138" s="59"/>
      <c r="Z138" s="59">
        <v>7</v>
      </c>
      <c r="AA138" s="59"/>
      <c r="AB138" s="59"/>
      <c r="AC138" s="58"/>
      <c r="AD138" s="58"/>
      <c r="AE138" s="58"/>
      <c r="AG138" t="str">
        <f t="shared" si="45"/>
        <v>Sterling</v>
      </c>
      <c r="AH138" t="s">
        <v>1034</v>
      </c>
      <c r="AI138" s="9">
        <v>2</v>
      </c>
      <c r="AK138" s="95">
        <v>9</v>
      </c>
      <c r="AL138" s="97">
        <v>15</v>
      </c>
      <c r="AM138" s="97">
        <v>60</v>
      </c>
      <c r="AN138" s="101">
        <v>73420</v>
      </c>
      <c r="AO138" s="101">
        <f t="shared" si="46"/>
        <v>9015</v>
      </c>
      <c r="AP138" t="s">
        <v>1974</v>
      </c>
      <c r="AQ138" s="105">
        <f t="shared" si="44"/>
        <v>973420</v>
      </c>
      <c r="AU138">
        <v>27.31</v>
      </c>
      <c r="AV138">
        <v>0.08</v>
      </c>
      <c r="AW138">
        <v>27.23</v>
      </c>
      <c r="AX138" s="2"/>
    </row>
    <row r="139" spans="1:50" hidden="1" outlineLevel="1">
      <c r="A139" t="s">
        <v>1687</v>
      </c>
      <c r="B139" s="9" t="s">
        <v>2022</v>
      </c>
      <c r="C139" s="1">
        <f t="shared" si="38"/>
        <v>5773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39"/>
        <v>0</v>
      </c>
      <c r="G139" s="1">
        <f t="shared" si="36"/>
        <v>1781</v>
      </c>
      <c r="H139" s="2">
        <f t="shared" si="37"/>
        <v>0.30850510999480341</v>
      </c>
      <c r="I139" s="8"/>
      <c r="J139" s="2">
        <f t="shared" si="40"/>
        <v>0.64593798718170792</v>
      </c>
      <c r="K139" s="2">
        <f t="shared" si="41"/>
        <v>0.33743287718690457</v>
      </c>
      <c r="L139" s="2">
        <f t="shared" si="42"/>
        <v>0</v>
      </c>
      <c r="M139" s="2">
        <f t="shared" si="43"/>
        <v>1.6629135631387515E-2</v>
      </c>
      <c r="N139" s="58">
        <v>3729</v>
      </c>
      <c r="O139" s="58">
        <v>1948</v>
      </c>
      <c r="P139" s="59"/>
      <c r="Q139" s="58">
        <v>28</v>
      </c>
      <c r="R139" s="58"/>
      <c r="S139" s="59">
        <v>29</v>
      </c>
      <c r="T139" s="59"/>
      <c r="U139" s="58"/>
      <c r="V139" s="58"/>
      <c r="W139" s="59"/>
      <c r="X139" s="58"/>
      <c r="Y139" s="59"/>
      <c r="Z139" s="59">
        <v>39</v>
      </c>
      <c r="AA139" s="59"/>
      <c r="AB139" s="59"/>
      <c r="AC139" s="58"/>
      <c r="AD139" s="58"/>
      <c r="AE139" s="58"/>
      <c r="AG139" t="str">
        <f t="shared" si="45"/>
        <v>Stonington</v>
      </c>
      <c r="AH139" t="s">
        <v>712</v>
      </c>
      <c r="AI139" s="9">
        <v>2</v>
      </c>
      <c r="AK139" s="95">
        <v>9</v>
      </c>
      <c r="AL139" s="97">
        <v>11</v>
      </c>
      <c r="AM139" s="97">
        <v>95</v>
      </c>
      <c r="AN139" s="101">
        <v>73770</v>
      </c>
      <c r="AO139" s="101">
        <f t="shared" si="46"/>
        <v>9011</v>
      </c>
      <c r="AP139" t="s">
        <v>1974</v>
      </c>
      <c r="AQ139" s="105">
        <f t="shared" si="44"/>
        <v>973770</v>
      </c>
      <c r="AU139">
        <v>50.04</v>
      </c>
      <c r="AV139">
        <v>11.35</v>
      </c>
      <c r="AW139">
        <v>38.69</v>
      </c>
      <c r="AX139" s="2"/>
    </row>
    <row r="140" spans="1:50" hidden="1" outlineLevel="1">
      <c r="A140" t="s">
        <v>987</v>
      </c>
      <c r="B140" s="9" t="s">
        <v>2022</v>
      </c>
      <c r="C140" s="1">
        <f t="shared" si="38"/>
        <v>14730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39"/>
        <v>0</v>
      </c>
      <c r="G140" s="1">
        <f t="shared" si="36"/>
        <v>4988</v>
      </c>
      <c r="H140" s="2">
        <f t="shared" si="37"/>
        <v>0.3386286490156144</v>
      </c>
      <c r="I140" s="8"/>
      <c r="J140" s="2">
        <f t="shared" si="40"/>
        <v>0.65675492192803797</v>
      </c>
      <c r="K140" s="2">
        <f t="shared" si="41"/>
        <v>0.31812627291242362</v>
      </c>
      <c r="L140" s="2">
        <f t="shared" si="42"/>
        <v>0</v>
      </c>
      <c r="M140" s="2">
        <f t="shared" si="43"/>
        <v>2.5118805159538404E-2</v>
      </c>
      <c r="N140" s="58">
        <v>9674</v>
      </c>
      <c r="O140" s="58">
        <v>4686</v>
      </c>
      <c r="P140" s="59"/>
      <c r="Q140" s="58">
        <v>79</v>
      </c>
      <c r="R140" s="58"/>
      <c r="S140" s="59">
        <v>213</v>
      </c>
      <c r="T140" s="59"/>
      <c r="U140" s="58"/>
      <c r="V140" s="58"/>
      <c r="W140" s="59"/>
      <c r="X140" s="58"/>
      <c r="Y140" s="59"/>
      <c r="Z140" s="59">
        <v>78</v>
      </c>
      <c r="AA140" s="59"/>
      <c r="AB140" s="59"/>
      <c r="AC140" s="58"/>
      <c r="AD140" s="58"/>
      <c r="AE140" s="58"/>
      <c r="AG140" t="str">
        <f t="shared" si="45"/>
        <v>Stratford</v>
      </c>
      <c r="AH140" t="s">
        <v>394</v>
      </c>
      <c r="AI140" s="9">
        <v>3</v>
      </c>
      <c r="AK140" s="95">
        <v>9</v>
      </c>
      <c r="AL140" s="97">
        <v>1</v>
      </c>
      <c r="AM140" s="97">
        <v>95</v>
      </c>
      <c r="AN140" s="101">
        <v>74190</v>
      </c>
      <c r="AO140" s="101">
        <f t="shared" si="46"/>
        <v>9001</v>
      </c>
      <c r="AP140" t="s">
        <v>1974</v>
      </c>
      <c r="AQ140" s="105">
        <f t="shared" si="44"/>
        <v>974190</v>
      </c>
      <c r="AU140">
        <v>19.88</v>
      </c>
      <c r="AV140">
        <v>2.29</v>
      </c>
      <c r="AW140">
        <v>17.59</v>
      </c>
      <c r="AX140" s="2"/>
    </row>
    <row r="141" spans="1:50" hidden="1" outlineLevel="1">
      <c r="A141" t="s">
        <v>2176</v>
      </c>
      <c r="B141" s="9" t="s">
        <v>2022</v>
      </c>
      <c r="C141" s="1">
        <f t="shared" si="38"/>
        <v>3958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 t="shared" si="39"/>
        <v>0</v>
      </c>
      <c r="G141" s="1">
        <f t="shared" si="36"/>
        <v>712</v>
      </c>
      <c r="H141" s="2">
        <f t="shared" si="37"/>
        <v>0.17988883274381001</v>
      </c>
      <c r="I141" s="8"/>
      <c r="J141" s="2">
        <f t="shared" si="40"/>
        <v>0.5775644264780192</v>
      </c>
      <c r="K141" s="2">
        <f t="shared" si="41"/>
        <v>0.39767559373420919</v>
      </c>
      <c r="L141" s="2">
        <f t="shared" si="42"/>
        <v>0</v>
      </c>
      <c r="M141" s="2">
        <f t="shared" si="43"/>
        <v>2.4759979787771613E-2</v>
      </c>
      <c r="N141" s="58">
        <v>2286</v>
      </c>
      <c r="O141" s="58">
        <v>1574</v>
      </c>
      <c r="P141" s="59"/>
      <c r="Q141" s="58">
        <v>20</v>
      </c>
      <c r="R141" s="58"/>
      <c r="S141" s="59">
        <v>46</v>
      </c>
      <c r="T141" s="59"/>
      <c r="U141" s="58"/>
      <c r="V141" s="58"/>
      <c r="W141" s="59"/>
      <c r="X141" s="58"/>
      <c r="Y141" s="59"/>
      <c r="Z141" s="59">
        <v>32</v>
      </c>
      <c r="AA141" s="59"/>
      <c r="AB141" s="59"/>
      <c r="AC141" s="58"/>
      <c r="AD141" s="58"/>
      <c r="AE141" s="58"/>
      <c r="AG141" t="str">
        <f t="shared" si="45"/>
        <v>Suffield</v>
      </c>
      <c r="AH141" t="s">
        <v>99</v>
      </c>
      <c r="AI141" s="9">
        <v>2</v>
      </c>
      <c r="AK141" s="95">
        <v>9</v>
      </c>
      <c r="AL141" s="97">
        <v>3</v>
      </c>
      <c r="AM141" s="97">
        <v>125</v>
      </c>
      <c r="AN141" s="101">
        <v>74540</v>
      </c>
      <c r="AO141" s="101">
        <f t="shared" si="46"/>
        <v>9003</v>
      </c>
      <c r="AP141" t="s">
        <v>1974</v>
      </c>
      <c r="AQ141" s="105">
        <f t="shared" si="44"/>
        <v>974540</v>
      </c>
      <c r="AU141">
        <v>42.94</v>
      </c>
      <c r="AV141">
        <v>0.72</v>
      </c>
      <c r="AW141">
        <v>42.21</v>
      </c>
      <c r="AX141" s="2"/>
    </row>
    <row r="142" spans="1:50" hidden="1" outlineLevel="1">
      <c r="A142" t="s">
        <v>1068</v>
      </c>
      <c r="B142" s="9" t="s">
        <v>2022</v>
      </c>
      <c r="C142" s="1">
        <f t="shared" si="38"/>
        <v>2465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 t="shared" si="39"/>
        <v>0</v>
      </c>
      <c r="G142" s="1">
        <f t="shared" si="36"/>
        <v>458</v>
      </c>
      <c r="H142" s="2">
        <f t="shared" si="37"/>
        <v>0.18580121703853955</v>
      </c>
      <c r="I142" s="8"/>
      <c r="J142" s="2">
        <f t="shared" si="40"/>
        <v>0.57890466531440166</v>
      </c>
      <c r="K142" s="2">
        <f t="shared" si="41"/>
        <v>0.39310344827586208</v>
      </c>
      <c r="L142" s="2">
        <f t="shared" si="42"/>
        <v>0</v>
      </c>
      <c r="M142" s="2">
        <f t="shared" si="43"/>
        <v>2.7991886409736266E-2</v>
      </c>
      <c r="N142" s="58">
        <v>1427</v>
      </c>
      <c r="O142" s="58">
        <v>969</v>
      </c>
      <c r="P142" s="59"/>
      <c r="Q142" s="58">
        <v>9</v>
      </c>
      <c r="R142" s="58"/>
      <c r="S142" s="59">
        <v>46</v>
      </c>
      <c r="T142" s="59"/>
      <c r="U142" s="58"/>
      <c r="V142" s="58"/>
      <c r="W142" s="59"/>
      <c r="X142" s="58"/>
      <c r="Y142" s="59"/>
      <c r="Z142" s="59">
        <v>14</v>
      </c>
      <c r="AA142" s="59"/>
      <c r="AB142" s="59"/>
      <c r="AC142" s="58"/>
      <c r="AD142" s="58"/>
      <c r="AE142" s="58"/>
      <c r="AG142" t="str">
        <f t="shared" si="45"/>
        <v>Thomaston</v>
      </c>
      <c r="AH142" t="s">
        <v>1181</v>
      </c>
      <c r="AI142" s="9">
        <v>5</v>
      </c>
      <c r="AK142" s="95">
        <v>9</v>
      </c>
      <c r="AL142" s="97">
        <v>5</v>
      </c>
      <c r="AM142" s="97">
        <v>100</v>
      </c>
      <c r="AN142" s="101">
        <v>75730</v>
      </c>
      <c r="AO142" s="101">
        <f t="shared" si="46"/>
        <v>9005</v>
      </c>
      <c r="AP142" t="s">
        <v>1974</v>
      </c>
      <c r="AQ142" s="105">
        <f t="shared" si="44"/>
        <v>975730</v>
      </c>
      <c r="AU142">
        <v>12.23</v>
      </c>
      <c r="AV142">
        <v>0.22</v>
      </c>
      <c r="AW142">
        <v>12.01</v>
      </c>
      <c r="AX142" s="2"/>
    </row>
    <row r="143" spans="1:50" hidden="1" outlineLevel="1">
      <c r="A143" t="s">
        <v>1789</v>
      </c>
      <c r="B143" s="9" t="s">
        <v>2022</v>
      </c>
      <c r="C143" s="1">
        <f t="shared" si="38"/>
        <v>2718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 t="shared" si="39"/>
        <v>0</v>
      </c>
      <c r="G143" s="1">
        <f t="shared" si="36"/>
        <v>933</v>
      </c>
      <c r="H143" s="2">
        <f t="shared" si="37"/>
        <v>0.3432671081677704</v>
      </c>
      <c r="I143" s="8"/>
      <c r="J143" s="2">
        <f t="shared" si="40"/>
        <v>0.66114790286975722</v>
      </c>
      <c r="K143" s="2">
        <f t="shared" si="41"/>
        <v>0.31788079470198677</v>
      </c>
      <c r="L143" s="2">
        <f t="shared" si="42"/>
        <v>0</v>
      </c>
      <c r="M143" s="2">
        <f t="shared" si="43"/>
        <v>2.0971302428256011E-2</v>
      </c>
      <c r="N143" s="58">
        <v>1797</v>
      </c>
      <c r="O143" s="58">
        <v>864</v>
      </c>
      <c r="P143" s="59"/>
      <c r="Q143" s="58">
        <v>13</v>
      </c>
      <c r="R143" s="58"/>
      <c r="S143" s="59">
        <v>25</v>
      </c>
      <c r="T143" s="59"/>
      <c r="U143" s="58"/>
      <c r="V143" s="58"/>
      <c r="W143" s="59"/>
      <c r="X143" s="58"/>
      <c r="Y143" s="59"/>
      <c r="Z143" s="59">
        <v>19</v>
      </c>
      <c r="AA143" s="59"/>
      <c r="AB143" s="59"/>
      <c r="AC143" s="58"/>
      <c r="AD143" s="58"/>
      <c r="AE143" s="58"/>
      <c r="AG143" t="str">
        <f t="shared" si="45"/>
        <v>Thompson</v>
      </c>
      <c r="AH143" t="s">
        <v>1034</v>
      </c>
      <c r="AI143" s="9">
        <v>2</v>
      </c>
      <c r="AK143" s="95">
        <v>9</v>
      </c>
      <c r="AL143" s="97">
        <v>15</v>
      </c>
      <c r="AM143" s="97">
        <v>65</v>
      </c>
      <c r="AN143" s="101">
        <v>75870</v>
      </c>
      <c r="AO143" s="101">
        <f t="shared" si="46"/>
        <v>9015</v>
      </c>
      <c r="AP143" t="s">
        <v>1974</v>
      </c>
      <c r="AQ143" s="105">
        <f t="shared" si="44"/>
        <v>975870</v>
      </c>
      <c r="AU143">
        <v>48.65</v>
      </c>
      <c r="AV143">
        <v>1.71</v>
      </c>
      <c r="AW143">
        <v>46.94</v>
      </c>
      <c r="AX143" s="2"/>
    </row>
    <row r="144" spans="1:50" hidden="1" outlineLevel="1">
      <c r="A144" t="s">
        <v>713</v>
      </c>
      <c r="B144" s="9" t="s">
        <v>2022</v>
      </c>
      <c r="C144" s="1">
        <f t="shared" si="38"/>
        <v>4657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39"/>
        <v>0</v>
      </c>
      <c r="G144" s="1">
        <f t="shared" si="36"/>
        <v>1531</v>
      </c>
      <c r="H144" s="2">
        <f t="shared" si="37"/>
        <v>0.32875241571827357</v>
      </c>
      <c r="I144" s="8"/>
      <c r="J144" s="2">
        <f t="shared" si="40"/>
        <v>0.65557225681769382</v>
      </c>
      <c r="K144" s="2">
        <f t="shared" si="41"/>
        <v>0.32681984109942025</v>
      </c>
      <c r="L144" s="2">
        <f t="shared" si="42"/>
        <v>0</v>
      </c>
      <c r="M144" s="2">
        <f t="shared" si="43"/>
        <v>1.7607902082885929E-2</v>
      </c>
      <c r="N144" s="58">
        <v>3053</v>
      </c>
      <c r="O144" s="58">
        <v>1522</v>
      </c>
      <c r="P144" s="59"/>
      <c r="Q144" s="58">
        <v>23</v>
      </c>
      <c r="R144" s="58"/>
      <c r="S144" s="59">
        <v>28</v>
      </c>
      <c r="T144" s="59"/>
      <c r="U144" s="58"/>
      <c r="V144" s="58"/>
      <c r="W144" s="59"/>
      <c r="X144" s="58"/>
      <c r="Y144" s="59"/>
      <c r="Z144" s="59">
        <v>31</v>
      </c>
      <c r="AA144" s="59"/>
      <c r="AB144" s="59"/>
      <c r="AC144" s="58"/>
      <c r="AD144" s="58"/>
      <c r="AE144" s="58"/>
      <c r="AG144" t="str">
        <f t="shared" si="45"/>
        <v>Tolland</v>
      </c>
      <c r="AH144" t="s">
        <v>713</v>
      </c>
      <c r="AI144" s="9">
        <v>2</v>
      </c>
      <c r="AK144" s="95">
        <v>9</v>
      </c>
      <c r="AL144" s="97">
        <v>13</v>
      </c>
      <c r="AM144" s="97">
        <v>50</v>
      </c>
      <c r="AN144" s="101">
        <v>76290</v>
      </c>
      <c r="AO144" s="101">
        <f t="shared" si="46"/>
        <v>9013</v>
      </c>
      <c r="AP144" t="s">
        <v>1974</v>
      </c>
      <c r="AQ144" s="105">
        <f t="shared" si="44"/>
        <v>976290</v>
      </c>
      <c r="AU144">
        <v>40.299999999999997</v>
      </c>
      <c r="AV144">
        <v>0.59</v>
      </c>
      <c r="AW144">
        <v>39.71</v>
      </c>
      <c r="AX144" s="2"/>
    </row>
    <row r="145" spans="1:50" hidden="1" outlineLevel="1">
      <c r="A145" t="s">
        <v>1918</v>
      </c>
      <c r="B145" s="9" t="s">
        <v>2022</v>
      </c>
      <c r="C145" s="1">
        <f t="shared" si="38"/>
        <v>10245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 t="shared" si="39"/>
        <v>0</v>
      </c>
      <c r="G145" s="1">
        <f t="shared" si="36"/>
        <v>3252</v>
      </c>
      <c r="H145" s="2">
        <f t="shared" si="37"/>
        <v>0.31742313323572474</v>
      </c>
      <c r="I145" s="8"/>
      <c r="J145" s="2">
        <f t="shared" si="40"/>
        <v>0.64128843338213759</v>
      </c>
      <c r="K145" s="2">
        <f t="shared" si="41"/>
        <v>0.3238653001464129</v>
      </c>
      <c r="L145" s="2">
        <f t="shared" si="42"/>
        <v>0</v>
      </c>
      <c r="M145" s="2">
        <f t="shared" si="43"/>
        <v>3.4846266471449505E-2</v>
      </c>
      <c r="N145" s="58">
        <v>6570</v>
      </c>
      <c r="O145" s="58">
        <v>3318</v>
      </c>
      <c r="P145" s="59"/>
      <c r="Q145" s="58">
        <v>58</v>
      </c>
      <c r="R145" s="58"/>
      <c r="S145" s="59">
        <v>213</v>
      </c>
      <c r="T145" s="59"/>
      <c r="U145" s="58"/>
      <c r="V145" s="58"/>
      <c r="W145" s="59"/>
      <c r="X145" s="58"/>
      <c r="Y145" s="59"/>
      <c r="Z145" s="59">
        <v>86</v>
      </c>
      <c r="AA145" s="59"/>
      <c r="AB145" s="59"/>
      <c r="AC145" s="58"/>
      <c r="AD145" s="58"/>
      <c r="AE145" s="58"/>
      <c r="AG145" t="str">
        <f t="shared" si="45"/>
        <v>Torrington</v>
      </c>
      <c r="AH145" t="s">
        <v>1181</v>
      </c>
      <c r="AI145" s="9">
        <v>0</v>
      </c>
      <c r="AK145" s="95">
        <v>9</v>
      </c>
      <c r="AL145" s="97">
        <v>5</v>
      </c>
      <c r="AM145" s="97">
        <v>105</v>
      </c>
      <c r="AN145" s="101">
        <v>76570</v>
      </c>
      <c r="AO145" s="101">
        <f t="shared" si="46"/>
        <v>9005</v>
      </c>
      <c r="AP145" t="s">
        <v>1974</v>
      </c>
      <c r="AQ145" s="105">
        <f t="shared" si="44"/>
        <v>976570</v>
      </c>
      <c r="AU145">
        <v>40.369999999999997</v>
      </c>
      <c r="AV145">
        <v>0.56999999999999995</v>
      </c>
      <c r="AW145">
        <v>39.79</v>
      </c>
      <c r="AX145" s="2"/>
    </row>
    <row r="146" spans="1:50" hidden="1" outlineLevel="1">
      <c r="A146" t="s">
        <v>1352</v>
      </c>
      <c r="B146" s="9" t="s">
        <v>2022</v>
      </c>
      <c r="C146" s="1">
        <f t="shared" si="38"/>
        <v>11613</v>
      </c>
      <c r="D146" s="7">
        <f>IF(N146&gt;0, RANK(N146,(N146:P146,Q146:AE146)),0)</f>
        <v>1</v>
      </c>
      <c r="E146" s="7">
        <f>IF(O146&gt;0,RANK(O146,(N146:P146,Q146:AE146)),0)</f>
        <v>2</v>
      </c>
      <c r="F146" s="7">
        <f t="shared" si="39"/>
        <v>0</v>
      </c>
      <c r="G146" s="1">
        <f t="shared" si="36"/>
        <v>2376</v>
      </c>
      <c r="H146" s="2">
        <f t="shared" si="37"/>
        <v>0.2045982950142082</v>
      </c>
      <c r="I146" s="8"/>
      <c r="J146" s="2">
        <f t="shared" si="40"/>
        <v>0.59312839059674505</v>
      </c>
      <c r="K146" s="2">
        <f t="shared" si="41"/>
        <v>0.38853009558253682</v>
      </c>
      <c r="L146" s="2">
        <f t="shared" si="42"/>
        <v>0</v>
      </c>
      <c r="M146" s="2">
        <f t="shared" si="43"/>
        <v>1.8341513820718136E-2</v>
      </c>
      <c r="N146" s="58">
        <v>6888</v>
      </c>
      <c r="O146" s="58">
        <v>4512</v>
      </c>
      <c r="P146" s="59"/>
      <c r="Q146" s="58">
        <v>57</v>
      </c>
      <c r="R146" s="58"/>
      <c r="S146" s="59">
        <v>100</v>
      </c>
      <c r="T146" s="59"/>
      <c r="U146" s="58"/>
      <c r="V146" s="58"/>
      <c r="W146" s="59"/>
      <c r="X146" s="58"/>
      <c r="Y146" s="59"/>
      <c r="Z146" s="59">
        <v>56</v>
      </c>
      <c r="AA146" s="59"/>
      <c r="AB146" s="59"/>
      <c r="AC146" s="58"/>
      <c r="AD146" s="58"/>
      <c r="AE146" s="58"/>
      <c r="AG146" t="str">
        <f t="shared" si="45"/>
        <v>Trumbull</v>
      </c>
      <c r="AH146" t="s">
        <v>394</v>
      </c>
      <c r="AI146" s="9">
        <v>4</v>
      </c>
      <c r="AK146" s="95">
        <v>9</v>
      </c>
      <c r="AL146" s="97">
        <v>1</v>
      </c>
      <c r="AM146" s="97">
        <v>100</v>
      </c>
      <c r="AN146" s="101">
        <v>77200</v>
      </c>
      <c r="AO146" s="101">
        <f t="shared" si="46"/>
        <v>9001</v>
      </c>
      <c r="AP146" t="s">
        <v>1974</v>
      </c>
      <c r="AQ146" s="105">
        <f t="shared" si="44"/>
        <v>977200</v>
      </c>
      <c r="AU146">
        <v>23.52</v>
      </c>
      <c r="AV146">
        <v>0.23</v>
      </c>
      <c r="AW146">
        <v>23.29</v>
      </c>
      <c r="AX146" s="2"/>
    </row>
    <row r="147" spans="1:50" hidden="1" outlineLevel="1">
      <c r="A147" t="s">
        <v>1368</v>
      </c>
      <c r="B147" s="9" t="s">
        <v>2022</v>
      </c>
      <c r="C147" s="1">
        <f t="shared" si="38"/>
        <v>317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 t="shared" si="39"/>
        <v>0</v>
      </c>
      <c r="G147" s="1">
        <f t="shared" si="36"/>
        <v>102</v>
      </c>
      <c r="H147" s="2">
        <f t="shared" si="37"/>
        <v>0.32176656151419558</v>
      </c>
      <c r="I147" s="8"/>
      <c r="J147" s="2">
        <f t="shared" si="40"/>
        <v>0.64984227129337535</v>
      </c>
      <c r="K147" s="2">
        <f t="shared" si="41"/>
        <v>0.32807570977917982</v>
      </c>
      <c r="L147" s="2">
        <f t="shared" si="42"/>
        <v>0</v>
      </c>
      <c r="M147" s="2">
        <f t="shared" si="43"/>
        <v>2.2082018927444824E-2</v>
      </c>
      <c r="N147" s="58">
        <v>206</v>
      </c>
      <c r="O147" s="58">
        <v>104</v>
      </c>
      <c r="P147" s="59"/>
      <c r="Q147" s="58">
        <v>2</v>
      </c>
      <c r="R147" s="58"/>
      <c r="S147" s="59">
        <v>2</v>
      </c>
      <c r="T147" s="59"/>
      <c r="U147" s="58"/>
      <c r="V147" s="58"/>
      <c r="W147" s="59"/>
      <c r="X147" s="58"/>
      <c r="Y147" s="59"/>
      <c r="Z147" s="59">
        <v>3</v>
      </c>
      <c r="AA147" s="59"/>
      <c r="AB147" s="59"/>
      <c r="AC147" s="58"/>
      <c r="AD147" s="58"/>
      <c r="AE147" s="58"/>
      <c r="AG147" t="str">
        <f t="shared" si="45"/>
        <v>Union</v>
      </c>
      <c r="AH147" t="s">
        <v>713</v>
      </c>
      <c r="AI147" s="9">
        <v>2</v>
      </c>
      <c r="AK147" s="95">
        <v>9</v>
      </c>
      <c r="AL147" s="97">
        <v>13</v>
      </c>
      <c r="AM147" s="97">
        <v>55</v>
      </c>
      <c r="AN147" s="101">
        <v>77830</v>
      </c>
      <c r="AO147" s="101">
        <f t="shared" si="46"/>
        <v>9013</v>
      </c>
      <c r="AP147" t="s">
        <v>1974</v>
      </c>
      <c r="AQ147" s="105">
        <f t="shared" si="44"/>
        <v>977830</v>
      </c>
      <c r="AU147">
        <v>29.83</v>
      </c>
      <c r="AV147">
        <v>1.1200000000000001</v>
      </c>
      <c r="AW147">
        <v>28.71</v>
      </c>
      <c r="AX147" s="2"/>
    </row>
    <row r="148" spans="1:50" hidden="1" outlineLevel="1">
      <c r="A148" t="s">
        <v>339</v>
      </c>
      <c r="B148" s="9" t="s">
        <v>2022</v>
      </c>
      <c r="C148" s="1">
        <f t="shared" si="38"/>
        <v>8684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39"/>
        <v>0</v>
      </c>
      <c r="G148" s="1">
        <f t="shared" si="36"/>
        <v>3419</v>
      </c>
      <c r="H148" s="2">
        <f t="shared" si="37"/>
        <v>0.39371257485029942</v>
      </c>
      <c r="I148" s="8"/>
      <c r="J148" s="2">
        <f t="shared" si="40"/>
        <v>0.68885306310456007</v>
      </c>
      <c r="K148" s="2">
        <f t="shared" si="41"/>
        <v>0.2951404882542607</v>
      </c>
      <c r="L148" s="2">
        <f t="shared" si="42"/>
        <v>0</v>
      </c>
      <c r="M148" s="2">
        <f t="shared" si="43"/>
        <v>1.6006448641179227E-2</v>
      </c>
      <c r="N148" s="58">
        <v>5982</v>
      </c>
      <c r="O148" s="58">
        <v>2563</v>
      </c>
      <c r="P148" s="59"/>
      <c r="Q148" s="58">
        <v>42</v>
      </c>
      <c r="R148" s="58"/>
      <c r="S148" s="59">
        <v>39</v>
      </c>
      <c r="T148" s="59"/>
      <c r="U148" s="58"/>
      <c r="V148" s="58"/>
      <c r="W148" s="59"/>
      <c r="X148" s="58"/>
      <c r="Y148" s="59"/>
      <c r="Z148" s="59">
        <v>58</v>
      </c>
      <c r="AA148" s="59"/>
      <c r="AB148" s="59"/>
      <c r="AC148" s="58"/>
      <c r="AD148" s="58"/>
      <c r="AE148" s="58"/>
      <c r="AG148" t="str">
        <f t="shared" si="45"/>
        <v>Vernon</v>
      </c>
      <c r="AH148" t="s">
        <v>713</v>
      </c>
      <c r="AI148" s="9">
        <v>2</v>
      </c>
      <c r="AK148" s="95">
        <v>9</v>
      </c>
      <c r="AL148" s="97">
        <v>13</v>
      </c>
      <c r="AM148" s="97">
        <v>60</v>
      </c>
      <c r="AN148" s="101">
        <v>78250</v>
      </c>
      <c r="AO148" s="101">
        <f t="shared" si="46"/>
        <v>9013</v>
      </c>
      <c r="AP148" t="s">
        <v>1974</v>
      </c>
      <c r="AQ148" s="105">
        <f t="shared" si="44"/>
        <v>978250</v>
      </c>
      <c r="AU148">
        <v>18.07</v>
      </c>
      <c r="AV148">
        <v>0.34</v>
      </c>
      <c r="AW148">
        <v>17.73</v>
      </c>
      <c r="AX148" s="2"/>
    </row>
    <row r="149" spans="1:50" hidden="1" outlineLevel="1">
      <c r="A149" t="s">
        <v>1869</v>
      </c>
      <c r="B149" s="9" t="s">
        <v>2022</v>
      </c>
      <c r="C149" s="1">
        <f t="shared" si="38"/>
        <v>668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 t="shared" si="39"/>
        <v>0</v>
      </c>
      <c r="G149" s="1">
        <f t="shared" si="36"/>
        <v>229</v>
      </c>
      <c r="H149" s="2">
        <f t="shared" si="37"/>
        <v>0.34281437125748504</v>
      </c>
      <c r="I149" s="8"/>
      <c r="J149" s="2">
        <f t="shared" si="40"/>
        <v>0.66017964071856283</v>
      </c>
      <c r="K149" s="2">
        <f t="shared" si="41"/>
        <v>0.31736526946107785</v>
      </c>
      <c r="L149" s="2">
        <f t="shared" si="42"/>
        <v>0</v>
      </c>
      <c r="M149" s="2">
        <f t="shared" si="43"/>
        <v>2.245508982035932E-2</v>
      </c>
      <c r="N149" s="58">
        <v>441</v>
      </c>
      <c r="O149" s="58">
        <v>212</v>
      </c>
      <c r="P149" s="59"/>
      <c r="Q149" s="58">
        <v>8</v>
      </c>
      <c r="R149" s="58"/>
      <c r="S149" s="59">
        <v>5</v>
      </c>
      <c r="T149" s="59"/>
      <c r="U149" s="58"/>
      <c r="V149" s="58"/>
      <c r="W149" s="59"/>
      <c r="X149" s="58"/>
      <c r="Y149" s="59"/>
      <c r="Z149" s="59">
        <v>2</v>
      </c>
      <c r="AA149" s="59"/>
      <c r="AB149" s="59"/>
      <c r="AC149" s="58"/>
      <c r="AD149" s="58"/>
      <c r="AE149" s="58"/>
      <c r="AG149" t="str">
        <f t="shared" si="45"/>
        <v>Voluntown</v>
      </c>
      <c r="AH149" t="s">
        <v>712</v>
      </c>
      <c r="AI149" s="9">
        <v>2</v>
      </c>
      <c r="AK149" s="95">
        <v>9</v>
      </c>
      <c r="AL149" s="97">
        <v>11</v>
      </c>
      <c r="AM149" s="97">
        <v>100</v>
      </c>
      <c r="AN149" s="101">
        <v>78600</v>
      </c>
      <c r="AO149" s="101">
        <f t="shared" si="46"/>
        <v>9011</v>
      </c>
      <c r="AP149" t="s">
        <v>1974</v>
      </c>
      <c r="AQ149" s="105">
        <f t="shared" si="44"/>
        <v>978600</v>
      </c>
      <c r="AU149">
        <v>39.76</v>
      </c>
      <c r="AV149">
        <v>0.85</v>
      </c>
      <c r="AW149">
        <v>38.92</v>
      </c>
      <c r="AX149" s="2"/>
    </row>
    <row r="150" spans="1:50" hidden="1" outlineLevel="1">
      <c r="A150" t="s">
        <v>884</v>
      </c>
      <c r="B150" s="9" t="s">
        <v>2022</v>
      </c>
      <c r="C150" s="1">
        <f t="shared" si="38"/>
        <v>12975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39"/>
        <v>0</v>
      </c>
      <c r="G150" s="1">
        <f t="shared" si="36"/>
        <v>4862</v>
      </c>
      <c r="H150" s="2">
        <f t="shared" si="37"/>
        <v>0.37472061657032757</v>
      </c>
      <c r="I150" s="8"/>
      <c r="J150" s="2">
        <f t="shared" si="40"/>
        <v>0.67483622350674377</v>
      </c>
      <c r="K150" s="2">
        <f t="shared" si="41"/>
        <v>0.3001156069364162</v>
      </c>
      <c r="L150" s="2">
        <f t="shared" si="42"/>
        <v>0</v>
      </c>
      <c r="M150" s="2">
        <f t="shared" si="43"/>
        <v>2.5048169556840028E-2</v>
      </c>
      <c r="N150" s="58">
        <v>8756</v>
      </c>
      <c r="O150" s="58">
        <v>3894</v>
      </c>
      <c r="P150" s="59"/>
      <c r="Q150" s="58">
        <v>68</v>
      </c>
      <c r="R150" s="58"/>
      <c r="S150" s="59">
        <v>167</v>
      </c>
      <c r="T150" s="59"/>
      <c r="U150" s="58"/>
      <c r="V150" s="58"/>
      <c r="W150" s="59"/>
      <c r="X150" s="58"/>
      <c r="Y150" s="59"/>
      <c r="Z150" s="59">
        <v>90</v>
      </c>
      <c r="AA150" s="59"/>
      <c r="AB150" s="59"/>
      <c r="AC150" s="58"/>
      <c r="AD150" s="58"/>
      <c r="AE150" s="58"/>
      <c r="AG150" t="str">
        <f t="shared" si="45"/>
        <v>Wallingford</v>
      </c>
      <c r="AH150" t="s">
        <v>1939</v>
      </c>
      <c r="AI150" s="9">
        <v>3</v>
      </c>
      <c r="AK150" s="95">
        <v>9</v>
      </c>
      <c r="AL150" s="97">
        <v>9</v>
      </c>
      <c r="AM150" s="97">
        <v>115</v>
      </c>
      <c r="AN150" s="101">
        <v>78740</v>
      </c>
      <c r="AO150" s="101">
        <f t="shared" si="46"/>
        <v>9009</v>
      </c>
      <c r="AP150" t="s">
        <v>1974</v>
      </c>
      <c r="AQ150" s="105">
        <f t="shared" si="44"/>
        <v>978740</v>
      </c>
      <c r="AU150">
        <v>39.880000000000003</v>
      </c>
      <c r="AV150">
        <v>0.86</v>
      </c>
      <c r="AW150">
        <v>39.020000000000003</v>
      </c>
      <c r="AX150" s="2"/>
    </row>
    <row r="151" spans="1:50" hidden="1" outlineLevel="1">
      <c r="A151" t="s">
        <v>933</v>
      </c>
      <c r="B151" s="9" t="s">
        <v>2022</v>
      </c>
      <c r="C151" s="1">
        <f t="shared" si="38"/>
        <v>493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 t="shared" si="39"/>
        <v>0</v>
      </c>
      <c r="G151" s="1">
        <f t="shared" si="36"/>
        <v>38</v>
      </c>
      <c r="H151" s="2">
        <f t="shared" si="37"/>
        <v>7.7079107505070993E-2</v>
      </c>
      <c r="I151" s="8"/>
      <c r="J151" s="2">
        <f t="shared" si="40"/>
        <v>0.52941176470588236</v>
      </c>
      <c r="K151" s="2">
        <f t="shared" si="41"/>
        <v>0.45233265720081134</v>
      </c>
      <c r="L151" s="2">
        <f t="shared" si="42"/>
        <v>0</v>
      </c>
      <c r="M151" s="2">
        <f t="shared" si="43"/>
        <v>1.8255578093306302E-2</v>
      </c>
      <c r="N151" s="58">
        <v>261</v>
      </c>
      <c r="O151" s="58">
        <v>223</v>
      </c>
      <c r="P151" s="59"/>
      <c r="Q151" s="58">
        <v>4</v>
      </c>
      <c r="R151" s="58"/>
      <c r="S151" s="59">
        <v>4</v>
      </c>
      <c r="T151" s="59"/>
      <c r="U151" s="58"/>
      <c r="V151" s="58"/>
      <c r="W151" s="59"/>
      <c r="X151" s="58"/>
      <c r="Y151" s="59"/>
      <c r="Z151" s="59">
        <v>1</v>
      </c>
      <c r="AA151" s="59"/>
      <c r="AB151" s="59"/>
      <c r="AC151" s="58"/>
      <c r="AD151" s="58"/>
      <c r="AE151" s="58"/>
      <c r="AG151" t="str">
        <f t="shared" si="45"/>
        <v>Warren</v>
      </c>
      <c r="AH151" t="s">
        <v>1181</v>
      </c>
      <c r="AI151" s="9">
        <v>5</v>
      </c>
      <c r="AK151" s="95">
        <v>9</v>
      </c>
      <c r="AL151" s="97">
        <v>5</v>
      </c>
      <c r="AM151" s="97">
        <v>110</v>
      </c>
      <c r="AN151" s="101">
        <v>79510</v>
      </c>
      <c r="AO151" s="101">
        <f t="shared" si="46"/>
        <v>9005</v>
      </c>
      <c r="AP151" t="s">
        <v>1974</v>
      </c>
      <c r="AQ151" s="105">
        <f t="shared" si="44"/>
        <v>979510</v>
      </c>
      <c r="AU151">
        <v>27.56</v>
      </c>
      <c r="AV151">
        <v>1.25</v>
      </c>
      <c r="AW151">
        <v>26.31</v>
      </c>
      <c r="AX151" s="2"/>
    </row>
    <row r="152" spans="1:50" hidden="1" outlineLevel="1">
      <c r="A152" t="s">
        <v>404</v>
      </c>
      <c r="B152" s="9" t="s">
        <v>2022</v>
      </c>
      <c r="C152" s="1">
        <f t="shared" si="38"/>
        <v>1309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39"/>
        <v>0</v>
      </c>
      <c r="G152" s="1">
        <f t="shared" si="36"/>
        <v>201</v>
      </c>
      <c r="H152" s="2">
        <f t="shared" si="37"/>
        <v>0.15355233002291827</v>
      </c>
      <c r="I152" s="8"/>
      <c r="J152" s="2">
        <f t="shared" si="40"/>
        <v>0.55767761650114589</v>
      </c>
      <c r="K152" s="2">
        <f t="shared" si="41"/>
        <v>0.40412528647822765</v>
      </c>
      <c r="L152" s="2">
        <f t="shared" si="42"/>
        <v>0</v>
      </c>
      <c r="M152" s="2">
        <f t="shared" si="43"/>
        <v>3.8197097020626458E-2</v>
      </c>
      <c r="N152" s="58">
        <v>730</v>
      </c>
      <c r="O152" s="58">
        <v>529</v>
      </c>
      <c r="P152" s="59"/>
      <c r="Q152" s="58">
        <v>20</v>
      </c>
      <c r="R152" s="58"/>
      <c r="S152" s="59">
        <v>16</v>
      </c>
      <c r="T152" s="59"/>
      <c r="U152" s="58"/>
      <c r="V152" s="58"/>
      <c r="W152" s="59"/>
      <c r="X152" s="58"/>
      <c r="Y152" s="59"/>
      <c r="Z152" s="59">
        <v>14</v>
      </c>
      <c r="AA152" s="59"/>
      <c r="AB152" s="59"/>
      <c r="AC152" s="58"/>
      <c r="AD152" s="58"/>
      <c r="AE152" s="58"/>
      <c r="AG152" t="str">
        <f t="shared" si="45"/>
        <v>Washington</v>
      </c>
      <c r="AH152" t="s">
        <v>1181</v>
      </c>
      <c r="AI152" s="9">
        <v>5</v>
      </c>
      <c r="AK152" s="95">
        <v>9</v>
      </c>
      <c r="AL152" s="97">
        <v>5</v>
      </c>
      <c r="AM152" s="97">
        <v>115</v>
      </c>
      <c r="AN152" s="101">
        <v>79720</v>
      </c>
      <c r="AO152" s="101">
        <f t="shared" si="46"/>
        <v>9005</v>
      </c>
      <c r="AP152" t="s">
        <v>1974</v>
      </c>
      <c r="AQ152" s="105">
        <f t="shared" si="44"/>
        <v>979720</v>
      </c>
      <c r="AU152">
        <v>38.71</v>
      </c>
      <c r="AV152">
        <v>0.52</v>
      </c>
      <c r="AW152">
        <v>38.19</v>
      </c>
      <c r="AX152" s="2"/>
    </row>
    <row r="153" spans="1:50" hidden="1" outlineLevel="1">
      <c r="A153" t="s">
        <v>837</v>
      </c>
      <c r="B153" s="9" t="s">
        <v>2022</v>
      </c>
      <c r="C153" s="1">
        <f t="shared" si="38"/>
        <v>24865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39"/>
        <v>0</v>
      </c>
      <c r="G153" s="1">
        <f t="shared" si="36"/>
        <v>3611</v>
      </c>
      <c r="H153" s="2">
        <f t="shared" si="37"/>
        <v>0.14522421073798511</v>
      </c>
      <c r="I153" s="8"/>
      <c r="J153" s="2">
        <f t="shared" si="40"/>
        <v>0.5539111200482606</v>
      </c>
      <c r="K153" s="2">
        <f t="shared" si="41"/>
        <v>0.40868690931027551</v>
      </c>
      <c r="L153" s="2">
        <f t="shared" si="42"/>
        <v>0</v>
      </c>
      <c r="M153" s="2">
        <f t="shared" si="43"/>
        <v>3.7401970641463889E-2</v>
      </c>
      <c r="N153" s="58">
        <v>13773</v>
      </c>
      <c r="O153" s="58">
        <v>10162</v>
      </c>
      <c r="P153" s="59"/>
      <c r="Q153" s="58">
        <v>109</v>
      </c>
      <c r="R153" s="58"/>
      <c r="S153" s="59">
        <v>634</v>
      </c>
      <c r="T153" s="59"/>
      <c r="U153" s="58"/>
      <c r="V153" s="58"/>
      <c r="W153" s="59"/>
      <c r="X153" s="58"/>
      <c r="Y153" s="59"/>
      <c r="Z153" s="59">
        <v>187</v>
      </c>
      <c r="AA153" s="59"/>
      <c r="AB153" s="59"/>
      <c r="AC153" s="58"/>
      <c r="AD153" s="58"/>
      <c r="AE153" s="58"/>
      <c r="AG153" t="str">
        <f t="shared" si="45"/>
        <v>Waterbury</v>
      </c>
      <c r="AH153" t="s">
        <v>1939</v>
      </c>
      <c r="AI153" s="9">
        <v>0</v>
      </c>
      <c r="AK153" s="95">
        <v>9</v>
      </c>
      <c r="AL153" s="97">
        <v>9</v>
      </c>
      <c r="AM153" s="97">
        <v>120</v>
      </c>
      <c r="AN153" s="101">
        <v>80070</v>
      </c>
      <c r="AO153" s="101">
        <f t="shared" si="46"/>
        <v>9009</v>
      </c>
      <c r="AP153" t="s">
        <v>1974</v>
      </c>
      <c r="AQ153" s="105">
        <f t="shared" si="44"/>
        <v>980070</v>
      </c>
      <c r="AU153">
        <v>28.92</v>
      </c>
      <c r="AV153">
        <v>0.35</v>
      </c>
      <c r="AW153">
        <v>28.57</v>
      </c>
      <c r="AX153" s="2"/>
    </row>
    <row r="154" spans="1:50" hidden="1" outlineLevel="1">
      <c r="A154" t="s">
        <v>407</v>
      </c>
      <c r="B154" s="9" t="s">
        <v>2022</v>
      </c>
      <c r="C154" s="1">
        <f t="shared" si="38"/>
        <v>6771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39"/>
        <v>0</v>
      </c>
      <c r="G154" s="1">
        <f t="shared" si="36"/>
        <v>2336</v>
      </c>
      <c r="H154" s="2">
        <f t="shared" si="37"/>
        <v>0.34500073844336138</v>
      </c>
      <c r="I154" s="8"/>
      <c r="J154" s="2">
        <f t="shared" si="40"/>
        <v>0.66578053463299369</v>
      </c>
      <c r="K154" s="2">
        <f t="shared" si="41"/>
        <v>0.32077979618963226</v>
      </c>
      <c r="L154" s="2">
        <f t="shared" si="42"/>
        <v>0</v>
      </c>
      <c r="M154" s="2">
        <f t="shared" si="43"/>
        <v>1.3439669177374047E-2</v>
      </c>
      <c r="N154" s="58">
        <v>4508</v>
      </c>
      <c r="O154" s="58">
        <v>2172</v>
      </c>
      <c r="P154" s="59"/>
      <c r="Q154" s="58">
        <v>21</v>
      </c>
      <c r="R154" s="58"/>
      <c r="S154" s="59">
        <v>45</v>
      </c>
      <c r="T154" s="59"/>
      <c r="U154" s="58"/>
      <c r="V154" s="58"/>
      <c r="W154" s="59"/>
      <c r="X154" s="58"/>
      <c r="Y154" s="59"/>
      <c r="Z154" s="59">
        <v>25</v>
      </c>
      <c r="AA154" s="59"/>
      <c r="AB154" s="59"/>
      <c r="AC154" s="58"/>
      <c r="AD154" s="58"/>
      <c r="AE154" s="58"/>
      <c r="AG154" t="str">
        <f t="shared" si="45"/>
        <v>Waterford</v>
      </c>
      <c r="AH154" t="s">
        <v>712</v>
      </c>
      <c r="AI154" s="9">
        <v>2</v>
      </c>
      <c r="AK154" s="95">
        <v>9</v>
      </c>
      <c r="AL154" s="97">
        <v>11</v>
      </c>
      <c r="AM154" s="97">
        <v>105</v>
      </c>
      <c r="AN154" s="101">
        <v>80280</v>
      </c>
      <c r="AO154" s="101">
        <f t="shared" si="46"/>
        <v>9011</v>
      </c>
      <c r="AP154" t="s">
        <v>1974</v>
      </c>
      <c r="AQ154" s="105">
        <f t="shared" si="44"/>
        <v>980280</v>
      </c>
      <c r="AU154">
        <v>44.39</v>
      </c>
      <c r="AV154">
        <v>11.64</v>
      </c>
      <c r="AW154">
        <v>32.75</v>
      </c>
      <c r="AX154" s="2"/>
    </row>
    <row r="155" spans="1:50" hidden="1" outlineLevel="1">
      <c r="A155" t="s">
        <v>1742</v>
      </c>
      <c r="B155" s="9" t="s">
        <v>2022</v>
      </c>
      <c r="C155" s="1">
        <f t="shared" si="38"/>
        <v>6976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 t="shared" si="39"/>
        <v>0</v>
      </c>
      <c r="G155" s="1">
        <f t="shared" si="36"/>
        <v>805</v>
      </c>
      <c r="H155" s="2">
        <f t="shared" si="37"/>
        <v>0.11539564220183486</v>
      </c>
      <c r="I155" s="8"/>
      <c r="J155" s="2">
        <f t="shared" si="40"/>
        <v>0.54128440366972475</v>
      </c>
      <c r="K155" s="2">
        <f t="shared" si="41"/>
        <v>0.4258887614678899</v>
      </c>
      <c r="L155" s="2">
        <f t="shared" si="42"/>
        <v>0</v>
      </c>
      <c r="M155" s="2">
        <f t="shared" si="43"/>
        <v>3.2826834862385357E-2</v>
      </c>
      <c r="N155" s="58">
        <v>3776</v>
      </c>
      <c r="O155" s="58">
        <v>2971</v>
      </c>
      <c r="P155" s="59"/>
      <c r="Q155" s="58">
        <v>42</v>
      </c>
      <c r="R155" s="58"/>
      <c r="S155" s="59">
        <v>129</v>
      </c>
      <c r="T155" s="59"/>
      <c r="U155" s="58"/>
      <c r="V155" s="58"/>
      <c r="W155" s="59"/>
      <c r="X155" s="58"/>
      <c r="Y155" s="59"/>
      <c r="Z155" s="59">
        <v>58</v>
      </c>
      <c r="AA155" s="59"/>
      <c r="AB155" s="59"/>
      <c r="AC155" s="58"/>
      <c r="AD155" s="58"/>
      <c r="AE155" s="58"/>
      <c r="AG155" t="str">
        <f t="shared" si="45"/>
        <v>Watertown</v>
      </c>
      <c r="AH155" t="s">
        <v>1181</v>
      </c>
      <c r="AI155" s="9">
        <v>5</v>
      </c>
      <c r="AK155" s="95">
        <v>9</v>
      </c>
      <c r="AL155" s="97">
        <v>5</v>
      </c>
      <c r="AM155" s="97">
        <v>120</v>
      </c>
      <c r="AN155" s="101">
        <v>80490</v>
      </c>
      <c r="AO155" s="101">
        <f t="shared" si="46"/>
        <v>9005</v>
      </c>
      <c r="AP155" t="s">
        <v>1974</v>
      </c>
      <c r="AQ155" s="105">
        <f t="shared" si="44"/>
        <v>980490</v>
      </c>
      <c r="AU155">
        <v>29.58</v>
      </c>
      <c r="AV155">
        <v>0.43</v>
      </c>
      <c r="AW155">
        <v>29.15</v>
      </c>
      <c r="AX155" s="2"/>
    </row>
    <row r="156" spans="1:50" hidden="1" outlineLevel="1">
      <c r="A156" t="s">
        <v>94</v>
      </c>
      <c r="B156" s="9" t="s">
        <v>2022</v>
      </c>
      <c r="C156" s="1">
        <f t="shared" si="38"/>
        <v>24730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39"/>
        <v>0</v>
      </c>
      <c r="G156" s="1">
        <f t="shared" si="36"/>
        <v>11332</v>
      </c>
      <c r="H156" s="2">
        <f t="shared" si="37"/>
        <v>0.45822887181560856</v>
      </c>
      <c r="I156" s="8"/>
      <c r="J156" s="2">
        <f t="shared" si="40"/>
        <v>0.71949049737161341</v>
      </c>
      <c r="K156" s="2">
        <f t="shared" si="41"/>
        <v>0.26126162555600485</v>
      </c>
      <c r="L156" s="2">
        <f t="shared" si="42"/>
        <v>0</v>
      </c>
      <c r="M156" s="2">
        <f t="shared" si="43"/>
        <v>1.9247877072381736E-2</v>
      </c>
      <c r="N156" s="58">
        <v>17793</v>
      </c>
      <c r="O156" s="58">
        <v>6461</v>
      </c>
      <c r="P156" s="59"/>
      <c r="Q156" s="58">
        <v>108</v>
      </c>
      <c r="R156" s="58"/>
      <c r="S156" s="59">
        <v>216</v>
      </c>
      <c r="T156" s="59"/>
      <c r="U156" s="58"/>
      <c r="V156" s="58"/>
      <c r="W156" s="59"/>
      <c r="X156" s="58"/>
      <c r="Y156" s="59"/>
      <c r="Z156" s="59">
        <v>152</v>
      </c>
      <c r="AA156" s="59"/>
      <c r="AB156" s="59"/>
      <c r="AC156" s="58"/>
      <c r="AD156" s="58"/>
      <c r="AE156" s="58"/>
      <c r="AG156" t="str">
        <f t="shared" si="45"/>
        <v>West Hartford</v>
      </c>
      <c r="AH156" t="s">
        <v>99</v>
      </c>
      <c r="AI156" s="9">
        <v>1</v>
      </c>
      <c r="AK156" s="95">
        <v>9</v>
      </c>
      <c r="AL156" s="97">
        <v>3</v>
      </c>
      <c r="AM156" s="97">
        <v>130</v>
      </c>
      <c r="AN156" s="101">
        <v>82590</v>
      </c>
      <c r="AO156" s="101">
        <f t="shared" si="46"/>
        <v>9003</v>
      </c>
      <c r="AP156" t="s">
        <v>1974</v>
      </c>
      <c r="AQ156" s="105">
        <f t="shared" si="44"/>
        <v>982590</v>
      </c>
      <c r="AU156">
        <v>22.36</v>
      </c>
      <c r="AV156">
        <v>0.38</v>
      </c>
      <c r="AW156">
        <v>21.98</v>
      </c>
      <c r="AX156" s="2"/>
    </row>
    <row r="157" spans="1:50" hidden="1" outlineLevel="1">
      <c r="A157" t="s">
        <v>1111</v>
      </c>
      <c r="B157" s="9" t="s">
        <v>2022</v>
      </c>
      <c r="C157" s="1">
        <f t="shared" si="38"/>
        <v>13669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39"/>
        <v>0</v>
      </c>
      <c r="G157" s="1">
        <f t="shared" si="36"/>
        <v>6927</v>
      </c>
      <c r="H157" s="2">
        <f t="shared" si="37"/>
        <v>0.50676713731801892</v>
      </c>
      <c r="I157" s="8"/>
      <c r="J157" s="2">
        <f t="shared" si="40"/>
        <v>0.73838612919745406</v>
      </c>
      <c r="K157" s="2">
        <f t="shared" si="41"/>
        <v>0.23161899187943522</v>
      </c>
      <c r="L157" s="2">
        <f t="shared" si="42"/>
        <v>0</v>
      </c>
      <c r="M157" s="2">
        <f t="shared" si="43"/>
        <v>2.9994878923110729E-2</v>
      </c>
      <c r="N157" s="58">
        <v>10093</v>
      </c>
      <c r="O157" s="58">
        <v>3166</v>
      </c>
      <c r="P157" s="59"/>
      <c r="Q157" s="58">
        <v>62</v>
      </c>
      <c r="R157" s="58"/>
      <c r="S157" s="59">
        <v>249</v>
      </c>
      <c r="T157" s="59"/>
      <c r="U157" s="58"/>
      <c r="V157" s="58"/>
      <c r="W157" s="59"/>
      <c r="X157" s="58"/>
      <c r="Y157" s="59"/>
      <c r="Z157" s="59">
        <v>99</v>
      </c>
      <c r="AA157" s="59"/>
      <c r="AB157" s="59"/>
      <c r="AC157" s="58"/>
      <c r="AD157" s="58"/>
      <c r="AE157" s="58"/>
      <c r="AG157" t="str">
        <f t="shared" si="45"/>
        <v>West Haven</v>
      </c>
      <c r="AH157" t="s">
        <v>1939</v>
      </c>
      <c r="AI157" s="9">
        <v>3</v>
      </c>
      <c r="AK157" s="95">
        <v>9</v>
      </c>
      <c r="AL157" s="97">
        <v>9</v>
      </c>
      <c r="AM157" s="97">
        <v>125</v>
      </c>
      <c r="AN157" s="101">
        <v>82870</v>
      </c>
      <c r="AO157" s="101">
        <f t="shared" si="46"/>
        <v>9009</v>
      </c>
      <c r="AP157" t="s">
        <v>1974</v>
      </c>
      <c r="AQ157" s="105">
        <f t="shared" si="44"/>
        <v>982870</v>
      </c>
      <c r="AU157">
        <v>11.01</v>
      </c>
      <c r="AV157">
        <v>0.17</v>
      </c>
      <c r="AW157">
        <v>10.84</v>
      </c>
      <c r="AX157" s="2"/>
    </row>
    <row r="158" spans="1:50" hidden="1" outlineLevel="1">
      <c r="A158" t="s">
        <v>514</v>
      </c>
      <c r="B158" s="9" t="s">
        <v>2022</v>
      </c>
      <c r="C158" s="1">
        <f t="shared" si="38"/>
        <v>2236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39"/>
        <v>0</v>
      </c>
      <c r="G158" s="1">
        <f t="shared" si="36"/>
        <v>682</v>
      </c>
      <c r="H158" s="2">
        <f t="shared" si="37"/>
        <v>0.30500894454382826</v>
      </c>
      <c r="I158" s="8"/>
      <c r="J158" s="2">
        <f t="shared" si="40"/>
        <v>0.64177101967799643</v>
      </c>
      <c r="K158" s="2">
        <f t="shared" si="41"/>
        <v>0.33676207513416817</v>
      </c>
      <c r="L158" s="2">
        <f t="shared" si="42"/>
        <v>0</v>
      </c>
      <c r="M158" s="2">
        <f t="shared" si="43"/>
        <v>2.1466905187835394E-2</v>
      </c>
      <c r="N158" s="58">
        <v>1435</v>
      </c>
      <c r="O158" s="58">
        <v>753</v>
      </c>
      <c r="P158" s="59"/>
      <c r="Q158" s="58">
        <v>22</v>
      </c>
      <c r="R158" s="58"/>
      <c r="S158" s="59">
        <v>11</v>
      </c>
      <c r="T158" s="59"/>
      <c r="U158" s="58"/>
      <c r="V158" s="58"/>
      <c r="W158" s="59"/>
      <c r="X158" s="58"/>
      <c r="Y158" s="59"/>
      <c r="Z158" s="59">
        <v>15</v>
      </c>
      <c r="AA158" s="59"/>
      <c r="AB158" s="59"/>
      <c r="AC158" s="58"/>
      <c r="AD158" s="58"/>
      <c r="AE158" s="58"/>
      <c r="AG158" t="str">
        <f t="shared" si="45"/>
        <v>Westbrook</v>
      </c>
      <c r="AH158" t="s">
        <v>1295</v>
      </c>
      <c r="AI158" s="9">
        <v>2</v>
      </c>
      <c r="AK158" s="95">
        <v>9</v>
      </c>
      <c r="AL158" s="97">
        <v>7</v>
      </c>
      <c r="AM158" s="97">
        <v>75</v>
      </c>
      <c r="AN158" s="101">
        <v>81680</v>
      </c>
      <c r="AO158" s="101">
        <f t="shared" si="46"/>
        <v>9007</v>
      </c>
      <c r="AP158" t="s">
        <v>1974</v>
      </c>
      <c r="AQ158" s="105">
        <f t="shared" si="44"/>
        <v>981680</v>
      </c>
      <c r="AU158">
        <v>21.38</v>
      </c>
      <c r="AV158">
        <v>5.66</v>
      </c>
      <c r="AW158">
        <v>15.72</v>
      </c>
      <c r="AX158" s="2"/>
    </row>
    <row r="159" spans="1:50" hidden="1" outlineLevel="1">
      <c r="A159" t="s">
        <v>105</v>
      </c>
      <c r="B159" s="9" t="s">
        <v>2022</v>
      </c>
      <c r="C159" s="1">
        <f t="shared" si="38"/>
        <v>3209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39"/>
        <v>0</v>
      </c>
      <c r="G159" s="1">
        <f t="shared" si="36"/>
        <v>445</v>
      </c>
      <c r="H159" s="2">
        <f t="shared" si="37"/>
        <v>0.13867248363976317</v>
      </c>
      <c r="I159" s="8"/>
      <c r="J159" s="2">
        <f t="shared" si="40"/>
        <v>0.56248052352757871</v>
      </c>
      <c r="K159" s="2">
        <f t="shared" si="41"/>
        <v>0.42380803988781551</v>
      </c>
      <c r="L159" s="2">
        <f t="shared" si="42"/>
        <v>0</v>
      </c>
      <c r="M159" s="2">
        <f t="shared" si="43"/>
        <v>1.3711436584605774E-2</v>
      </c>
      <c r="N159" s="58">
        <v>1805</v>
      </c>
      <c r="O159" s="58">
        <v>1360</v>
      </c>
      <c r="P159" s="59"/>
      <c r="Q159" s="58">
        <v>23</v>
      </c>
      <c r="R159" s="58"/>
      <c r="S159" s="59">
        <v>4</v>
      </c>
      <c r="T159" s="59"/>
      <c r="U159" s="58"/>
      <c r="V159" s="58"/>
      <c r="W159" s="59"/>
      <c r="X159" s="58"/>
      <c r="Y159" s="59"/>
      <c r="Z159" s="59">
        <v>17</v>
      </c>
      <c r="AA159" s="59"/>
      <c r="AB159" s="59"/>
      <c r="AC159" s="58"/>
      <c r="AD159" s="58"/>
      <c r="AE159" s="58"/>
      <c r="AG159" t="str">
        <f t="shared" si="45"/>
        <v>Weston</v>
      </c>
      <c r="AH159" t="s">
        <v>394</v>
      </c>
      <c r="AI159" s="9">
        <v>4</v>
      </c>
      <c r="AK159" s="95">
        <v>9</v>
      </c>
      <c r="AL159" s="97">
        <v>1</v>
      </c>
      <c r="AM159" s="97">
        <v>105</v>
      </c>
      <c r="AN159" s="101">
        <v>83430</v>
      </c>
      <c r="AO159" s="101">
        <f t="shared" si="46"/>
        <v>9001</v>
      </c>
      <c r="AP159" t="s">
        <v>1974</v>
      </c>
      <c r="AQ159" s="105">
        <f t="shared" si="44"/>
        <v>983430</v>
      </c>
      <c r="AU159">
        <v>20.71</v>
      </c>
      <c r="AV159">
        <v>0.91</v>
      </c>
      <c r="AW159">
        <v>19.8</v>
      </c>
      <c r="AX159" s="2"/>
    </row>
    <row r="160" spans="1:50" hidden="1" outlineLevel="1">
      <c r="A160" t="s">
        <v>1467</v>
      </c>
      <c r="B160" s="9" t="s">
        <v>2022</v>
      </c>
      <c r="C160" s="1">
        <f t="shared" si="38"/>
        <v>9210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39"/>
        <v>0</v>
      </c>
      <c r="G160" s="1">
        <f t="shared" si="36"/>
        <v>2347</v>
      </c>
      <c r="H160" s="2">
        <f t="shared" si="37"/>
        <v>0.2548317046688382</v>
      </c>
      <c r="I160" s="8"/>
      <c r="J160" s="2">
        <f t="shared" si="40"/>
        <v>0.62128121606948972</v>
      </c>
      <c r="K160" s="2">
        <f t="shared" si="41"/>
        <v>0.36644951140065146</v>
      </c>
      <c r="L160" s="2">
        <f t="shared" si="42"/>
        <v>0</v>
      </c>
      <c r="M160" s="2">
        <f t="shared" si="43"/>
        <v>1.2269272529858821E-2</v>
      </c>
      <c r="N160" s="58">
        <v>5722</v>
      </c>
      <c r="O160" s="58">
        <v>3375</v>
      </c>
      <c r="P160" s="59"/>
      <c r="Q160" s="58">
        <v>47</v>
      </c>
      <c r="R160" s="58"/>
      <c r="S160" s="59">
        <v>33</v>
      </c>
      <c r="T160" s="59"/>
      <c r="U160" s="58"/>
      <c r="V160" s="58"/>
      <c r="W160" s="59"/>
      <c r="X160" s="58"/>
      <c r="Y160" s="59"/>
      <c r="Z160" s="59">
        <v>33</v>
      </c>
      <c r="AA160" s="59"/>
      <c r="AB160" s="59"/>
      <c r="AC160" s="58"/>
      <c r="AD160" s="58"/>
      <c r="AE160" s="58"/>
      <c r="AG160" t="str">
        <f t="shared" si="45"/>
        <v>Westport</v>
      </c>
      <c r="AH160" t="s">
        <v>394</v>
      </c>
      <c r="AI160" s="9">
        <v>4</v>
      </c>
      <c r="AK160" s="95">
        <v>9</v>
      </c>
      <c r="AL160" s="97">
        <v>1</v>
      </c>
      <c r="AM160" s="97">
        <v>110</v>
      </c>
      <c r="AN160" s="101">
        <v>83500</v>
      </c>
      <c r="AO160" s="101">
        <f t="shared" si="46"/>
        <v>9001</v>
      </c>
      <c r="AP160" t="s">
        <v>1974</v>
      </c>
      <c r="AQ160" s="105">
        <f t="shared" si="44"/>
        <v>983500</v>
      </c>
      <c r="AU160">
        <v>33.33</v>
      </c>
      <c r="AV160">
        <v>13.32</v>
      </c>
      <c r="AW160">
        <v>20.010000000000002</v>
      </c>
      <c r="AX160" s="2"/>
    </row>
    <row r="161" spans="1:50" hidden="1" outlineLevel="1">
      <c r="A161" t="s">
        <v>116</v>
      </c>
      <c r="B161" s="9" t="s">
        <v>2022</v>
      </c>
      <c r="C161" s="1">
        <f t="shared" si="38"/>
        <v>11165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39"/>
        <v>0</v>
      </c>
      <c r="G161" s="1">
        <f t="shared" si="36"/>
        <v>4116</v>
      </c>
      <c r="H161" s="2">
        <f t="shared" si="37"/>
        <v>0.36865203761755488</v>
      </c>
      <c r="I161" s="8"/>
      <c r="J161" s="2">
        <f t="shared" si="40"/>
        <v>0.67012987012987013</v>
      </c>
      <c r="K161" s="2">
        <f t="shared" si="41"/>
        <v>0.30147783251231525</v>
      </c>
      <c r="L161" s="2">
        <f t="shared" si="42"/>
        <v>0</v>
      </c>
      <c r="M161" s="2">
        <f t="shared" si="43"/>
        <v>2.8392297357814622E-2</v>
      </c>
      <c r="N161" s="58">
        <v>7482</v>
      </c>
      <c r="O161" s="58">
        <v>3366</v>
      </c>
      <c r="P161" s="59"/>
      <c r="Q161" s="58">
        <v>61</v>
      </c>
      <c r="R161" s="58"/>
      <c r="S161" s="59">
        <v>182</v>
      </c>
      <c r="T161" s="59"/>
      <c r="U161" s="58"/>
      <c r="V161" s="58"/>
      <c r="W161" s="59"/>
      <c r="X161" s="58"/>
      <c r="Y161" s="59"/>
      <c r="Z161" s="59">
        <v>74</v>
      </c>
      <c r="AA161" s="59"/>
      <c r="AB161" s="59"/>
      <c r="AC161" s="58"/>
      <c r="AD161" s="58"/>
      <c r="AE161" s="58"/>
      <c r="AG161" t="str">
        <f t="shared" si="45"/>
        <v>Wethersfield</v>
      </c>
      <c r="AH161" t="s">
        <v>99</v>
      </c>
      <c r="AI161" s="9">
        <v>1</v>
      </c>
      <c r="AK161" s="95">
        <v>9</v>
      </c>
      <c r="AL161" s="97">
        <v>3</v>
      </c>
      <c r="AM161" s="97">
        <v>135</v>
      </c>
      <c r="AN161" s="101">
        <v>84900</v>
      </c>
      <c r="AO161" s="101">
        <f t="shared" si="46"/>
        <v>9003</v>
      </c>
      <c r="AP161" t="s">
        <v>1974</v>
      </c>
      <c r="AQ161" s="105">
        <f t="shared" si="44"/>
        <v>984900</v>
      </c>
      <c r="AU161">
        <v>13.11</v>
      </c>
      <c r="AV161">
        <v>0.72</v>
      </c>
      <c r="AW161">
        <v>12.39</v>
      </c>
      <c r="AX161" s="2"/>
    </row>
    <row r="162" spans="1:50" hidden="1" outlineLevel="1">
      <c r="A162" t="s">
        <v>20</v>
      </c>
      <c r="B162" s="9" t="s">
        <v>2022</v>
      </c>
      <c r="C162" s="1">
        <f t="shared" si="38"/>
        <v>1930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39"/>
        <v>0</v>
      </c>
      <c r="G162" s="1">
        <f t="shared" si="36"/>
        <v>702</v>
      </c>
      <c r="H162" s="2">
        <f t="shared" si="37"/>
        <v>0.36373056994818653</v>
      </c>
      <c r="I162" s="8"/>
      <c r="J162" s="2">
        <f t="shared" si="40"/>
        <v>0.67202072538860103</v>
      </c>
      <c r="K162" s="2">
        <f t="shared" si="41"/>
        <v>0.30829015544041449</v>
      </c>
      <c r="L162" s="2">
        <f t="shared" si="42"/>
        <v>0</v>
      </c>
      <c r="M162" s="2">
        <f t="shared" si="43"/>
        <v>1.9689119170984481E-2</v>
      </c>
      <c r="N162" s="58">
        <v>1297</v>
      </c>
      <c r="O162" s="58">
        <v>595</v>
      </c>
      <c r="P162" s="59"/>
      <c r="Q162" s="58">
        <v>10</v>
      </c>
      <c r="R162" s="58"/>
      <c r="S162" s="59">
        <v>12</v>
      </c>
      <c r="T162" s="59"/>
      <c r="U162" s="58"/>
      <c r="V162" s="58"/>
      <c r="W162" s="59"/>
      <c r="X162" s="58"/>
      <c r="Y162" s="59"/>
      <c r="Z162" s="59">
        <v>16</v>
      </c>
      <c r="AA162" s="59"/>
      <c r="AB162" s="59"/>
      <c r="AC162" s="58"/>
      <c r="AD162" s="58"/>
      <c r="AE162" s="58"/>
      <c r="AG162" t="str">
        <f t="shared" si="45"/>
        <v>Willington</v>
      </c>
      <c r="AH162" t="s">
        <v>713</v>
      </c>
      <c r="AI162" s="9">
        <v>2</v>
      </c>
      <c r="AK162" s="95">
        <v>9</v>
      </c>
      <c r="AL162" s="97">
        <v>13</v>
      </c>
      <c r="AM162" s="97">
        <v>65</v>
      </c>
      <c r="AN162" s="101">
        <v>85950</v>
      </c>
      <c r="AO162" s="101">
        <f t="shared" si="46"/>
        <v>9013</v>
      </c>
      <c r="AP162" t="s">
        <v>1974</v>
      </c>
      <c r="AQ162" s="105">
        <f t="shared" si="44"/>
        <v>985950</v>
      </c>
      <c r="AU162">
        <v>33.479999999999997</v>
      </c>
      <c r="AV162">
        <v>0.21</v>
      </c>
      <c r="AW162">
        <v>33.270000000000003</v>
      </c>
      <c r="AX162" s="2"/>
    </row>
    <row r="163" spans="1:50" hidden="1" outlineLevel="1">
      <c r="A163" t="s">
        <v>1017</v>
      </c>
      <c r="B163" s="9" t="s">
        <v>2022</v>
      </c>
      <c r="C163" s="1">
        <f t="shared" ref="C163:C172" si="47">SUM(N163:AE163)</f>
        <v>5824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ref="F163:F172" si="48">IF(P163&gt;0,RANK(P163,(N163:AE163)),0)</f>
        <v>0</v>
      </c>
      <c r="G163" s="1">
        <f t="shared" si="36"/>
        <v>40</v>
      </c>
      <c r="H163" s="2">
        <f t="shared" si="37"/>
        <v>6.868131868131868E-3</v>
      </c>
      <c r="I163" s="8"/>
      <c r="J163" s="2">
        <f t="shared" ref="J163:J172" si="49">IF(C163=0,"-",N163/C163)</f>
        <v>0.48798076923076922</v>
      </c>
      <c r="K163" s="2">
        <f t="shared" ref="K163:K172" si="50">IF(C163=0,"-",O163/C163)</f>
        <v>0.49484890109890112</v>
      </c>
      <c r="L163" s="2">
        <f t="shared" ref="L163:L172" si="51">IF(C163=0,"-",P163/C163)</f>
        <v>0</v>
      </c>
      <c r="M163" s="2">
        <f t="shared" ref="M163:M172" si="52">IF(C163=0,"-",(1-J163-K163-L163))</f>
        <v>1.717032967032972E-2</v>
      </c>
      <c r="N163" s="58">
        <v>2842</v>
      </c>
      <c r="O163" s="58">
        <v>2882</v>
      </c>
      <c r="P163" s="59"/>
      <c r="Q163" s="58">
        <v>35</v>
      </c>
      <c r="R163" s="58"/>
      <c r="S163" s="59">
        <v>37</v>
      </c>
      <c r="T163" s="59"/>
      <c r="U163" s="58"/>
      <c r="V163" s="58"/>
      <c r="W163" s="59"/>
      <c r="X163" s="58"/>
      <c r="Y163" s="59"/>
      <c r="Z163" s="59">
        <v>28</v>
      </c>
      <c r="AA163" s="59"/>
      <c r="AB163" s="59"/>
      <c r="AC163" s="58"/>
      <c r="AD163" s="58"/>
      <c r="AE163" s="58"/>
      <c r="AG163" t="str">
        <f t="shared" si="45"/>
        <v>Wilton</v>
      </c>
      <c r="AH163" t="s">
        <v>394</v>
      </c>
      <c r="AI163" s="9">
        <v>4</v>
      </c>
      <c r="AK163" s="95">
        <v>9</v>
      </c>
      <c r="AL163" s="97">
        <v>1</v>
      </c>
      <c r="AM163" s="97">
        <v>115</v>
      </c>
      <c r="AN163" s="101">
        <v>86370</v>
      </c>
      <c r="AO163" s="101">
        <f t="shared" si="46"/>
        <v>9001</v>
      </c>
      <c r="AP163" t="s">
        <v>1974</v>
      </c>
      <c r="AQ163" s="105">
        <f t="shared" ref="AQ163:AQ171" si="53">AK163*100000+AN163</f>
        <v>986370</v>
      </c>
      <c r="AU163">
        <v>27.36</v>
      </c>
      <c r="AV163">
        <v>0.41</v>
      </c>
      <c r="AW163">
        <v>26.95</v>
      </c>
      <c r="AX163" s="2"/>
    </row>
    <row r="164" spans="1:50" hidden="1" outlineLevel="1">
      <c r="A164" t="s">
        <v>1261</v>
      </c>
      <c r="B164" s="9" t="s">
        <v>2022</v>
      </c>
      <c r="C164" s="1">
        <f t="shared" si="47"/>
        <v>3169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 t="shared" si="48"/>
        <v>0</v>
      </c>
      <c r="G164" s="1">
        <f t="shared" si="36"/>
        <v>990</v>
      </c>
      <c r="H164" s="2">
        <f t="shared" si="37"/>
        <v>0.31240138845061532</v>
      </c>
      <c r="I164" s="8"/>
      <c r="J164" s="2">
        <f t="shared" si="49"/>
        <v>0.63584727043231304</v>
      </c>
      <c r="K164" s="2">
        <f t="shared" si="50"/>
        <v>0.32344588198169771</v>
      </c>
      <c r="L164" s="2">
        <f t="shared" si="51"/>
        <v>0</v>
      </c>
      <c r="M164" s="2">
        <f t="shared" si="52"/>
        <v>4.0706847585989248E-2</v>
      </c>
      <c r="N164" s="58">
        <v>2015</v>
      </c>
      <c r="O164" s="58">
        <v>1025</v>
      </c>
      <c r="P164" s="59"/>
      <c r="Q164" s="58">
        <v>31</v>
      </c>
      <c r="R164" s="58"/>
      <c r="S164" s="59">
        <v>59</v>
      </c>
      <c r="T164" s="59"/>
      <c r="U164" s="58"/>
      <c r="V164" s="58"/>
      <c r="W164" s="59"/>
      <c r="X164" s="58"/>
      <c r="Y164" s="59"/>
      <c r="Z164" s="59">
        <v>39</v>
      </c>
      <c r="AA164" s="59"/>
      <c r="AB164" s="59"/>
      <c r="AC164" s="58"/>
      <c r="AD164" s="58"/>
      <c r="AE164" s="58"/>
      <c r="AG164" t="str">
        <f t="shared" si="45"/>
        <v>Winchester</v>
      </c>
      <c r="AH164" t="s">
        <v>1181</v>
      </c>
      <c r="AI164" s="9">
        <v>1</v>
      </c>
      <c r="AK164" s="95">
        <v>9</v>
      </c>
      <c r="AL164" s="97">
        <v>5</v>
      </c>
      <c r="AM164" s="97">
        <v>125</v>
      </c>
      <c r="AN164" s="101">
        <v>86440</v>
      </c>
      <c r="AO164" s="101">
        <f t="shared" si="46"/>
        <v>9005</v>
      </c>
      <c r="AP164" t="s">
        <v>1974</v>
      </c>
      <c r="AQ164" s="105">
        <f t="shared" si="53"/>
        <v>986440</v>
      </c>
      <c r="AU164">
        <v>33.840000000000003</v>
      </c>
      <c r="AV164">
        <v>1.56</v>
      </c>
      <c r="AW164">
        <v>32.28</v>
      </c>
      <c r="AX164" s="2"/>
    </row>
    <row r="165" spans="1:50" hidden="1" outlineLevel="1">
      <c r="A165" t="s">
        <v>1034</v>
      </c>
      <c r="B165" s="9" t="s">
        <v>2022</v>
      </c>
      <c r="C165" s="1">
        <f t="shared" si="47"/>
        <v>5480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48"/>
        <v>0</v>
      </c>
      <c r="G165" s="1">
        <f t="shared" si="36"/>
        <v>3047</v>
      </c>
      <c r="H165" s="2">
        <f t="shared" si="37"/>
        <v>0.55602189781021893</v>
      </c>
      <c r="I165" s="8"/>
      <c r="J165" s="2">
        <f t="shared" si="49"/>
        <v>0.76934306569343069</v>
      </c>
      <c r="K165" s="2">
        <f t="shared" si="50"/>
        <v>0.21332116788321168</v>
      </c>
      <c r="L165" s="2">
        <f t="shared" si="51"/>
        <v>0</v>
      </c>
      <c r="M165" s="2">
        <f t="shared" si="52"/>
        <v>1.7335766423357629E-2</v>
      </c>
      <c r="N165" s="58">
        <v>4216</v>
      </c>
      <c r="O165" s="58">
        <v>1169</v>
      </c>
      <c r="P165" s="59"/>
      <c r="Q165" s="58">
        <v>28</v>
      </c>
      <c r="R165" s="58"/>
      <c r="S165" s="59">
        <v>46</v>
      </c>
      <c r="T165" s="59"/>
      <c r="U165" s="58"/>
      <c r="V165" s="58"/>
      <c r="W165" s="59"/>
      <c r="X165" s="58"/>
      <c r="Y165" s="59"/>
      <c r="Z165" s="59">
        <v>21</v>
      </c>
      <c r="AA165" s="59"/>
      <c r="AB165" s="59"/>
      <c r="AC165" s="58"/>
      <c r="AD165" s="58"/>
      <c r="AE165" s="58"/>
      <c r="AG165" t="str">
        <f t="shared" si="45"/>
        <v>Windham</v>
      </c>
      <c r="AH165" t="s">
        <v>1034</v>
      </c>
      <c r="AI165" s="9">
        <v>2</v>
      </c>
      <c r="AK165" s="95">
        <v>9</v>
      </c>
      <c r="AL165" s="97">
        <v>15</v>
      </c>
      <c r="AM165" s="97">
        <v>70</v>
      </c>
      <c r="AN165" s="101">
        <v>86790</v>
      </c>
      <c r="AO165" s="101">
        <f t="shared" si="46"/>
        <v>9015</v>
      </c>
      <c r="AP165" t="s">
        <v>1974</v>
      </c>
      <c r="AQ165" s="105">
        <f t="shared" si="53"/>
        <v>986790</v>
      </c>
      <c r="AU165">
        <v>27.92</v>
      </c>
      <c r="AV165">
        <v>0.85</v>
      </c>
      <c r="AW165">
        <v>27.07</v>
      </c>
      <c r="AX165" s="2"/>
    </row>
    <row r="166" spans="1:50" hidden="1" outlineLevel="1">
      <c r="A166" t="s">
        <v>1967</v>
      </c>
      <c r="B166" s="9" t="s">
        <v>2022</v>
      </c>
      <c r="C166" s="1">
        <f t="shared" si="47"/>
        <v>9216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48"/>
        <v>0</v>
      </c>
      <c r="G166" s="1">
        <f t="shared" si="36"/>
        <v>3971</v>
      </c>
      <c r="H166" s="2">
        <f t="shared" si="37"/>
        <v>0.4308810763888889</v>
      </c>
      <c r="I166" s="8"/>
      <c r="J166" s="2">
        <f t="shared" si="49"/>
        <v>0.70225694444444442</v>
      </c>
      <c r="K166" s="2">
        <f t="shared" si="50"/>
        <v>0.27137586805555558</v>
      </c>
      <c r="L166" s="2">
        <f t="shared" si="51"/>
        <v>0</v>
      </c>
      <c r="M166" s="2">
        <f t="shared" si="52"/>
        <v>2.63671875E-2</v>
      </c>
      <c r="N166" s="58">
        <v>6472</v>
      </c>
      <c r="O166" s="58">
        <v>2501</v>
      </c>
      <c r="P166" s="59"/>
      <c r="Q166" s="58">
        <v>69</v>
      </c>
      <c r="R166" s="58"/>
      <c r="S166" s="59">
        <v>101</v>
      </c>
      <c r="T166" s="59"/>
      <c r="U166" s="58"/>
      <c r="V166" s="58"/>
      <c r="W166" s="59"/>
      <c r="X166" s="58"/>
      <c r="Y166" s="59"/>
      <c r="Z166" s="59">
        <v>73</v>
      </c>
      <c r="AA166" s="59"/>
      <c r="AB166" s="59"/>
      <c r="AC166" s="58"/>
      <c r="AD166" s="58"/>
      <c r="AE166" s="58"/>
      <c r="AG166" t="str">
        <f t="shared" si="45"/>
        <v>Windsor</v>
      </c>
      <c r="AH166" t="s">
        <v>99</v>
      </c>
      <c r="AI166" s="9">
        <v>1</v>
      </c>
      <c r="AK166" s="95">
        <v>9</v>
      </c>
      <c r="AL166" s="97">
        <v>3</v>
      </c>
      <c r="AM166" s="97">
        <v>150</v>
      </c>
      <c r="AN166" s="101">
        <v>87000</v>
      </c>
      <c r="AO166" s="101">
        <f t="shared" si="46"/>
        <v>9003</v>
      </c>
      <c r="AP166" t="s">
        <v>1974</v>
      </c>
      <c r="AQ166" s="105">
        <f t="shared" si="53"/>
        <v>987000</v>
      </c>
      <c r="AU166">
        <v>31.05</v>
      </c>
      <c r="AV166">
        <v>1.43</v>
      </c>
      <c r="AW166">
        <v>29.63</v>
      </c>
      <c r="AX166" s="2"/>
    </row>
    <row r="167" spans="1:50" hidden="1" outlineLevel="1">
      <c r="A167" t="s">
        <v>1037</v>
      </c>
      <c r="B167" s="9" t="s">
        <v>2022</v>
      </c>
      <c r="C167" s="1">
        <f t="shared" si="47"/>
        <v>3800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48"/>
        <v>0</v>
      </c>
      <c r="G167" s="1">
        <f t="shared" si="36"/>
        <v>1451</v>
      </c>
      <c r="H167" s="2">
        <f t="shared" si="37"/>
        <v>0.38184210526315787</v>
      </c>
      <c r="I167" s="8"/>
      <c r="J167" s="2">
        <f t="shared" si="49"/>
        <v>0.67289473684210521</v>
      </c>
      <c r="K167" s="2">
        <f t="shared" si="50"/>
        <v>0.2910526315789474</v>
      </c>
      <c r="L167" s="2">
        <f t="shared" si="51"/>
        <v>0</v>
      </c>
      <c r="M167" s="2">
        <f t="shared" si="52"/>
        <v>3.6052631578947392E-2</v>
      </c>
      <c r="N167" s="58">
        <v>2557</v>
      </c>
      <c r="O167" s="58">
        <v>1106</v>
      </c>
      <c r="P167" s="59"/>
      <c r="Q167" s="58">
        <v>21</v>
      </c>
      <c r="R167" s="58"/>
      <c r="S167" s="59">
        <v>68</v>
      </c>
      <c r="T167" s="59"/>
      <c r="U167" s="58"/>
      <c r="V167" s="58"/>
      <c r="W167" s="59"/>
      <c r="X167" s="58"/>
      <c r="Y167" s="59"/>
      <c r="Z167" s="59">
        <v>48</v>
      </c>
      <c r="AA167" s="59"/>
      <c r="AB167" s="59"/>
      <c r="AC167" s="58"/>
      <c r="AD167" s="58"/>
      <c r="AE167" s="58"/>
      <c r="AG167" t="str">
        <f t="shared" si="45"/>
        <v>Windsor Locks</v>
      </c>
      <c r="AH167" t="s">
        <v>99</v>
      </c>
      <c r="AI167" s="9">
        <v>1</v>
      </c>
      <c r="AK167" s="95">
        <v>9</v>
      </c>
      <c r="AL167" s="97">
        <v>3</v>
      </c>
      <c r="AM167" s="97">
        <v>155</v>
      </c>
      <c r="AN167" s="101">
        <v>87070</v>
      </c>
      <c r="AO167" s="101">
        <f t="shared" si="46"/>
        <v>9003</v>
      </c>
      <c r="AP167" t="s">
        <v>1974</v>
      </c>
      <c r="AQ167" s="105">
        <f t="shared" si="53"/>
        <v>987070</v>
      </c>
      <c r="AU167">
        <v>9.36</v>
      </c>
      <c r="AV167">
        <v>0.33</v>
      </c>
      <c r="AW167">
        <v>9.0299999999999994</v>
      </c>
      <c r="AX167" s="2"/>
    </row>
    <row r="168" spans="1:50" hidden="1" outlineLevel="1">
      <c r="A168" t="s">
        <v>1005</v>
      </c>
      <c r="B168" s="9" t="s">
        <v>2022</v>
      </c>
      <c r="C168" s="1">
        <f t="shared" si="47"/>
        <v>5214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 t="shared" si="48"/>
        <v>0</v>
      </c>
      <c r="G168" s="1">
        <f t="shared" si="36"/>
        <v>677</v>
      </c>
      <c r="H168" s="2">
        <f t="shared" si="37"/>
        <v>0.1298427311085539</v>
      </c>
      <c r="I168" s="8"/>
      <c r="J168" s="2">
        <f t="shared" si="49"/>
        <v>0.54909858074415041</v>
      </c>
      <c r="K168" s="2">
        <f t="shared" si="50"/>
        <v>0.41925584963559648</v>
      </c>
      <c r="L168" s="2">
        <f t="shared" si="51"/>
        <v>0</v>
      </c>
      <c r="M168" s="2">
        <f t="shared" si="52"/>
        <v>3.1645569620253111E-2</v>
      </c>
      <c r="N168" s="58">
        <v>2863</v>
      </c>
      <c r="O168" s="58">
        <v>2186</v>
      </c>
      <c r="P168" s="59"/>
      <c r="Q168" s="58">
        <v>20</v>
      </c>
      <c r="R168" s="58"/>
      <c r="S168" s="59">
        <v>107</v>
      </c>
      <c r="T168" s="59"/>
      <c r="U168" s="58"/>
      <c r="V168" s="58"/>
      <c r="W168" s="59"/>
      <c r="X168" s="58"/>
      <c r="Y168" s="59"/>
      <c r="Z168" s="59">
        <v>38</v>
      </c>
      <c r="AA168" s="59"/>
      <c r="AB168" s="59"/>
      <c r="AC168" s="58"/>
      <c r="AD168" s="58"/>
      <c r="AE168" s="58"/>
      <c r="AG168" t="str">
        <f t="shared" si="45"/>
        <v>Wolcott</v>
      </c>
      <c r="AH168" t="s">
        <v>1939</v>
      </c>
      <c r="AI168" s="9">
        <v>5</v>
      </c>
      <c r="AK168" s="95">
        <v>9</v>
      </c>
      <c r="AL168" s="97">
        <v>9</v>
      </c>
      <c r="AM168" s="97">
        <v>130</v>
      </c>
      <c r="AN168" s="101">
        <v>87560</v>
      </c>
      <c r="AO168" s="101">
        <f t="shared" si="46"/>
        <v>9009</v>
      </c>
      <c r="AP168" t="s">
        <v>1974</v>
      </c>
      <c r="AQ168" s="105">
        <f t="shared" si="53"/>
        <v>987560</v>
      </c>
      <c r="AU168">
        <v>21.11</v>
      </c>
      <c r="AV168">
        <v>0.68</v>
      </c>
      <c r="AW168">
        <v>20.43</v>
      </c>
      <c r="AX168" s="2"/>
    </row>
    <row r="169" spans="1:50" hidden="1" outlineLevel="1">
      <c r="A169" t="s">
        <v>966</v>
      </c>
      <c r="B169" s="9" t="s">
        <v>2022</v>
      </c>
      <c r="C169" s="1">
        <f t="shared" si="47"/>
        <v>3621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48"/>
        <v>0</v>
      </c>
      <c r="G169" s="1">
        <f t="shared" si="36"/>
        <v>1334</v>
      </c>
      <c r="H169" s="2">
        <f t="shared" si="37"/>
        <v>0.36840651753659209</v>
      </c>
      <c r="I169" s="8"/>
      <c r="J169" s="2">
        <f t="shared" si="49"/>
        <v>0.67743717205191933</v>
      </c>
      <c r="K169" s="2">
        <f t="shared" si="50"/>
        <v>0.30903065451532724</v>
      </c>
      <c r="L169" s="2">
        <f t="shared" si="51"/>
        <v>0</v>
      </c>
      <c r="M169" s="2">
        <f t="shared" si="52"/>
        <v>1.3532173432753425E-2</v>
      </c>
      <c r="N169" s="58">
        <v>2453</v>
      </c>
      <c r="O169" s="58">
        <v>1119</v>
      </c>
      <c r="P169" s="59"/>
      <c r="Q169" s="58">
        <v>15</v>
      </c>
      <c r="R169" s="58"/>
      <c r="S169" s="59">
        <v>19</v>
      </c>
      <c r="T169" s="59"/>
      <c r="U169" s="58"/>
      <c r="V169" s="58"/>
      <c r="W169" s="59"/>
      <c r="X169" s="58"/>
      <c r="Y169" s="59"/>
      <c r="Z169" s="59">
        <v>15</v>
      </c>
      <c r="AA169" s="59"/>
      <c r="AB169" s="59"/>
      <c r="AC169" s="58"/>
      <c r="AD169" s="58"/>
      <c r="AE169" s="58"/>
      <c r="AG169" t="str">
        <f t="shared" si="45"/>
        <v>Woodbridge</v>
      </c>
      <c r="AH169" t="s">
        <v>1939</v>
      </c>
      <c r="AI169" s="9">
        <v>3</v>
      </c>
      <c r="AK169" s="95">
        <v>9</v>
      </c>
      <c r="AL169" s="97">
        <v>9</v>
      </c>
      <c r="AM169" s="97">
        <v>135</v>
      </c>
      <c r="AN169" s="101">
        <v>87700</v>
      </c>
      <c r="AO169" s="101">
        <f t="shared" si="46"/>
        <v>9009</v>
      </c>
      <c r="AP169" t="s">
        <v>1974</v>
      </c>
      <c r="AQ169" s="105">
        <f t="shared" si="53"/>
        <v>987700</v>
      </c>
      <c r="AU169">
        <v>19.23</v>
      </c>
      <c r="AV169">
        <v>0.39</v>
      </c>
      <c r="AW169">
        <v>18.829999999999998</v>
      </c>
      <c r="AX169" s="2"/>
    </row>
    <row r="170" spans="1:50" hidden="1" outlineLevel="1">
      <c r="A170" t="s">
        <v>1764</v>
      </c>
      <c r="B170" s="9" t="s">
        <v>2022</v>
      </c>
      <c r="C170" s="1">
        <f t="shared" si="47"/>
        <v>3437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 t="shared" si="48"/>
        <v>0</v>
      </c>
      <c r="G170" s="1">
        <f t="shared" si="36"/>
        <v>99</v>
      </c>
      <c r="H170" s="2">
        <f t="shared" si="37"/>
        <v>2.8804189700320046E-2</v>
      </c>
      <c r="I170" s="8"/>
      <c r="J170" s="2">
        <f t="shared" si="49"/>
        <v>0.50189118417224321</v>
      </c>
      <c r="K170" s="2">
        <f t="shared" si="50"/>
        <v>0.47308699447192321</v>
      </c>
      <c r="L170" s="2">
        <f t="shared" si="51"/>
        <v>0</v>
      </c>
      <c r="M170" s="2">
        <f t="shared" si="52"/>
        <v>2.5021821355833584E-2</v>
      </c>
      <c r="N170" s="58">
        <v>1725</v>
      </c>
      <c r="O170" s="58">
        <v>1626</v>
      </c>
      <c r="P170" s="59"/>
      <c r="Q170" s="58">
        <v>37</v>
      </c>
      <c r="R170" s="58"/>
      <c r="S170" s="59">
        <v>29</v>
      </c>
      <c r="T170" s="59"/>
      <c r="U170" s="58"/>
      <c r="V170" s="58"/>
      <c r="W170" s="59"/>
      <c r="X170" s="58"/>
      <c r="Y170" s="59"/>
      <c r="Z170" s="59">
        <v>20</v>
      </c>
      <c r="AA170" s="59"/>
      <c r="AB170" s="59"/>
      <c r="AC170" s="58"/>
      <c r="AD170" s="58"/>
      <c r="AE170" s="58"/>
      <c r="AG170" t="str">
        <f t="shared" si="45"/>
        <v>Woodbury</v>
      </c>
      <c r="AH170" t="s">
        <v>1181</v>
      </c>
      <c r="AI170" s="9">
        <v>5</v>
      </c>
      <c r="AK170" s="95">
        <v>9</v>
      </c>
      <c r="AL170" s="97">
        <v>5</v>
      </c>
      <c r="AM170" s="97">
        <v>130</v>
      </c>
      <c r="AN170" s="101">
        <v>87910</v>
      </c>
      <c r="AO170" s="101">
        <f t="shared" si="46"/>
        <v>9005</v>
      </c>
      <c r="AP170" t="s">
        <v>1974</v>
      </c>
      <c r="AQ170" s="105">
        <f t="shared" si="53"/>
        <v>987910</v>
      </c>
      <c r="AU170">
        <v>36.729999999999997</v>
      </c>
      <c r="AV170">
        <v>0.27</v>
      </c>
      <c r="AW170">
        <v>36.47</v>
      </c>
      <c r="AX170" s="2"/>
    </row>
    <row r="171" spans="1:50" hidden="1" outlineLevel="1">
      <c r="A171" t="s">
        <v>1929</v>
      </c>
      <c r="B171" s="9" t="s">
        <v>2022</v>
      </c>
      <c r="C171" s="1">
        <f t="shared" si="47"/>
        <v>2318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 t="shared" si="48"/>
        <v>0</v>
      </c>
      <c r="G171" s="1">
        <f t="shared" si="36"/>
        <v>228</v>
      </c>
      <c r="H171" s="2">
        <f t="shared" si="37"/>
        <v>9.8360655737704916E-2</v>
      </c>
      <c r="I171" s="8"/>
      <c r="J171" s="2">
        <f t="shared" si="49"/>
        <v>0.54227782571182048</v>
      </c>
      <c r="K171" s="2">
        <f t="shared" si="50"/>
        <v>0.44391716997411562</v>
      </c>
      <c r="L171" s="2">
        <f t="shared" si="51"/>
        <v>0</v>
      </c>
      <c r="M171" s="2">
        <f t="shared" si="52"/>
        <v>1.3805004314063896E-2</v>
      </c>
      <c r="N171" s="58">
        <v>1257</v>
      </c>
      <c r="O171" s="58">
        <v>1029</v>
      </c>
      <c r="P171" s="59"/>
      <c r="Q171" s="58">
        <v>13</v>
      </c>
      <c r="R171" s="58"/>
      <c r="S171" s="59">
        <v>12</v>
      </c>
      <c r="T171" s="59"/>
      <c r="U171" s="58"/>
      <c r="V171" s="58"/>
      <c r="W171" s="59"/>
      <c r="X171" s="58"/>
      <c r="Y171" s="59"/>
      <c r="Z171" s="59">
        <v>7</v>
      </c>
      <c r="AA171" s="59"/>
      <c r="AB171" s="59"/>
      <c r="AC171" s="58"/>
      <c r="AD171" s="58"/>
      <c r="AE171" s="58"/>
      <c r="AG171" t="str">
        <f t="shared" si="45"/>
        <v>Woodstock</v>
      </c>
      <c r="AH171" t="s">
        <v>1034</v>
      </c>
      <c r="AI171" s="9">
        <v>2</v>
      </c>
      <c r="AK171" s="95">
        <v>9</v>
      </c>
      <c r="AL171" s="97">
        <v>15</v>
      </c>
      <c r="AM171" s="97">
        <v>75</v>
      </c>
      <c r="AN171" s="101">
        <v>88190</v>
      </c>
      <c r="AO171" s="101">
        <f t="shared" si="46"/>
        <v>9015</v>
      </c>
      <c r="AP171" t="s">
        <v>1974</v>
      </c>
      <c r="AQ171" s="105">
        <f t="shared" si="53"/>
        <v>988190</v>
      </c>
      <c r="AU171">
        <v>61.83</v>
      </c>
      <c r="AV171">
        <v>1.3</v>
      </c>
      <c r="AW171">
        <v>60.54</v>
      </c>
      <c r="AX171" s="2"/>
    </row>
    <row r="172" spans="1:50" collapsed="1">
      <c r="A172" s="9" t="s">
        <v>1537</v>
      </c>
      <c r="B172" s="9" t="s">
        <v>323</v>
      </c>
      <c r="C172" s="1">
        <f t="shared" si="47"/>
        <v>964457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48"/>
        <v>0</v>
      </c>
      <c r="G172" s="1">
        <f t="shared" si="36"/>
        <v>316129</v>
      </c>
      <c r="H172" s="2">
        <f t="shared" si="37"/>
        <v>0.32777925817325188</v>
      </c>
      <c r="I172" s="8"/>
      <c r="J172" s="2">
        <f t="shared" si="49"/>
        <v>0.65146087383885443</v>
      </c>
      <c r="K172" s="2">
        <f t="shared" si="50"/>
        <v>0.3236816156656025</v>
      </c>
      <c r="L172" s="2">
        <f t="shared" si="51"/>
        <v>0</v>
      </c>
      <c r="M172" s="2">
        <f t="shared" si="52"/>
        <v>2.4857510495543078E-2</v>
      </c>
      <c r="N172" s="59">
        <f t="shared" ref="N172:S172" si="54">SUM(N3:N171)</f>
        <v>628306</v>
      </c>
      <c r="O172" s="59">
        <f t="shared" si="54"/>
        <v>312177</v>
      </c>
      <c r="P172" s="59"/>
      <c r="Q172" s="59">
        <f t="shared" si="54"/>
        <v>5196</v>
      </c>
      <c r="R172" s="59"/>
      <c r="S172" s="59">
        <f t="shared" si="54"/>
        <v>12261</v>
      </c>
      <c r="T172" s="59"/>
      <c r="U172" s="59"/>
      <c r="V172" s="59"/>
      <c r="W172" s="59"/>
      <c r="X172" s="59"/>
      <c r="Y172" s="59"/>
      <c r="Z172" s="59">
        <f>SUM(Z3:Z171)</f>
        <v>6517</v>
      </c>
      <c r="AA172" s="59"/>
      <c r="AB172" s="59"/>
      <c r="AC172" s="58"/>
      <c r="AD172" s="58"/>
      <c r="AE172" s="58"/>
      <c r="AG172" t="str">
        <f t="shared" si="45"/>
        <v>Connecticut</v>
      </c>
      <c r="AK172" s="95">
        <v>9</v>
      </c>
      <c r="AO172" s="95">
        <v>9</v>
      </c>
      <c r="AP172" t="s">
        <v>593</v>
      </c>
      <c r="AQ172" s="95">
        <v>9</v>
      </c>
      <c r="AU172">
        <v>5543.33</v>
      </c>
      <c r="AV172">
        <v>698.53</v>
      </c>
      <c r="AW172">
        <v>4844.8</v>
      </c>
    </row>
    <row r="173" spans="1:50">
      <c r="A173" s="9"/>
      <c r="B173" s="9"/>
      <c r="C173" s="1"/>
      <c r="D173" s="7"/>
      <c r="E173" s="7"/>
      <c r="F173" s="7"/>
      <c r="G173" s="1"/>
      <c r="I173" s="8"/>
      <c r="J173" s="2"/>
      <c r="K173" s="2"/>
      <c r="L173" s="2"/>
      <c r="M173" s="2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</row>
    <row r="174" spans="1:50" hidden="1" outlineLevel="1">
      <c r="A174" t="s">
        <v>1795</v>
      </c>
      <c r="B174" s="9" t="s">
        <v>1480</v>
      </c>
      <c r="C174" s="1">
        <f t="shared" ref="C174:C237" si="55">SUM(N174:AE174)</f>
        <v>305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ref="F174:F237" si="56">IF(P174&gt;0,RANK(P174,(N174:AE174)),0)</f>
        <v>3</v>
      </c>
      <c r="G174" s="1">
        <f t="shared" ref="G174:G216" si="57">IF(C174&gt;0,MAX(N174:P174)-LARGE(N174:P174,2),0)</f>
        <v>103</v>
      </c>
      <c r="H174" s="2">
        <f t="shared" ref="H174:H216" si="58">IF(C174&gt;0,G174/C174,0)</f>
        <v>0.3377049180327869</v>
      </c>
      <c r="I174" s="8"/>
      <c r="J174" s="2">
        <f t="shared" ref="J174:J237" si="59">IF(C174=0,"-",N174/C174)</f>
        <v>0.29180327868852457</v>
      </c>
      <c r="K174" s="2">
        <f t="shared" ref="K174:K237" si="60">IF(C174=0,"-",O174/C174)</f>
        <v>0.62950819672131153</v>
      </c>
      <c r="L174" s="2">
        <f t="shared" ref="L174:L237" si="61">IF(C174=0,"-",P174/C174)</f>
        <v>4.9180327868852458E-2</v>
      </c>
      <c r="M174" s="2">
        <f t="shared" ref="M174:M237" si="62">IF(C174=0,"-",(1-J174-K174-L174))</f>
        <v>2.9508196721311497E-2</v>
      </c>
      <c r="N174" s="9">
        <v>89</v>
      </c>
      <c r="O174" s="9">
        <v>192</v>
      </c>
      <c r="P174" s="9">
        <v>15</v>
      </c>
      <c r="Q174" s="57">
        <v>9</v>
      </c>
      <c r="U174" s="57"/>
      <c r="V174" s="57"/>
      <c r="W174" s="57"/>
      <c r="X174" s="9">
        <v>0</v>
      </c>
      <c r="Y174" s="57"/>
      <c r="Z174" s="57"/>
      <c r="AA174" s="57"/>
      <c r="AB174" s="57"/>
      <c r="AG174" t="str">
        <f t="shared" ref="AG174:AG212" si="63">A174</f>
        <v>Acworth</v>
      </c>
      <c r="AH174" t="s">
        <v>845</v>
      </c>
      <c r="AI174">
        <v>2</v>
      </c>
      <c r="AK174" s="95">
        <v>33</v>
      </c>
      <c r="AL174" s="97">
        <v>19</v>
      </c>
      <c r="AM174" s="97">
        <v>5</v>
      </c>
      <c r="AN174" s="101">
        <v>260</v>
      </c>
      <c r="AO174" s="101">
        <f t="shared" ref="AO174:AO219" si="64">AK174*1000+AL174</f>
        <v>33019</v>
      </c>
      <c r="AP174" t="s">
        <v>1974</v>
      </c>
      <c r="AQ174">
        <f t="shared" ref="AQ174:AQ237" si="65">AK174*100000+AN174</f>
        <v>3300260</v>
      </c>
      <c r="AU174">
        <v>39.130000000000003</v>
      </c>
      <c r="AV174">
        <v>0.24</v>
      </c>
      <c r="AW174">
        <v>38.89</v>
      </c>
    </row>
    <row r="175" spans="1:50" hidden="1" outlineLevel="1">
      <c r="A175" t="s">
        <v>701</v>
      </c>
      <c r="B175" s="9" t="s">
        <v>1480</v>
      </c>
      <c r="C175" s="1">
        <f t="shared" si="55"/>
        <v>173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56"/>
        <v>4</v>
      </c>
      <c r="G175" s="1">
        <f t="shared" si="57"/>
        <v>80</v>
      </c>
      <c r="H175" s="2">
        <f t="shared" si="58"/>
        <v>0.46242774566473988</v>
      </c>
      <c r="I175" s="8"/>
      <c r="J175" s="2">
        <f t="shared" si="59"/>
        <v>0.23121387283236994</v>
      </c>
      <c r="K175" s="2">
        <f t="shared" si="60"/>
        <v>0.69364161849710981</v>
      </c>
      <c r="L175" s="2">
        <f t="shared" si="61"/>
        <v>3.4682080924855488E-2</v>
      </c>
      <c r="M175" s="2">
        <f t="shared" si="62"/>
        <v>4.0462427745664761E-2</v>
      </c>
      <c r="N175" s="9">
        <v>40</v>
      </c>
      <c r="O175" s="9">
        <v>120</v>
      </c>
      <c r="P175" s="9">
        <v>6</v>
      </c>
      <c r="Q175" s="57">
        <v>7</v>
      </c>
      <c r="U175" s="57"/>
      <c r="V175" s="57"/>
      <c r="W175" s="57"/>
      <c r="X175" s="9">
        <v>0</v>
      </c>
      <c r="Y175" s="57"/>
      <c r="Z175" s="57"/>
      <c r="AA175" s="57"/>
      <c r="AB175" s="57"/>
      <c r="AG175" t="str">
        <f t="shared" si="63"/>
        <v>Albany</v>
      </c>
      <c r="AH175" t="s">
        <v>1265</v>
      </c>
      <c r="AI175">
        <v>1</v>
      </c>
      <c r="AK175" s="95">
        <v>33</v>
      </c>
      <c r="AL175" s="97">
        <v>3</v>
      </c>
      <c r="AM175" s="97">
        <v>5</v>
      </c>
      <c r="AN175" s="101">
        <v>420</v>
      </c>
      <c r="AO175" s="101">
        <f t="shared" si="64"/>
        <v>33003</v>
      </c>
      <c r="AP175" t="s">
        <v>1974</v>
      </c>
      <c r="AQ175">
        <f t="shared" si="65"/>
        <v>3300420</v>
      </c>
      <c r="AU175">
        <v>75.069999999999993</v>
      </c>
      <c r="AV175">
        <v>0.33</v>
      </c>
      <c r="AW175">
        <v>74.739999999999995</v>
      </c>
    </row>
    <row r="176" spans="1:50" hidden="1" outlineLevel="1">
      <c r="A176" t="s">
        <v>1644</v>
      </c>
      <c r="B176" s="9" t="s">
        <v>1480</v>
      </c>
      <c r="C176" s="1">
        <f t="shared" si="55"/>
        <v>348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6"/>
        <v>4</v>
      </c>
      <c r="G176" s="1">
        <f t="shared" si="57"/>
        <v>182</v>
      </c>
      <c r="H176" s="2">
        <f t="shared" si="58"/>
        <v>0.52298850574712641</v>
      </c>
      <c r="I176" s="8"/>
      <c r="J176" s="2">
        <f t="shared" si="59"/>
        <v>0.20114942528735633</v>
      </c>
      <c r="K176" s="2">
        <f t="shared" si="60"/>
        <v>0.72413793103448276</v>
      </c>
      <c r="L176" s="2">
        <f t="shared" si="61"/>
        <v>2.2988505747126436E-2</v>
      </c>
      <c r="M176" s="2">
        <f t="shared" si="62"/>
        <v>5.1724137931034447E-2</v>
      </c>
      <c r="N176" s="9">
        <v>70</v>
      </c>
      <c r="O176" s="9">
        <v>252</v>
      </c>
      <c r="P176" s="9">
        <v>8</v>
      </c>
      <c r="Q176" s="57">
        <v>17</v>
      </c>
      <c r="U176" s="57"/>
      <c r="V176" s="57"/>
      <c r="W176" s="57"/>
      <c r="X176" s="9">
        <v>1</v>
      </c>
      <c r="Y176" s="57"/>
      <c r="Z176" s="57"/>
      <c r="AA176" s="57"/>
      <c r="AB176" s="57"/>
      <c r="AG176" t="str">
        <f t="shared" si="63"/>
        <v>Alexandria</v>
      </c>
      <c r="AH176" t="s">
        <v>391</v>
      </c>
      <c r="AI176">
        <v>2</v>
      </c>
      <c r="AK176" s="95">
        <v>33</v>
      </c>
      <c r="AL176" s="97">
        <v>9</v>
      </c>
      <c r="AM176" s="97">
        <v>5</v>
      </c>
      <c r="AN176" s="101">
        <v>580</v>
      </c>
      <c r="AO176" s="101">
        <f t="shared" si="64"/>
        <v>33009</v>
      </c>
      <c r="AP176" t="s">
        <v>1974</v>
      </c>
      <c r="AQ176">
        <f t="shared" si="65"/>
        <v>3300580</v>
      </c>
      <c r="AU176">
        <v>43.09</v>
      </c>
      <c r="AV176">
        <v>0.1</v>
      </c>
      <c r="AW176">
        <v>43</v>
      </c>
    </row>
    <row r="177" spans="1:49" hidden="1" outlineLevel="1">
      <c r="A177" t="s">
        <v>1002</v>
      </c>
      <c r="B177" s="9" t="s">
        <v>1480</v>
      </c>
      <c r="C177" s="1">
        <f t="shared" si="55"/>
        <v>952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56"/>
        <v>4</v>
      </c>
      <c r="G177" s="1">
        <f t="shared" si="57"/>
        <v>383</v>
      </c>
      <c r="H177" s="2">
        <f t="shared" si="58"/>
        <v>0.40231092436974791</v>
      </c>
      <c r="I177" s="8"/>
      <c r="J177" s="2">
        <f t="shared" si="59"/>
        <v>0.2857142857142857</v>
      </c>
      <c r="K177" s="2">
        <f t="shared" si="60"/>
        <v>0.68802521008403361</v>
      </c>
      <c r="L177" s="2">
        <f t="shared" si="61"/>
        <v>1.1554621848739496E-2</v>
      </c>
      <c r="M177" s="2">
        <f t="shared" si="62"/>
        <v>1.4705882352941194E-2</v>
      </c>
      <c r="N177" s="9">
        <v>272</v>
      </c>
      <c r="O177" s="9">
        <v>655</v>
      </c>
      <c r="P177" s="9">
        <v>11</v>
      </c>
      <c r="Q177" s="57">
        <v>14</v>
      </c>
      <c r="U177" s="57"/>
      <c r="V177" s="57"/>
      <c r="W177" s="57"/>
      <c r="X177" s="9">
        <v>0</v>
      </c>
      <c r="Y177" s="57"/>
      <c r="Z177" s="57"/>
      <c r="AA177" s="57"/>
      <c r="AB177" s="57"/>
      <c r="AG177" t="str">
        <f t="shared" si="63"/>
        <v>Allenstown</v>
      </c>
      <c r="AH177" t="s">
        <v>188</v>
      </c>
      <c r="AI177">
        <v>2</v>
      </c>
      <c r="AK177" s="95">
        <v>33</v>
      </c>
      <c r="AL177" s="97">
        <v>13</v>
      </c>
      <c r="AM177" s="97">
        <v>5</v>
      </c>
      <c r="AN177" s="101">
        <v>660</v>
      </c>
      <c r="AO177" s="101">
        <f t="shared" si="64"/>
        <v>33013</v>
      </c>
      <c r="AP177" t="s">
        <v>1974</v>
      </c>
      <c r="AQ177">
        <f t="shared" si="65"/>
        <v>3300660</v>
      </c>
      <c r="AU177">
        <v>20.63</v>
      </c>
      <c r="AV177">
        <v>0.11</v>
      </c>
      <c r="AW177">
        <v>20.53</v>
      </c>
    </row>
    <row r="178" spans="1:49" hidden="1" outlineLevel="1">
      <c r="A178" t="s">
        <v>1681</v>
      </c>
      <c r="B178" s="9" t="s">
        <v>1480</v>
      </c>
      <c r="C178" s="1">
        <f t="shared" si="55"/>
        <v>557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56"/>
        <v>4</v>
      </c>
      <c r="G178" s="1">
        <f t="shared" si="57"/>
        <v>76</v>
      </c>
      <c r="H178" s="2">
        <f t="shared" si="58"/>
        <v>0.13644524236983843</v>
      </c>
      <c r="I178" s="8"/>
      <c r="J178" s="2">
        <f t="shared" si="59"/>
        <v>0.40933572710951527</v>
      </c>
      <c r="K178" s="2">
        <f t="shared" si="60"/>
        <v>0.54578096947935373</v>
      </c>
      <c r="L178" s="2">
        <f t="shared" si="61"/>
        <v>1.7953321364452424E-2</v>
      </c>
      <c r="M178" s="2">
        <f t="shared" si="62"/>
        <v>2.6929982046678579E-2</v>
      </c>
      <c r="N178" s="9">
        <v>228</v>
      </c>
      <c r="O178" s="9">
        <v>304</v>
      </c>
      <c r="P178" s="9">
        <v>10</v>
      </c>
      <c r="Q178" s="57">
        <v>15</v>
      </c>
      <c r="U178" s="57"/>
      <c r="V178" s="57"/>
      <c r="W178" s="57"/>
      <c r="X178" s="9">
        <v>0</v>
      </c>
      <c r="Y178" s="57"/>
      <c r="Z178" s="57"/>
      <c r="AA178" s="57"/>
      <c r="AB178" s="57"/>
      <c r="AG178" t="str">
        <f t="shared" si="63"/>
        <v>Alstead</v>
      </c>
      <c r="AH178" t="s">
        <v>1718</v>
      </c>
      <c r="AI178">
        <v>2</v>
      </c>
      <c r="AK178" s="95">
        <v>33</v>
      </c>
      <c r="AL178" s="97">
        <v>5</v>
      </c>
      <c r="AM178" s="97">
        <v>5</v>
      </c>
      <c r="AN178" s="101">
        <v>820</v>
      </c>
      <c r="AO178" s="101">
        <f t="shared" si="64"/>
        <v>33005</v>
      </c>
      <c r="AP178" t="s">
        <v>1974</v>
      </c>
      <c r="AQ178">
        <f t="shared" si="65"/>
        <v>3300820</v>
      </c>
      <c r="AU178">
        <v>39.369999999999997</v>
      </c>
      <c r="AV178">
        <v>0.47</v>
      </c>
      <c r="AW178">
        <v>38.9</v>
      </c>
    </row>
    <row r="179" spans="1:49" hidden="1" outlineLevel="1">
      <c r="A179" t="s">
        <v>492</v>
      </c>
      <c r="B179" s="9" t="s">
        <v>1480</v>
      </c>
      <c r="C179" s="1">
        <f t="shared" si="55"/>
        <v>1301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6"/>
        <v>4</v>
      </c>
      <c r="G179" s="1">
        <f t="shared" si="57"/>
        <v>761</v>
      </c>
      <c r="H179" s="2">
        <f t="shared" si="58"/>
        <v>0.58493466564181396</v>
      </c>
      <c r="I179" s="8"/>
      <c r="J179" s="2">
        <f t="shared" si="59"/>
        <v>0.18524212144504226</v>
      </c>
      <c r="K179" s="2">
        <f t="shared" si="60"/>
        <v>0.77017678708685622</v>
      </c>
      <c r="L179" s="2">
        <f t="shared" si="61"/>
        <v>1.8447348193697154E-2</v>
      </c>
      <c r="M179" s="2">
        <f t="shared" si="62"/>
        <v>2.6133743274404365E-2</v>
      </c>
      <c r="N179" s="9">
        <v>241</v>
      </c>
      <c r="O179" s="9">
        <v>1002</v>
      </c>
      <c r="P179" s="9">
        <v>24</v>
      </c>
      <c r="Q179" s="57">
        <v>34</v>
      </c>
      <c r="U179" s="57"/>
      <c r="V179" s="57"/>
      <c r="W179" s="57"/>
      <c r="X179" s="9">
        <v>0</v>
      </c>
      <c r="Y179" s="57"/>
      <c r="Z179" s="57"/>
      <c r="AA179" s="57"/>
      <c r="AB179" s="57"/>
      <c r="AG179" t="str">
        <f t="shared" si="63"/>
        <v>Alton</v>
      </c>
      <c r="AH179" t="s">
        <v>1517</v>
      </c>
      <c r="AI179">
        <v>1</v>
      </c>
      <c r="AK179" s="95">
        <v>33</v>
      </c>
      <c r="AL179" s="97">
        <v>1</v>
      </c>
      <c r="AM179" s="97">
        <v>5</v>
      </c>
      <c r="AN179" s="101">
        <v>1060</v>
      </c>
      <c r="AO179" s="101">
        <f t="shared" si="64"/>
        <v>33001</v>
      </c>
      <c r="AP179" t="s">
        <v>1974</v>
      </c>
      <c r="AQ179">
        <f t="shared" si="65"/>
        <v>3301060</v>
      </c>
      <c r="AU179">
        <v>82.19</v>
      </c>
      <c r="AV179">
        <v>19.05</v>
      </c>
      <c r="AW179">
        <v>63.13</v>
      </c>
    </row>
    <row r="180" spans="1:49" hidden="1" outlineLevel="1">
      <c r="A180" t="s">
        <v>1545</v>
      </c>
      <c r="B180" s="9" t="s">
        <v>1480</v>
      </c>
      <c r="C180" s="1">
        <f t="shared" si="55"/>
        <v>3389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56"/>
        <v>4</v>
      </c>
      <c r="G180" s="1">
        <f t="shared" si="57"/>
        <v>1638</v>
      </c>
      <c r="H180" s="2">
        <f t="shared" si="58"/>
        <v>0.48332841546178812</v>
      </c>
      <c r="I180" s="8"/>
      <c r="J180" s="2">
        <f t="shared" si="59"/>
        <v>0.23753319563293007</v>
      </c>
      <c r="K180" s="2">
        <f t="shared" si="60"/>
        <v>0.72086161109471825</v>
      </c>
      <c r="L180" s="2">
        <f t="shared" si="61"/>
        <v>7.9669519032162881E-3</v>
      </c>
      <c r="M180" s="2">
        <f t="shared" si="62"/>
        <v>3.3638241369135395E-2</v>
      </c>
      <c r="N180" s="9">
        <v>805</v>
      </c>
      <c r="O180" s="9">
        <v>2443</v>
      </c>
      <c r="P180" s="9">
        <v>27</v>
      </c>
      <c r="Q180" s="57">
        <v>114</v>
      </c>
      <c r="U180" s="57"/>
      <c r="V180" s="57"/>
      <c r="W180" s="57"/>
      <c r="X180" s="9">
        <v>0</v>
      </c>
      <c r="Y180" s="57"/>
      <c r="Z180" s="57"/>
      <c r="AA180" s="57"/>
      <c r="AB180" s="57"/>
      <c r="AG180" t="str">
        <f t="shared" si="63"/>
        <v>Amherst</v>
      </c>
      <c r="AH180" t="s">
        <v>2154</v>
      </c>
      <c r="AI180">
        <v>2</v>
      </c>
      <c r="AK180" s="95">
        <v>33</v>
      </c>
      <c r="AL180" s="97">
        <v>11</v>
      </c>
      <c r="AM180" s="97">
        <v>5</v>
      </c>
      <c r="AN180" s="101">
        <v>1300</v>
      </c>
      <c r="AO180" s="101">
        <f t="shared" si="64"/>
        <v>33011</v>
      </c>
      <c r="AP180" t="s">
        <v>1974</v>
      </c>
      <c r="AQ180">
        <f t="shared" si="65"/>
        <v>3301300</v>
      </c>
      <c r="AU180">
        <v>34.81</v>
      </c>
      <c r="AV180">
        <v>0.52</v>
      </c>
      <c r="AW180">
        <v>34.29</v>
      </c>
    </row>
    <row r="181" spans="1:49" hidden="1" outlineLevel="1">
      <c r="A181" t="s">
        <v>1762</v>
      </c>
      <c r="B181" s="9" t="s">
        <v>1480</v>
      </c>
      <c r="C181" s="1">
        <f t="shared" si="55"/>
        <v>662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 t="shared" si="56"/>
        <v>4</v>
      </c>
      <c r="G181" s="1">
        <f t="shared" si="57"/>
        <v>272</v>
      </c>
      <c r="H181" s="2">
        <f t="shared" si="58"/>
        <v>0.41087613293051362</v>
      </c>
      <c r="I181" s="8"/>
      <c r="J181" s="2">
        <f t="shared" si="59"/>
        <v>0.27643504531722052</v>
      </c>
      <c r="K181" s="2">
        <f t="shared" si="60"/>
        <v>0.68731117824773413</v>
      </c>
      <c r="L181" s="2">
        <f t="shared" si="61"/>
        <v>1.0574018126888218E-2</v>
      </c>
      <c r="M181" s="2">
        <f t="shared" si="62"/>
        <v>2.5679758308157129E-2</v>
      </c>
      <c r="N181" s="9">
        <v>183</v>
      </c>
      <c r="O181" s="9">
        <v>455</v>
      </c>
      <c r="P181" s="9">
        <v>7</v>
      </c>
      <c r="Q181" s="57">
        <v>17</v>
      </c>
      <c r="U181" s="57"/>
      <c r="V181" s="57"/>
      <c r="W181" s="57"/>
      <c r="X181" s="9">
        <v>0</v>
      </c>
      <c r="Y181" s="57"/>
      <c r="Z181" s="57"/>
      <c r="AA181" s="57"/>
      <c r="AB181" s="57"/>
      <c r="AG181" t="str">
        <f t="shared" si="63"/>
        <v>Andover</v>
      </c>
      <c r="AH181" t="s">
        <v>188</v>
      </c>
      <c r="AI181">
        <v>2</v>
      </c>
      <c r="AK181" s="95">
        <v>33</v>
      </c>
      <c r="AL181" s="97">
        <v>13</v>
      </c>
      <c r="AM181" s="97">
        <v>10</v>
      </c>
      <c r="AN181" s="101">
        <v>1460</v>
      </c>
      <c r="AO181" s="101">
        <f t="shared" si="64"/>
        <v>33013</v>
      </c>
      <c r="AP181" t="s">
        <v>1974</v>
      </c>
      <c r="AQ181">
        <f t="shared" si="65"/>
        <v>3301460</v>
      </c>
      <c r="AU181">
        <v>41.33</v>
      </c>
      <c r="AV181">
        <v>0.87</v>
      </c>
      <c r="AW181">
        <v>40.46</v>
      </c>
    </row>
    <row r="182" spans="1:49" hidden="1" outlineLevel="1">
      <c r="A182" t="s">
        <v>930</v>
      </c>
      <c r="B182" s="9" t="s">
        <v>1480</v>
      </c>
      <c r="C182" s="1">
        <f t="shared" si="55"/>
        <v>695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56"/>
        <v>4</v>
      </c>
      <c r="G182" s="1">
        <f t="shared" si="57"/>
        <v>274</v>
      </c>
      <c r="H182" s="2">
        <f t="shared" si="58"/>
        <v>0.39424460431654679</v>
      </c>
      <c r="I182" s="8"/>
      <c r="J182" s="2">
        <f t="shared" si="59"/>
        <v>0.28920863309352518</v>
      </c>
      <c r="K182" s="2">
        <f t="shared" si="60"/>
        <v>0.68345323741007191</v>
      </c>
      <c r="L182" s="2">
        <f t="shared" si="61"/>
        <v>1.0071942446043165E-2</v>
      </c>
      <c r="M182" s="2">
        <f t="shared" si="62"/>
        <v>1.7266187050359743E-2</v>
      </c>
      <c r="N182" s="9">
        <v>201</v>
      </c>
      <c r="O182" s="9">
        <v>475</v>
      </c>
      <c r="P182" s="9">
        <v>7</v>
      </c>
      <c r="Q182" s="57">
        <v>12</v>
      </c>
      <c r="U182" s="57"/>
      <c r="V182" s="57"/>
      <c r="W182" s="57"/>
      <c r="X182" s="9">
        <v>0</v>
      </c>
      <c r="Y182" s="57"/>
      <c r="Z182" s="57"/>
      <c r="AA182" s="57"/>
      <c r="AB182" s="57"/>
      <c r="AG182" t="str">
        <f t="shared" si="63"/>
        <v>Antrim</v>
      </c>
      <c r="AH182" t="s">
        <v>2154</v>
      </c>
      <c r="AI182">
        <v>2</v>
      </c>
      <c r="AK182" s="95">
        <v>33</v>
      </c>
      <c r="AL182" s="97">
        <v>11</v>
      </c>
      <c r="AM182" s="97">
        <v>10</v>
      </c>
      <c r="AN182" s="101">
        <v>1700</v>
      </c>
      <c r="AO182" s="101">
        <f t="shared" si="64"/>
        <v>33011</v>
      </c>
      <c r="AP182" t="s">
        <v>1974</v>
      </c>
      <c r="AQ182">
        <f t="shared" si="65"/>
        <v>3301700</v>
      </c>
      <c r="AU182">
        <v>36.5</v>
      </c>
      <c r="AV182">
        <v>0.83</v>
      </c>
      <c r="AW182">
        <v>35.67</v>
      </c>
    </row>
    <row r="183" spans="1:49" hidden="1" outlineLevel="1">
      <c r="A183" t="s">
        <v>142</v>
      </c>
      <c r="B183" s="9" t="s">
        <v>1480</v>
      </c>
      <c r="C183" s="1">
        <f t="shared" si="55"/>
        <v>482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56"/>
        <v>4</v>
      </c>
      <c r="G183" s="1">
        <f t="shared" si="57"/>
        <v>217</v>
      </c>
      <c r="H183" s="2">
        <f t="shared" si="58"/>
        <v>0.45020746887966806</v>
      </c>
      <c r="I183" s="8"/>
      <c r="J183" s="2">
        <f t="shared" si="59"/>
        <v>0.25518672199170123</v>
      </c>
      <c r="K183" s="2">
        <f t="shared" si="60"/>
        <v>0.70539419087136934</v>
      </c>
      <c r="L183" s="2">
        <f t="shared" si="61"/>
        <v>1.4522821576763486E-2</v>
      </c>
      <c r="M183" s="2">
        <f t="shared" si="62"/>
        <v>2.4896265560165946E-2</v>
      </c>
      <c r="N183" s="9">
        <v>123</v>
      </c>
      <c r="O183" s="9">
        <v>340</v>
      </c>
      <c r="P183" s="9">
        <v>7</v>
      </c>
      <c r="Q183" s="57">
        <v>11</v>
      </c>
      <c r="U183" s="57"/>
      <c r="V183" s="57"/>
      <c r="W183" s="57"/>
      <c r="X183" s="9">
        <v>1</v>
      </c>
      <c r="Y183" s="57"/>
      <c r="Z183" s="57"/>
      <c r="AA183" s="57"/>
      <c r="AB183" s="57"/>
      <c r="AG183" t="str">
        <f t="shared" si="63"/>
        <v>Ashland</v>
      </c>
      <c r="AH183" t="s">
        <v>391</v>
      </c>
      <c r="AI183">
        <v>2</v>
      </c>
      <c r="AK183" s="95">
        <v>33</v>
      </c>
      <c r="AL183" s="97">
        <v>9</v>
      </c>
      <c r="AM183" s="97">
        <v>10</v>
      </c>
      <c r="AN183" s="101">
        <v>2020</v>
      </c>
      <c r="AO183" s="101">
        <f t="shared" si="64"/>
        <v>33009</v>
      </c>
      <c r="AP183" t="s">
        <v>1974</v>
      </c>
      <c r="AQ183">
        <f t="shared" si="65"/>
        <v>3302020</v>
      </c>
      <c r="AU183">
        <v>11.71</v>
      </c>
      <c r="AV183">
        <v>0.45</v>
      </c>
      <c r="AW183">
        <v>11.25</v>
      </c>
    </row>
    <row r="184" spans="1:49" hidden="1" outlineLevel="1">
      <c r="A184" t="s">
        <v>1046</v>
      </c>
      <c r="B184" s="9" t="s">
        <v>1480</v>
      </c>
      <c r="C184" s="1">
        <f t="shared" si="55"/>
        <v>1814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56"/>
        <v>4</v>
      </c>
      <c r="G184" s="1">
        <f t="shared" si="57"/>
        <v>986</v>
      </c>
      <c r="H184" s="2">
        <f t="shared" si="58"/>
        <v>0.54355016538037482</v>
      </c>
      <c r="I184" s="8"/>
      <c r="J184" s="2">
        <f t="shared" si="59"/>
        <v>0.21278941565600881</v>
      </c>
      <c r="K184" s="2">
        <f t="shared" si="60"/>
        <v>0.75633958103638366</v>
      </c>
      <c r="L184" s="2">
        <f t="shared" si="61"/>
        <v>8.2690187431091518E-3</v>
      </c>
      <c r="M184" s="2">
        <f t="shared" si="62"/>
        <v>2.2601984564498349E-2</v>
      </c>
      <c r="N184" s="9">
        <v>386</v>
      </c>
      <c r="O184" s="9">
        <v>1372</v>
      </c>
      <c r="P184" s="9">
        <v>15</v>
      </c>
      <c r="Q184" s="57">
        <v>40</v>
      </c>
      <c r="U184" s="57"/>
      <c r="V184" s="57"/>
      <c r="W184" s="57"/>
      <c r="X184" s="9">
        <v>1</v>
      </c>
      <c r="Y184" s="57"/>
      <c r="Z184" s="57"/>
      <c r="AA184" s="57"/>
      <c r="AB184" s="57"/>
      <c r="AG184" t="str">
        <f t="shared" si="63"/>
        <v>Atkinson</v>
      </c>
      <c r="AH184" t="s">
        <v>1058</v>
      </c>
      <c r="AI184">
        <v>2</v>
      </c>
      <c r="AK184" s="95">
        <v>33</v>
      </c>
      <c r="AL184" s="97">
        <v>15</v>
      </c>
      <c r="AM184" s="97">
        <v>5</v>
      </c>
      <c r="AN184" s="101">
        <v>2340</v>
      </c>
      <c r="AO184" s="101">
        <f t="shared" si="64"/>
        <v>33015</v>
      </c>
      <c r="AP184" t="s">
        <v>1974</v>
      </c>
      <c r="AQ184">
        <f t="shared" si="65"/>
        <v>3302340</v>
      </c>
      <c r="AU184">
        <v>11.29</v>
      </c>
      <c r="AV184">
        <v>0.16</v>
      </c>
      <c r="AW184">
        <v>11.13</v>
      </c>
    </row>
    <row r="185" spans="1:49" hidden="1" outlineLevel="1">
      <c r="A185" t="s">
        <v>198</v>
      </c>
      <c r="B185" s="9" t="s">
        <v>1480</v>
      </c>
      <c r="C185" s="1">
        <f t="shared" si="55"/>
        <v>1256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56"/>
        <v>4</v>
      </c>
      <c r="G185" s="1">
        <f t="shared" si="57"/>
        <v>653</v>
      </c>
      <c r="H185" s="2">
        <f t="shared" si="58"/>
        <v>0.51990445859872614</v>
      </c>
      <c r="I185" s="8"/>
      <c r="J185" s="2">
        <f t="shared" si="59"/>
        <v>0.21894904458598727</v>
      </c>
      <c r="K185" s="2">
        <f t="shared" si="60"/>
        <v>0.73885350318471332</v>
      </c>
      <c r="L185" s="2">
        <f t="shared" si="61"/>
        <v>1.2738853503184714E-2</v>
      </c>
      <c r="M185" s="2">
        <f t="shared" si="62"/>
        <v>2.9458598726114667E-2</v>
      </c>
      <c r="N185" s="9">
        <v>275</v>
      </c>
      <c r="O185" s="9">
        <v>928</v>
      </c>
      <c r="P185" s="9">
        <v>16</v>
      </c>
      <c r="Q185" s="57">
        <v>37</v>
      </c>
      <c r="U185" s="57"/>
      <c r="V185" s="57"/>
      <c r="W185" s="57"/>
      <c r="X185" s="9">
        <v>0</v>
      </c>
      <c r="Y185" s="57"/>
      <c r="Z185" s="57"/>
      <c r="AA185" s="57"/>
      <c r="AB185" s="57"/>
      <c r="AG185" t="str">
        <f t="shared" si="63"/>
        <v>Auburn</v>
      </c>
      <c r="AH185" t="s">
        <v>1058</v>
      </c>
      <c r="AI185">
        <v>1</v>
      </c>
      <c r="AK185" s="95">
        <v>33</v>
      </c>
      <c r="AL185" s="97">
        <v>15</v>
      </c>
      <c r="AM185" s="97">
        <v>10</v>
      </c>
      <c r="AN185" s="101">
        <v>2820</v>
      </c>
      <c r="AO185" s="101">
        <f t="shared" si="64"/>
        <v>33015</v>
      </c>
      <c r="AP185" t="s">
        <v>1974</v>
      </c>
      <c r="AQ185">
        <f t="shared" si="65"/>
        <v>3302820</v>
      </c>
      <c r="AU185">
        <v>28.71</v>
      </c>
      <c r="AV185">
        <v>3.5</v>
      </c>
      <c r="AW185">
        <v>25.21</v>
      </c>
    </row>
    <row r="186" spans="1:49" hidden="1" outlineLevel="1">
      <c r="A186" t="s">
        <v>1598</v>
      </c>
      <c r="B186" s="9" t="s">
        <v>1480</v>
      </c>
      <c r="C186" s="1">
        <f t="shared" si="55"/>
        <v>982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6"/>
        <v>4</v>
      </c>
      <c r="G186" s="1">
        <f t="shared" si="57"/>
        <v>398</v>
      </c>
      <c r="H186" s="2">
        <f t="shared" si="58"/>
        <v>0.40529531568228105</v>
      </c>
      <c r="I186" s="8"/>
      <c r="J186" s="2">
        <f t="shared" si="59"/>
        <v>0.2708757637474542</v>
      </c>
      <c r="K186" s="2">
        <f t="shared" si="60"/>
        <v>0.6761710794297352</v>
      </c>
      <c r="L186" s="2">
        <f t="shared" si="61"/>
        <v>2.2403258655804479E-2</v>
      </c>
      <c r="M186" s="2">
        <f t="shared" si="62"/>
        <v>3.0549898167006175E-2</v>
      </c>
      <c r="N186" s="9">
        <v>266</v>
      </c>
      <c r="O186" s="9">
        <v>664</v>
      </c>
      <c r="P186" s="9">
        <v>22</v>
      </c>
      <c r="Q186" s="57">
        <v>28</v>
      </c>
      <c r="U186" s="57"/>
      <c r="V186" s="57"/>
      <c r="W186" s="57"/>
      <c r="X186" s="9">
        <v>2</v>
      </c>
      <c r="Y186" s="57"/>
      <c r="Z186" s="57"/>
      <c r="AA186" s="57"/>
      <c r="AB186" s="57"/>
      <c r="AG186" t="str">
        <f t="shared" si="63"/>
        <v>Barnstead</v>
      </c>
      <c r="AH186" t="s">
        <v>1517</v>
      </c>
      <c r="AI186">
        <v>1</v>
      </c>
      <c r="AK186" s="95">
        <v>33</v>
      </c>
      <c r="AL186" s="97">
        <v>1</v>
      </c>
      <c r="AM186" s="97">
        <v>10</v>
      </c>
      <c r="AN186" s="101">
        <v>3220</v>
      </c>
      <c r="AO186" s="101">
        <f t="shared" si="64"/>
        <v>33001</v>
      </c>
      <c r="AP186" t="s">
        <v>1974</v>
      </c>
      <c r="AQ186">
        <f t="shared" si="65"/>
        <v>3303220</v>
      </c>
      <c r="AU186">
        <v>43.97</v>
      </c>
      <c r="AV186">
        <v>2.0499999999999998</v>
      </c>
      <c r="AW186">
        <v>41.92</v>
      </c>
    </row>
    <row r="187" spans="1:49" hidden="1" outlineLevel="1">
      <c r="A187" t="s">
        <v>766</v>
      </c>
      <c r="B187" s="9" t="s">
        <v>1480</v>
      </c>
      <c r="C187" s="1">
        <f t="shared" si="55"/>
        <v>1892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56"/>
        <v>4</v>
      </c>
      <c r="G187" s="1">
        <f t="shared" si="57"/>
        <v>664</v>
      </c>
      <c r="H187" s="2">
        <f t="shared" si="58"/>
        <v>0.35095137420718814</v>
      </c>
      <c r="I187" s="8"/>
      <c r="J187" s="2">
        <f t="shared" si="59"/>
        <v>0.30179704016913317</v>
      </c>
      <c r="K187" s="2">
        <f t="shared" si="60"/>
        <v>0.65274841437632136</v>
      </c>
      <c r="L187" s="2">
        <f t="shared" si="61"/>
        <v>1.7441860465116279E-2</v>
      </c>
      <c r="M187" s="2">
        <f t="shared" si="62"/>
        <v>2.8012684989429135E-2</v>
      </c>
      <c r="N187" s="9">
        <v>571</v>
      </c>
      <c r="O187" s="9">
        <v>1235</v>
      </c>
      <c r="P187" s="9">
        <v>33</v>
      </c>
      <c r="Q187" s="57">
        <v>52</v>
      </c>
      <c r="U187" s="57"/>
      <c r="V187" s="57"/>
      <c r="W187" s="57"/>
      <c r="X187" s="9">
        <v>1</v>
      </c>
      <c r="Y187" s="57"/>
      <c r="Z187" s="57"/>
      <c r="AA187" s="57"/>
      <c r="AB187" s="57"/>
      <c r="AG187" t="str">
        <f t="shared" si="63"/>
        <v>Barrington</v>
      </c>
      <c r="AH187" t="s">
        <v>2231</v>
      </c>
      <c r="AI187">
        <v>1</v>
      </c>
      <c r="AK187" s="95">
        <v>33</v>
      </c>
      <c r="AL187" s="97">
        <v>17</v>
      </c>
      <c r="AM187" s="97">
        <v>5</v>
      </c>
      <c r="AN187" s="101">
        <v>3460</v>
      </c>
      <c r="AO187" s="101">
        <f t="shared" si="64"/>
        <v>33017</v>
      </c>
      <c r="AP187" t="s">
        <v>1974</v>
      </c>
      <c r="AQ187">
        <f t="shared" si="65"/>
        <v>3303460</v>
      </c>
      <c r="AU187">
        <v>48.52</v>
      </c>
      <c r="AV187">
        <v>1.93</v>
      </c>
      <c r="AW187">
        <v>46.59</v>
      </c>
    </row>
    <row r="188" spans="1:49" hidden="1" outlineLevel="1">
      <c r="A188" t="s">
        <v>1599</v>
      </c>
      <c r="B188" s="9" t="s">
        <v>1480</v>
      </c>
      <c r="C188" s="1">
        <f t="shared" si="55"/>
        <v>925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56"/>
        <v>4</v>
      </c>
      <c r="G188" s="1">
        <f t="shared" si="57"/>
        <v>406</v>
      </c>
      <c r="H188" s="2">
        <f t="shared" si="58"/>
        <v>0.43891891891891893</v>
      </c>
      <c r="I188" s="8"/>
      <c r="J188" s="2">
        <f t="shared" si="59"/>
        <v>0.2583783783783784</v>
      </c>
      <c r="K188" s="2">
        <f t="shared" si="60"/>
        <v>0.69729729729729728</v>
      </c>
      <c r="L188" s="2">
        <f t="shared" si="61"/>
        <v>2.1621621621621623E-2</v>
      </c>
      <c r="M188" s="2">
        <f t="shared" si="62"/>
        <v>2.2702702702702693E-2</v>
      </c>
      <c r="N188" s="9">
        <v>239</v>
      </c>
      <c r="O188" s="9">
        <v>645</v>
      </c>
      <c r="P188" s="9">
        <v>20</v>
      </c>
      <c r="Q188" s="57">
        <v>21</v>
      </c>
      <c r="U188" s="57"/>
      <c r="V188" s="57"/>
      <c r="W188" s="57"/>
      <c r="X188" s="9">
        <v>0</v>
      </c>
      <c r="Y188" s="57"/>
      <c r="Z188" s="57"/>
      <c r="AA188" s="57"/>
      <c r="AB188" s="57"/>
      <c r="AG188" t="str">
        <f t="shared" si="63"/>
        <v>Bartlett</v>
      </c>
      <c r="AH188" t="s">
        <v>1265</v>
      </c>
      <c r="AI188">
        <v>1</v>
      </c>
      <c r="AK188" s="95">
        <v>33</v>
      </c>
      <c r="AL188" s="97">
        <v>3</v>
      </c>
      <c r="AM188" s="97">
        <v>10</v>
      </c>
      <c r="AN188" s="101">
        <v>3700</v>
      </c>
      <c r="AO188" s="101">
        <f t="shared" si="64"/>
        <v>33003</v>
      </c>
      <c r="AP188" t="s">
        <v>1974</v>
      </c>
      <c r="AQ188">
        <f t="shared" si="65"/>
        <v>3303700</v>
      </c>
      <c r="AU188">
        <v>75.290000000000006</v>
      </c>
      <c r="AV188">
        <v>0.01</v>
      </c>
      <c r="AW188">
        <v>75.28</v>
      </c>
    </row>
    <row r="189" spans="1:49" hidden="1" outlineLevel="1">
      <c r="A189" t="s">
        <v>96</v>
      </c>
      <c r="B189" s="9" t="s">
        <v>1480</v>
      </c>
      <c r="C189" s="1">
        <f t="shared" si="55"/>
        <v>247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56"/>
        <v>4</v>
      </c>
      <c r="G189" s="1">
        <f t="shared" si="57"/>
        <v>103</v>
      </c>
      <c r="H189" s="2">
        <f t="shared" si="58"/>
        <v>0.41700404858299595</v>
      </c>
      <c r="I189" s="8"/>
      <c r="J189" s="2">
        <f t="shared" si="59"/>
        <v>0.27530364372469635</v>
      </c>
      <c r="K189" s="2">
        <f t="shared" si="60"/>
        <v>0.69230769230769229</v>
      </c>
      <c r="L189" s="2">
        <f t="shared" si="61"/>
        <v>4.048582995951417E-3</v>
      </c>
      <c r="M189" s="2">
        <f t="shared" si="62"/>
        <v>2.8340080971660003E-2</v>
      </c>
      <c r="N189" s="9">
        <v>68</v>
      </c>
      <c r="O189" s="9">
        <v>171</v>
      </c>
      <c r="P189" s="9">
        <v>1</v>
      </c>
      <c r="Q189" s="57">
        <v>7</v>
      </c>
      <c r="U189" s="57"/>
      <c r="V189" s="57"/>
      <c r="W189" s="57"/>
      <c r="X189" s="9">
        <v>0</v>
      </c>
      <c r="Y189" s="57"/>
      <c r="Z189" s="57"/>
      <c r="AA189" s="57"/>
      <c r="AB189" s="57"/>
      <c r="AG189" t="str">
        <f t="shared" si="63"/>
        <v>Bath</v>
      </c>
      <c r="AH189" t="s">
        <v>391</v>
      </c>
      <c r="AI189">
        <v>2</v>
      </c>
      <c r="AK189" s="95">
        <v>33</v>
      </c>
      <c r="AL189" s="97">
        <v>9</v>
      </c>
      <c r="AM189" s="97">
        <v>15</v>
      </c>
      <c r="AN189" s="101">
        <v>3940</v>
      </c>
      <c r="AO189" s="101">
        <f t="shared" si="64"/>
        <v>33009</v>
      </c>
      <c r="AP189" t="s">
        <v>1974</v>
      </c>
      <c r="AQ189">
        <f t="shared" si="65"/>
        <v>3303940</v>
      </c>
      <c r="AU189">
        <v>38.64</v>
      </c>
      <c r="AV189">
        <v>0.46</v>
      </c>
      <c r="AW189">
        <v>38.19</v>
      </c>
    </row>
    <row r="190" spans="1:49" hidden="1" outlineLevel="1">
      <c r="A190" t="s">
        <v>452</v>
      </c>
      <c r="B190" s="9" t="s">
        <v>1480</v>
      </c>
      <c r="C190" s="1">
        <f t="shared" si="55"/>
        <v>5589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56"/>
        <v>4</v>
      </c>
      <c r="G190" s="1">
        <f t="shared" si="57"/>
        <v>3312</v>
      </c>
      <c r="H190" s="2">
        <f t="shared" si="58"/>
        <v>0.59259259259259256</v>
      </c>
      <c r="I190" s="8"/>
      <c r="J190" s="2">
        <f t="shared" si="59"/>
        <v>0.19234210055466094</v>
      </c>
      <c r="K190" s="2">
        <f t="shared" si="60"/>
        <v>0.7849346931472535</v>
      </c>
      <c r="L190" s="2">
        <f t="shared" si="61"/>
        <v>4.6519949901592415E-3</v>
      </c>
      <c r="M190" s="2">
        <f t="shared" si="62"/>
        <v>1.807121130792631E-2</v>
      </c>
      <c r="N190" s="9">
        <v>1075</v>
      </c>
      <c r="O190" s="9">
        <v>4387</v>
      </c>
      <c r="P190" s="9">
        <v>26</v>
      </c>
      <c r="Q190" s="57">
        <v>97</v>
      </c>
      <c r="U190" s="57"/>
      <c r="V190" s="57"/>
      <c r="W190" s="57"/>
      <c r="X190" s="9">
        <v>4</v>
      </c>
      <c r="Y190" s="57"/>
      <c r="Z190" s="57"/>
      <c r="AA190" s="57"/>
      <c r="AB190" s="57"/>
      <c r="AG190" t="str">
        <f t="shared" si="63"/>
        <v>Bedford</v>
      </c>
      <c r="AH190" t="s">
        <v>2154</v>
      </c>
      <c r="AI190">
        <v>1</v>
      </c>
      <c r="AK190" s="95">
        <v>33</v>
      </c>
      <c r="AL190" s="97">
        <v>11</v>
      </c>
      <c r="AM190" s="97">
        <v>15</v>
      </c>
      <c r="AN190" s="101">
        <v>4500</v>
      </c>
      <c r="AO190" s="101">
        <f t="shared" si="64"/>
        <v>33011</v>
      </c>
      <c r="AP190" t="s">
        <v>1974</v>
      </c>
      <c r="AQ190">
        <f t="shared" si="65"/>
        <v>3304500</v>
      </c>
      <c r="AU190">
        <v>33.119999999999997</v>
      </c>
      <c r="AV190">
        <v>0.28000000000000003</v>
      </c>
      <c r="AW190">
        <v>32.83</v>
      </c>
    </row>
    <row r="191" spans="1:49" hidden="1" outlineLevel="1">
      <c r="A191" t="s">
        <v>487</v>
      </c>
      <c r="B191" s="9" t="s">
        <v>1480</v>
      </c>
      <c r="C191" s="1">
        <f t="shared" si="55"/>
        <v>1315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56"/>
        <v>4</v>
      </c>
      <c r="G191" s="1">
        <f t="shared" si="57"/>
        <v>623</v>
      </c>
      <c r="H191" s="2">
        <f t="shared" si="58"/>
        <v>0.4737642585551331</v>
      </c>
      <c r="I191" s="8"/>
      <c r="J191" s="2">
        <f t="shared" si="59"/>
        <v>0.24562737642585553</v>
      </c>
      <c r="K191" s="2">
        <f t="shared" si="60"/>
        <v>0.71939163498098857</v>
      </c>
      <c r="L191" s="2">
        <f t="shared" si="61"/>
        <v>1.596958174904943E-2</v>
      </c>
      <c r="M191" s="2">
        <f t="shared" si="62"/>
        <v>1.9011406844106474E-2</v>
      </c>
      <c r="N191" s="9">
        <v>323</v>
      </c>
      <c r="O191" s="9">
        <v>946</v>
      </c>
      <c r="P191" s="9">
        <v>21</v>
      </c>
      <c r="Q191" s="57">
        <v>25</v>
      </c>
      <c r="U191" s="57"/>
      <c r="V191" s="57"/>
      <c r="W191" s="57"/>
      <c r="X191" s="9">
        <v>0</v>
      </c>
      <c r="Y191" s="57"/>
      <c r="Z191" s="57"/>
      <c r="AA191" s="57"/>
      <c r="AB191" s="57"/>
      <c r="AG191" t="str">
        <f t="shared" si="63"/>
        <v>Belmont</v>
      </c>
      <c r="AH191" t="s">
        <v>1517</v>
      </c>
      <c r="AI191">
        <v>1</v>
      </c>
      <c r="AK191" s="95">
        <v>33</v>
      </c>
      <c r="AL191" s="97">
        <v>1</v>
      </c>
      <c r="AM191" s="97">
        <v>15</v>
      </c>
      <c r="AN191" s="101">
        <v>4740</v>
      </c>
      <c r="AO191" s="101">
        <f t="shared" si="64"/>
        <v>33001</v>
      </c>
      <c r="AP191" t="s">
        <v>1974</v>
      </c>
      <c r="AQ191">
        <f t="shared" si="65"/>
        <v>3304740</v>
      </c>
      <c r="AU191">
        <v>32.299999999999997</v>
      </c>
      <c r="AV191">
        <v>1.69</v>
      </c>
      <c r="AW191">
        <v>30.61</v>
      </c>
    </row>
    <row r="192" spans="1:49" hidden="1" outlineLevel="1">
      <c r="A192" t="s">
        <v>214</v>
      </c>
      <c r="B192" s="9" t="s">
        <v>1480</v>
      </c>
      <c r="C192" s="1">
        <f t="shared" si="55"/>
        <v>358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56"/>
        <v>4</v>
      </c>
      <c r="G192" s="1">
        <f t="shared" si="57"/>
        <v>134</v>
      </c>
      <c r="H192" s="2">
        <f t="shared" si="58"/>
        <v>0.37430167597765363</v>
      </c>
      <c r="I192" s="8"/>
      <c r="J192" s="2">
        <f t="shared" si="59"/>
        <v>0.27653631284916202</v>
      </c>
      <c r="K192" s="2">
        <f t="shared" si="60"/>
        <v>0.65083798882681565</v>
      </c>
      <c r="L192" s="2">
        <f t="shared" si="61"/>
        <v>1.3966480446927373E-2</v>
      </c>
      <c r="M192" s="2">
        <f t="shared" si="62"/>
        <v>5.8659217877094952E-2</v>
      </c>
      <c r="N192" s="9">
        <v>99</v>
      </c>
      <c r="O192" s="9">
        <v>233</v>
      </c>
      <c r="P192" s="9">
        <v>5</v>
      </c>
      <c r="Q192" s="57">
        <v>19</v>
      </c>
      <c r="U192" s="57"/>
      <c r="V192" s="57"/>
      <c r="W192" s="57"/>
      <c r="X192" s="9">
        <v>2</v>
      </c>
      <c r="Y192" s="57"/>
      <c r="Z192" s="57"/>
      <c r="AA192" s="57"/>
      <c r="AB192" s="57"/>
      <c r="AG192" t="str">
        <f t="shared" si="63"/>
        <v>Bennington</v>
      </c>
      <c r="AH192" t="s">
        <v>2154</v>
      </c>
      <c r="AI192">
        <v>2</v>
      </c>
      <c r="AK192" s="95">
        <v>33</v>
      </c>
      <c r="AL192" s="97">
        <v>11</v>
      </c>
      <c r="AM192" s="97">
        <v>20</v>
      </c>
      <c r="AN192" s="101">
        <v>4900</v>
      </c>
      <c r="AO192" s="101">
        <f t="shared" si="64"/>
        <v>33011</v>
      </c>
      <c r="AP192" t="s">
        <v>1974</v>
      </c>
      <c r="AQ192">
        <f t="shared" si="65"/>
        <v>3304900</v>
      </c>
      <c r="AU192">
        <v>11.32</v>
      </c>
      <c r="AV192">
        <v>0.26</v>
      </c>
      <c r="AW192">
        <v>11.06</v>
      </c>
    </row>
    <row r="193" spans="1:49" hidden="1" outlineLevel="1">
      <c r="A193" t="s">
        <v>2045</v>
      </c>
      <c r="B193" s="9" t="s">
        <v>1480</v>
      </c>
      <c r="C193" s="1">
        <f t="shared" si="55"/>
        <v>58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6"/>
        <v>3</v>
      </c>
      <c r="G193" s="1">
        <f t="shared" si="57"/>
        <v>46</v>
      </c>
      <c r="H193" s="2">
        <f t="shared" si="58"/>
        <v>0.7931034482758621</v>
      </c>
      <c r="I193" s="8"/>
      <c r="J193" s="2">
        <f t="shared" si="59"/>
        <v>6.8965517241379309E-2</v>
      </c>
      <c r="K193" s="2">
        <f t="shared" si="60"/>
        <v>0.86206896551724133</v>
      </c>
      <c r="L193" s="2">
        <f t="shared" si="61"/>
        <v>3.4482758620689655E-2</v>
      </c>
      <c r="M193" s="2">
        <f t="shared" si="62"/>
        <v>3.4482758620689682E-2</v>
      </c>
      <c r="N193" s="9">
        <v>4</v>
      </c>
      <c r="O193" s="9">
        <v>50</v>
      </c>
      <c r="P193" s="9">
        <v>2</v>
      </c>
      <c r="Q193" s="57">
        <v>2</v>
      </c>
      <c r="U193" s="57"/>
      <c r="V193" s="57"/>
      <c r="W193" s="57"/>
      <c r="X193" s="9">
        <v>0</v>
      </c>
      <c r="Y193" s="57"/>
      <c r="Z193" s="57"/>
      <c r="AA193" s="57"/>
      <c r="AB193" s="57"/>
      <c r="AG193" t="str">
        <f t="shared" si="63"/>
        <v>Benton</v>
      </c>
      <c r="AH193" t="s">
        <v>391</v>
      </c>
      <c r="AI193">
        <v>2</v>
      </c>
      <c r="AK193" s="95">
        <v>33</v>
      </c>
      <c r="AL193" s="97">
        <v>9</v>
      </c>
      <c r="AM193" s="97">
        <v>20</v>
      </c>
      <c r="AN193" s="101">
        <v>5060</v>
      </c>
      <c r="AO193" s="101">
        <f t="shared" si="64"/>
        <v>33009</v>
      </c>
      <c r="AP193" t="s">
        <v>1974</v>
      </c>
      <c r="AQ193">
        <f t="shared" si="65"/>
        <v>3305060</v>
      </c>
      <c r="AU193">
        <v>48.37</v>
      </c>
      <c r="AV193">
        <v>0.23</v>
      </c>
      <c r="AW193">
        <v>48.15</v>
      </c>
    </row>
    <row r="194" spans="1:49" hidden="1" outlineLevel="1">
      <c r="A194" t="s">
        <v>646</v>
      </c>
      <c r="B194" s="9" t="s">
        <v>1480</v>
      </c>
      <c r="C194" s="1">
        <f t="shared" si="55"/>
        <v>3581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56"/>
        <v>3</v>
      </c>
      <c r="G194" s="1">
        <f t="shared" si="57"/>
        <v>1632</v>
      </c>
      <c r="H194" s="2">
        <f t="shared" si="58"/>
        <v>0.45573862049706787</v>
      </c>
      <c r="I194" s="8"/>
      <c r="J194" s="2">
        <f t="shared" si="59"/>
        <v>0.25774923205808431</v>
      </c>
      <c r="K194" s="2">
        <f t="shared" si="60"/>
        <v>0.71348785255515224</v>
      </c>
      <c r="L194" s="2">
        <f t="shared" si="61"/>
        <v>1.5917341524713767E-2</v>
      </c>
      <c r="M194" s="2">
        <f t="shared" si="62"/>
        <v>1.2845573862049688E-2</v>
      </c>
      <c r="N194" s="9">
        <v>923</v>
      </c>
      <c r="O194" s="9">
        <v>2555</v>
      </c>
      <c r="P194" s="9">
        <v>57</v>
      </c>
      <c r="Q194" s="57">
        <v>45</v>
      </c>
      <c r="U194" s="57"/>
      <c r="V194" s="57"/>
      <c r="W194" s="57"/>
      <c r="X194" s="9">
        <v>1</v>
      </c>
      <c r="Y194" s="57"/>
      <c r="Z194" s="57"/>
      <c r="AA194" s="57"/>
      <c r="AB194" s="57"/>
      <c r="AG194" t="str">
        <f t="shared" si="63"/>
        <v>Berlin</v>
      </c>
      <c r="AH194" t="s">
        <v>685</v>
      </c>
      <c r="AI194">
        <v>2</v>
      </c>
      <c r="AK194" s="95">
        <v>33</v>
      </c>
      <c r="AL194" s="97">
        <v>7</v>
      </c>
      <c r="AM194" s="97">
        <v>20</v>
      </c>
      <c r="AN194" s="101">
        <v>5140</v>
      </c>
      <c r="AO194" s="101">
        <f t="shared" si="64"/>
        <v>33007</v>
      </c>
      <c r="AP194" t="s">
        <v>759</v>
      </c>
      <c r="AQ194">
        <f t="shared" si="65"/>
        <v>3305140</v>
      </c>
      <c r="AU194">
        <v>62.46</v>
      </c>
      <c r="AV194">
        <v>0.73</v>
      </c>
      <c r="AW194">
        <v>61.73</v>
      </c>
    </row>
    <row r="195" spans="1:49" hidden="1" outlineLevel="1">
      <c r="A195" s="9" t="s">
        <v>2158</v>
      </c>
      <c r="B195" s="9" t="s">
        <v>1480</v>
      </c>
      <c r="C195" s="1">
        <f t="shared" si="55"/>
        <v>596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56"/>
        <v>4</v>
      </c>
      <c r="G195" s="1">
        <f t="shared" si="57"/>
        <v>229</v>
      </c>
      <c r="H195" s="2">
        <f t="shared" si="58"/>
        <v>0.38422818791946306</v>
      </c>
      <c r="I195" s="8"/>
      <c r="J195" s="2">
        <f t="shared" si="59"/>
        <v>0.29026845637583892</v>
      </c>
      <c r="K195" s="2">
        <f t="shared" si="60"/>
        <v>0.67449664429530198</v>
      </c>
      <c r="L195" s="2">
        <f t="shared" si="61"/>
        <v>1.0067114093959731E-2</v>
      </c>
      <c r="M195" s="2">
        <f t="shared" si="62"/>
        <v>2.5167785234899417E-2</v>
      </c>
      <c r="N195" s="9">
        <v>173</v>
      </c>
      <c r="O195" s="9">
        <v>402</v>
      </c>
      <c r="P195" s="9">
        <v>6</v>
      </c>
      <c r="Q195" s="57">
        <v>15</v>
      </c>
      <c r="U195" s="57"/>
      <c r="V195" s="57"/>
      <c r="W195" s="57"/>
      <c r="X195" s="9">
        <v>0</v>
      </c>
      <c r="Y195" s="57"/>
      <c r="Z195" s="57"/>
      <c r="AA195" s="57"/>
      <c r="AB195" s="57"/>
      <c r="AG195" t="str">
        <f t="shared" si="63"/>
        <v>Bethlehem</v>
      </c>
      <c r="AH195" t="s">
        <v>391</v>
      </c>
      <c r="AI195">
        <v>2</v>
      </c>
      <c r="AK195" s="95">
        <v>33</v>
      </c>
      <c r="AL195" s="97">
        <v>9</v>
      </c>
      <c r="AM195" s="97">
        <v>25</v>
      </c>
      <c r="AN195" s="101">
        <v>5460</v>
      </c>
      <c r="AO195" s="101">
        <f t="shared" si="64"/>
        <v>33009</v>
      </c>
      <c r="AP195" t="s">
        <v>1974</v>
      </c>
      <c r="AQ195">
        <f t="shared" si="65"/>
        <v>3305460</v>
      </c>
      <c r="AU195">
        <v>91</v>
      </c>
      <c r="AV195">
        <v>7.0000000000000007E-2</v>
      </c>
      <c r="AW195">
        <v>90.94</v>
      </c>
    </row>
    <row r="196" spans="1:49" hidden="1" outlineLevel="1">
      <c r="A196" t="s">
        <v>1583</v>
      </c>
      <c r="B196" s="9" t="s">
        <v>1480</v>
      </c>
      <c r="C196" s="1">
        <f t="shared" si="55"/>
        <v>964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56"/>
        <v>4</v>
      </c>
      <c r="G196" s="1">
        <f t="shared" si="57"/>
        <v>445</v>
      </c>
      <c r="H196" s="2">
        <f t="shared" si="58"/>
        <v>0.46161825726141081</v>
      </c>
      <c r="I196" s="8"/>
      <c r="J196" s="2">
        <f t="shared" si="59"/>
        <v>0.24896265560165975</v>
      </c>
      <c r="K196" s="2">
        <f t="shared" si="60"/>
        <v>0.71058091286307057</v>
      </c>
      <c r="L196" s="2">
        <f t="shared" si="61"/>
        <v>1.8672199170124481E-2</v>
      </c>
      <c r="M196" s="2">
        <f t="shared" si="62"/>
        <v>2.1784232365145196E-2</v>
      </c>
      <c r="N196" s="9">
        <v>240</v>
      </c>
      <c r="O196" s="9">
        <v>685</v>
      </c>
      <c r="P196" s="9">
        <v>18</v>
      </c>
      <c r="Q196" s="57">
        <v>21</v>
      </c>
      <c r="U196" s="57"/>
      <c r="V196" s="57"/>
      <c r="W196" s="57"/>
      <c r="X196" s="9">
        <v>0</v>
      </c>
      <c r="Y196" s="57"/>
      <c r="Z196" s="57"/>
      <c r="AA196" s="57"/>
      <c r="AB196" s="57"/>
      <c r="AG196" t="str">
        <f t="shared" si="63"/>
        <v>Boscawen</v>
      </c>
      <c r="AH196" t="s">
        <v>188</v>
      </c>
      <c r="AI196">
        <v>2</v>
      </c>
      <c r="AK196" s="95">
        <v>33</v>
      </c>
      <c r="AL196" s="97">
        <v>13</v>
      </c>
      <c r="AM196" s="97">
        <v>15</v>
      </c>
      <c r="AN196" s="101">
        <v>6260</v>
      </c>
      <c r="AO196" s="101">
        <f t="shared" si="64"/>
        <v>33013</v>
      </c>
      <c r="AP196" t="s">
        <v>1974</v>
      </c>
      <c r="AQ196">
        <f t="shared" si="65"/>
        <v>3306260</v>
      </c>
      <c r="AU196">
        <v>25.4</v>
      </c>
      <c r="AV196">
        <v>0.68</v>
      </c>
      <c r="AW196">
        <v>24.73</v>
      </c>
    </row>
    <row r="197" spans="1:49" hidden="1" outlineLevel="1">
      <c r="A197" t="s">
        <v>2159</v>
      </c>
      <c r="B197" s="9" t="s">
        <v>1480</v>
      </c>
      <c r="C197" s="1">
        <f t="shared" si="55"/>
        <v>2560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56"/>
        <v>4</v>
      </c>
      <c r="G197" s="1">
        <f t="shared" si="57"/>
        <v>1391</v>
      </c>
      <c r="H197" s="2">
        <f t="shared" si="58"/>
        <v>0.54335937499999998</v>
      </c>
      <c r="I197" s="8"/>
      <c r="J197" s="2">
        <f t="shared" si="59"/>
        <v>0.21054687499999999</v>
      </c>
      <c r="K197" s="2">
        <f t="shared" si="60"/>
        <v>0.75390625</v>
      </c>
      <c r="L197" s="2">
        <f t="shared" si="61"/>
        <v>7.8125E-3</v>
      </c>
      <c r="M197" s="2">
        <f t="shared" si="62"/>
        <v>2.7734374999999978E-2</v>
      </c>
      <c r="N197" s="9">
        <v>539</v>
      </c>
      <c r="O197" s="9">
        <v>1930</v>
      </c>
      <c r="P197" s="9">
        <v>20</v>
      </c>
      <c r="Q197" s="57">
        <v>66</v>
      </c>
      <c r="U197" s="57"/>
      <c r="V197" s="57"/>
      <c r="W197" s="57"/>
      <c r="X197" s="9">
        <v>5</v>
      </c>
      <c r="Y197" s="57"/>
      <c r="Z197" s="57"/>
      <c r="AA197" s="57"/>
      <c r="AB197" s="57"/>
      <c r="AG197" t="str">
        <f t="shared" si="63"/>
        <v>Bow</v>
      </c>
      <c r="AH197" t="s">
        <v>188</v>
      </c>
      <c r="AI197">
        <v>2</v>
      </c>
      <c r="AK197" s="95">
        <v>33</v>
      </c>
      <c r="AL197" s="97">
        <v>13</v>
      </c>
      <c r="AM197" s="97">
        <v>20</v>
      </c>
      <c r="AN197" s="101">
        <v>6500</v>
      </c>
      <c r="AO197" s="101">
        <f t="shared" si="64"/>
        <v>33013</v>
      </c>
      <c r="AP197" t="s">
        <v>1974</v>
      </c>
      <c r="AQ197">
        <f t="shared" si="65"/>
        <v>3306500</v>
      </c>
      <c r="AU197">
        <v>28.47</v>
      </c>
      <c r="AV197">
        <v>0.4</v>
      </c>
      <c r="AW197">
        <v>28.07</v>
      </c>
    </row>
    <row r="198" spans="1:49" hidden="1" outlineLevel="1">
      <c r="A198" t="s">
        <v>1189</v>
      </c>
      <c r="B198" s="9" t="s">
        <v>1480</v>
      </c>
      <c r="C198" s="1">
        <f t="shared" si="55"/>
        <v>532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56"/>
        <v>4</v>
      </c>
      <c r="G198" s="1">
        <f t="shared" si="57"/>
        <v>183</v>
      </c>
      <c r="H198" s="2">
        <f t="shared" si="58"/>
        <v>0.34398496240601506</v>
      </c>
      <c r="I198" s="8"/>
      <c r="J198" s="2">
        <f t="shared" si="59"/>
        <v>0.28759398496240601</v>
      </c>
      <c r="K198" s="2">
        <f t="shared" si="60"/>
        <v>0.63157894736842102</v>
      </c>
      <c r="L198" s="2">
        <f t="shared" si="61"/>
        <v>3.1954887218045111E-2</v>
      </c>
      <c r="M198" s="2">
        <f t="shared" si="62"/>
        <v>4.8872180451127803E-2</v>
      </c>
      <c r="N198" s="9">
        <v>153</v>
      </c>
      <c r="O198" s="9">
        <v>336</v>
      </c>
      <c r="P198" s="9">
        <v>17</v>
      </c>
      <c r="Q198" s="57">
        <v>26</v>
      </c>
      <c r="U198" s="57"/>
      <c r="V198" s="57"/>
      <c r="W198" s="57"/>
      <c r="X198" s="9">
        <v>0</v>
      </c>
      <c r="Y198" s="57"/>
      <c r="Z198" s="57"/>
      <c r="AA198" s="57"/>
      <c r="AB198" s="57"/>
      <c r="AG198" t="str">
        <f t="shared" si="63"/>
        <v>Bradford</v>
      </c>
      <c r="AH198" t="s">
        <v>188</v>
      </c>
      <c r="AI198">
        <v>2</v>
      </c>
      <c r="AK198" s="95">
        <v>33</v>
      </c>
      <c r="AL198" s="97">
        <v>13</v>
      </c>
      <c r="AM198" s="97">
        <v>25</v>
      </c>
      <c r="AN198" s="101">
        <v>6980</v>
      </c>
      <c r="AO198" s="101">
        <f t="shared" si="64"/>
        <v>33013</v>
      </c>
      <c r="AP198" t="s">
        <v>1974</v>
      </c>
      <c r="AQ198">
        <f t="shared" si="65"/>
        <v>3306980</v>
      </c>
      <c r="AU198">
        <v>36.01</v>
      </c>
      <c r="AV198">
        <v>0.7</v>
      </c>
      <c r="AW198">
        <v>35.32</v>
      </c>
    </row>
    <row r="199" spans="1:49" hidden="1" outlineLevel="1">
      <c r="A199" t="s">
        <v>1628</v>
      </c>
      <c r="B199" s="9" t="s">
        <v>1480</v>
      </c>
      <c r="C199" s="1">
        <f t="shared" si="55"/>
        <v>755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6"/>
        <v>4</v>
      </c>
      <c r="G199" s="1">
        <f t="shared" si="57"/>
        <v>325</v>
      </c>
      <c r="H199" s="2">
        <f t="shared" si="58"/>
        <v>0.43046357615894038</v>
      </c>
      <c r="I199" s="8"/>
      <c r="J199" s="2">
        <f t="shared" si="59"/>
        <v>0.25562913907284768</v>
      </c>
      <c r="K199" s="2">
        <f t="shared" si="60"/>
        <v>0.68609271523178805</v>
      </c>
      <c r="L199" s="2">
        <f t="shared" si="61"/>
        <v>1.9867549668874173E-2</v>
      </c>
      <c r="M199" s="2">
        <f t="shared" si="62"/>
        <v>3.8410596026490093E-2</v>
      </c>
      <c r="N199" s="9">
        <v>193</v>
      </c>
      <c r="O199" s="9">
        <v>518</v>
      </c>
      <c r="P199" s="9">
        <v>15</v>
      </c>
      <c r="Q199" s="57">
        <v>28</v>
      </c>
      <c r="U199" s="57"/>
      <c r="V199" s="57"/>
      <c r="W199" s="57"/>
      <c r="X199" s="9">
        <v>1</v>
      </c>
      <c r="Y199" s="57"/>
      <c r="Z199" s="57"/>
      <c r="AA199" s="57"/>
      <c r="AB199" s="57"/>
      <c r="AG199" t="str">
        <f t="shared" si="63"/>
        <v>Brentwood</v>
      </c>
      <c r="AH199" t="s">
        <v>1058</v>
      </c>
      <c r="AI199">
        <v>1</v>
      </c>
      <c r="AK199" s="95">
        <v>33</v>
      </c>
      <c r="AL199" s="97">
        <v>15</v>
      </c>
      <c r="AM199" s="97">
        <v>15</v>
      </c>
      <c r="AN199" s="101">
        <v>7220</v>
      </c>
      <c r="AO199" s="101">
        <f t="shared" si="64"/>
        <v>33015</v>
      </c>
      <c r="AP199" t="s">
        <v>1974</v>
      </c>
      <c r="AQ199">
        <f t="shared" si="65"/>
        <v>3307220</v>
      </c>
      <c r="AU199">
        <v>16.98</v>
      </c>
      <c r="AV199">
        <v>0.16</v>
      </c>
      <c r="AW199">
        <v>16.82</v>
      </c>
    </row>
    <row r="200" spans="1:49" hidden="1" outlineLevel="1">
      <c r="A200" t="s">
        <v>512</v>
      </c>
      <c r="B200" s="9" t="s">
        <v>1480</v>
      </c>
      <c r="C200" s="1">
        <f t="shared" si="55"/>
        <v>310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6"/>
        <v>4</v>
      </c>
      <c r="G200" s="1">
        <f t="shared" si="57"/>
        <v>142</v>
      </c>
      <c r="H200" s="2">
        <f t="shared" si="58"/>
        <v>0.45806451612903226</v>
      </c>
      <c r="I200" s="8"/>
      <c r="J200" s="2">
        <f t="shared" si="59"/>
        <v>0.25806451612903225</v>
      </c>
      <c r="K200" s="2">
        <f t="shared" si="60"/>
        <v>0.71612903225806457</v>
      </c>
      <c r="L200" s="2">
        <f t="shared" si="61"/>
        <v>9.6774193548387101E-3</v>
      </c>
      <c r="M200" s="2">
        <f t="shared" si="62"/>
        <v>1.6129032258064471E-2</v>
      </c>
      <c r="N200" s="9">
        <v>80</v>
      </c>
      <c r="O200" s="9">
        <v>222</v>
      </c>
      <c r="P200" s="9">
        <v>3</v>
      </c>
      <c r="Q200" s="57">
        <v>5</v>
      </c>
      <c r="U200" s="57"/>
      <c r="V200" s="57"/>
      <c r="W200" s="57"/>
      <c r="X200" s="9">
        <v>0</v>
      </c>
      <c r="Y200" s="57"/>
      <c r="Z200" s="57"/>
      <c r="AA200" s="57"/>
      <c r="AB200" s="57"/>
      <c r="AG200" t="str">
        <f t="shared" si="63"/>
        <v>Bridgewater</v>
      </c>
      <c r="AH200" t="s">
        <v>391</v>
      </c>
      <c r="AI200">
        <v>2</v>
      </c>
      <c r="AK200" s="95">
        <v>33</v>
      </c>
      <c r="AL200" s="97">
        <v>9</v>
      </c>
      <c r="AM200" s="97">
        <v>30</v>
      </c>
      <c r="AN200" s="101">
        <v>7540</v>
      </c>
      <c r="AO200" s="101">
        <f t="shared" si="64"/>
        <v>33009</v>
      </c>
      <c r="AP200" t="s">
        <v>1974</v>
      </c>
      <c r="AQ200">
        <f t="shared" si="65"/>
        <v>3307540</v>
      </c>
      <c r="AU200">
        <v>21.45</v>
      </c>
      <c r="AV200">
        <v>0.18</v>
      </c>
      <c r="AW200">
        <v>21.27</v>
      </c>
    </row>
    <row r="201" spans="1:49" hidden="1" outlineLevel="1">
      <c r="A201" t="s">
        <v>1103</v>
      </c>
      <c r="B201" s="9" t="s">
        <v>1480</v>
      </c>
      <c r="C201" s="1">
        <f t="shared" si="55"/>
        <v>787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56"/>
        <v>4</v>
      </c>
      <c r="G201" s="1">
        <f t="shared" si="57"/>
        <v>449</v>
      </c>
      <c r="H201" s="2">
        <f t="shared" si="58"/>
        <v>0.57052096569250321</v>
      </c>
      <c r="I201" s="8"/>
      <c r="J201" s="2">
        <f t="shared" si="59"/>
        <v>0.19567979669631513</v>
      </c>
      <c r="K201" s="2">
        <f t="shared" si="60"/>
        <v>0.76620076238881829</v>
      </c>
      <c r="L201" s="2">
        <f t="shared" si="61"/>
        <v>1.0165184243964422E-2</v>
      </c>
      <c r="M201" s="2">
        <f t="shared" si="62"/>
        <v>2.7954256670902209E-2</v>
      </c>
      <c r="N201" s="9">
        <v>154</v>
      </c>
      <c r="O201" s="9">
        <v>603</v>
      </c>
      <c r="P201" s="9">
        <v>8</v>
      </c>
      <c r="Q201" s="57">
        <v>21</v>
      </c>
      <c r="U201" s="57"/>
      <c r="V201" s="57"/>
      <c r="W201" s="57"/>
      <c r="X201" s="9">
        <v>1</v>
      </c>
      <c r="Y201" s="57"/>
      <c r="Z201" s="57"/>
      <c r="AA201" s="57"/>
      <c r="AB201" s="57"/>
      <c r="AG201" t="str">
        <f t="shared" si="63"/>
        <v>Bristol</v>
      </c>
      <c r="AH201" t="s">
        <v>391</v>
      </c>
      <c r="AI201">
        <v>2</v>
      </c>
      <c r="AK201" s="95">
        <v>33</v>
      </c>
      <c r="AL201" s="97">
        <v>9</v>
      </c>
      <c r="AM201" s="97">
        <v>35</v>
      </c>
      <c r="AN201" s="101">
        <v>7700</v>
      </c>
      <c r="AO201" s="101">
        <f t="shared" si="64"/>
        <v>33009</v>
      </c>
      <c r="AP201" t="s">
        <v>1974</v>
      </c>
      <c r="AQ201">
        <f t="shared" si="65"/>
        <v>3307700</v>
      </c>
      <c r="AU201">
        <v>22.26</v>
      </c>
      <c r="AV201">
        <v>4.92</v>
      </c>
      <c r="AW201">
        <v>17.34</v>
      </c>
    </row>
    <row r="202" spans="1:49" hidden="1" outlineLevel="1">
      <c r="A202" t="s">
        <v>2145</v>
      </c>
      <c r="B202" s="9" t="s">
        <v>1480</v>
      </c>
      <c r="C202" s="1">
        <f t="shared" si="55"/>
        <v>218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56"/>
        <v>4</v>
      </c>
      <c r="G202" s="1">
        <f t="shared" si="57"/>
        <v>114</v>
      </c>
      <c r="H202" s="2">
        <f t="shared" si="58"/>
        <v>0.52293577981651373</v>
      </c>
      <c r="I202" s="8"/>
      <c r="J202" s="2">
        <f t="shared" si="59"/>
        <v>0.22018348623853212</v>
      </c>
      <c r="K202" s="2">
        <f t="shared" si="60"/>
        <v>0.74311926605504586</v>
      </c>
      <c r="L202" s="2">
        <f t="shared" si="61"/>
        <v>9.1743119266055051E-3</v>
      </c>
      <c r="M202" s="2">
        <f t="shared" si="62"/>
        <v>2.7522935779816515E-2</v>
      </c>
      <c r="N202" s="9">
        <v>48</v>
      </c>
      <c r="O202" s="9">
        <v>162</v>
      </c>
      <c r="P202" s="9">
        <v>2</v>
      </c>
      <c r="Q202" s="57">
        <v>6</v>
      </c>
      <c r="U202" s="57"/>
      <c r="V202" s="57"/>
      <c r="W202" s="57"/>
      <c r="X202" s="9">
        <v>0</v>
      </c>
      <c r="Y202" s="57"/>
      <c r="Z202" s="57"/>
      <c r="AA202" s="57"/>
      <c r="AB202" s="57"/>
      <c r="AG202" t="str">
        <f t="shared" si="63"/>
        <v>Brookfield</v>
      </c>
      <c r="AH202" t="s">
        <v>1265</v>
      </c>
      <c r="AI202">
        <v>1</v>
      </c>
      <c r="AK202" s="95">
        <v>33</v>
      </c>
      <c r="AL202" s="97">
        <v>3</v>
      </c>
      <c r="AM202" s="97">
        <v>15</v>
      </c>
      <c r="AN202" s="101">
        <v>7940</v>
      </c>
      <c r="AO202" s="101">
        <f t="shared" si="64"/>
        <v>33003</v>
      </c>
      <c r="AP202" t="s">
        <v>1974</v>
      </c>
      <c r="AQ202">
        <f t="shared" si="65"/>
        <v>3307940</v>
      </c>
      <c r="AU202">
        <v>23.26</v>
      </c>
      <c r="AV202">
        <v>0.39</v>
      </c>
      <c r="AW202">
        <v>22.86</v>
      </c>
    </row>
    <row r="203" spans="1:49" hidden="1" outlineLevel="1">
      <c r="A203" t="s">
        <v>1072</v>
      </c>
      <c r="B203" s="9" t="s">
        <v>1480</v>
      </c>
      <c r="C203" s="1">
        <f t="shared" si="55"/>
        <v>1124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56"/>
        <v>4</v>
      </c>
      <c r="G203" s="1">
        <f t="shared" si="57"/>
        <v>507</v>
      </c>
      <c r="H203" s="2">
        <f t="shared" si="58"/>
        <v>0.45106761565836301</v>
      </c>
      <c r="I203" s="8"/>
      <c r="J203" s="2">
        <f t="shared" si="59"/>
        <v>0.24377224199288255</v>
      </c>
      <c r="K203" s="2">
        <f t="shared" si="60"/>
        <v>0.69483985765124556</v>
      </c>
      <c r="L203" s="2">
        <f t="shared" si="61"/>
        <v>2.3131672597864767E-2</v>
      </c>
      <c r="M203" s="2">
        <f t="shared" si="62"/>
        <v>3.8256227758007175E-2</v>
      </c>
      <c r="N203" s="9">
        <v>274</v>
      </c>
      <c r="O203" s="9">
        <v>781</v>
      </c>
      <c r="P203" s="9">
        <v>26</v>
      </c>
      <c r="Q203" s="57">
        <v>43</v>
      </c>
      <c r="U203" s="57"/>
      <c r="V203" s="57"/>
      <c r="W203" s="57"/>
      <c r="X203" s="9">
        <v>0</v>
      </c>
      <c r="Y203" s="57"/>
      <c r="Z203" s="57"/>
      <c r="AA203" s="57"/>
      <c r="AB203" s="57"/>
      <c r="AG203" t="str">
        <f t="shared" si="63"/>
        <v>Brookline</v>
      </c>
      <c r="AH203" t="s">
        <v>2154</v>
      </c>
      <c r="AI203">
        <v>2</v>
      </c>
      <c r="AK203" s="95">
        <v>33</v>
      </c>
      <c r="AL203" s="97">
        <v>11</v>
      </c>
      <c r="AM203" s="97">
        <v>25</v>
      </c>
      <c r="AN203" s="101">
        <v>8100</v>
      </c>
      <c r="AO203" s="101">
        <f t="shared" si="64"/>
        <v>33011</v>
      </c>
      <c r="AP203" t="s">
        <v>1974</v>
      </c>
      <c r="AQ203">
        <f t="shared" si="65"/>
        <v>3308100</v>
      </c>
      <c r="AU203">
        <v>20.13</v>
      </c>
      <c r="AV203">
        <v>0.36</v>
      </c>
      <c r="AW203">
        <v>19.77</v>
      </c>
    </row>
    <row r="204" spans="1:49" hidden="1" outlineLevel="1">
      <c r="A204" t="s">
        <v>1813</v>
      </c>
      <c r="B204" s="9" t="s">
        <v>1480</v>
      </c>
      <c r="C204" s="1">
        <f t="shared" si="55"/>
        <v>0</v>
      </c>
      <c r="D204" s="7">
        <f>IF(N204&gt;0, RANK(N204,(N204:P204,Q204:AE204)),0)</f>
        <v>0</v>
      </c>
      <c r="E204" s="7">
        <f>IF(O204&gt;0,RANK(O204,(N204:P204,Q204:AE204)),0)</f>
        <v>0</v>
      </c>
      <c r="F204" s="7">
        <f t="shared" si="56"/>
        <v>0</v>
      </c>
      <c r="G204" s="1">
        <f t="shared" si="57"/>
        <v>0</v>
      </c>
      <c r="H204" s="2">
        <f t="shared" si="58"/>
        <v>0</v>
      </c>
      <c r="I204" s="8"/>
      <c r="J204" s="2" t="str">
        <f t="shared" si="59"/>
        <v>-</v>
      </c>
      <c r="K204" s="2" t="str">
        <f t="shared" si="60"/>
        <v>-</v>
      </c>
      <c r="L204" s="2" t="str">
        <f t="shared" si="61"/>
        <v>-</v>
      </c>
      <c r="M204" s="2" t="str">
        <f t="shared" si="62"/>
        <v>-</v>
      </c>
      <c r="N204" s="9">
        <v>0</v>
      </c>
      <c r="O204" s="9">
        <v>0</v>
      </c>
      <c r="P204" s="9">
        <v>0</v>
      </c>
      <c r="Q204" s="57">
        <v>0</v>
      </c>
      <c r="U204" s="57"/>
      <c r="V204" s="57"/>
      <c r="W204" s="57"/>
      <c r="X204" s="9">
        <v>0</v>
      </c>
      <c r="Y204" s="57"/>
      <c r="Z204" s="57"/>
      <c r="AA204" s="57"/>
      <c r="AB204" s="57"/>
      <c r="AG204" t="str">
        <f t="shared" si="63"/>
        <v>Cambridge</v>
      </c>
      <c r="AH204" t="s">
        <v>685</v>
      </c>
      <c r="AI204">
        <v>2</v>
      </c>
      <c r="AK204" s="95">
        <v>33</v>
      </c>
      <c r="AL204" s="97">
        <v>7</v>
      </c>
      <c r="AM204" s="97">
        <v>25</v>
      </c>
      <c r="AN204" s="101">
        <v>8420</v>
      </c>
      <c r="AO204" s="101">
        <f t="shared" si="64"/>
        <v>33007</v>
      </c>
      <c r="AP204" t="s">
        <v>2289</v>
      </c>
      <c r="AQ204">
        <f t="shared" si="65"/>
        <v>3308420</v>
      </c>
      <c r="AU204">
        <v>51.44</v>
      </c>
      <c r="AV204">
        <v>0.64</v>
      </c>
      <c r="AW204">
        <v>50.81</v>
      </c>
    </row>
    <row r="205" spans="1:49" hidden="1" outlineLevel="1">
      <c r="A205" t="s">
        <v>2156</v>
      </c>
      <c r="B205" s="9" t="s">
        <v>1480</v>
      </c>
      <c r="C205" s="1">
        <f t="shared" si="55"/>
        <v>639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56"/>
        <v>4</v>
      </c>
      <c r="G205" s="1">
        <f t="shared" si="57"/>
        <v>245</v>
      </c>
      <c r="H205" s="2">
        <f t="shared" si="58"/>
        <v>0.38341158059467917</v>
      </c>
      <c r="I205" s="8"/>
      <c r="J205" s="2">
        <f t="shared" si="59"/>
        <v>0.28638497652582162</v>
      </c>
      <c r="K205" s="2">
        <f t="shared" si="60"/>
        <v>0.66979655712050079</v>
      </c>
      <c r="L205" s="2">
        <f t="shared" si="61"/>
        <v>1.5649452269170579E-2</v>
      </c>
      <c r="M205" s="2">
        <f t="shared" si="62"/>
        <v>2.8169014084507008E-2</v>
      </c>
      <c r="N205" s="9">
        <v>183</v>
      </c>
      <c r="O205" s="9">
        <v>428</v>
      </c>
      <c r="P205" s="9">
        <v>10</v>
      </c>
      <c r="Q205" s="57">
        <v>18</v>
      </c>
      <c r="U205" s="57"/>
      <c r="V205" s="57"/>
      <c r="W205" s="57"/>
      <c r="X205" s="9">
        <v>0</v>
      </c>
      <c r="Y205" s="57"/>
      <c r="Z205" s="57"/>
      <c r="AA205" s="57"/>
      <c r="AB205" s="57"/>
      <c r="AG205" t="str">
        <f t="shared" si="63"/>
        <v>Campton</v>
      </c>
      <c r="AH205" t="s">
        <v>391</v>
      </c>
      <c r="AI205">
        <v>2</v>
      </c>
      <c r="AK205" s="95">
        <v>33</v>
      </c>
      <c r="AL205" s="97">
        <v>9</v>
      </c>
      <c r="AM205" s="97">
        <v>40</v>
      </c>
      <c r="AN205" s="101">
        <v>8660</v>
      </c>
      <c r="AO205" s="101">
        <f t="shared" si="64"/>
        <v>33009</v>
      </c>
      <c r="AP205" t="s">
        <v>1974</v>
      </c>
      <c r="AQ205">
        <f t="shared" si="65"/>
        <v>3308660</v>
      </c>
      <c r="AU205">
        <v>52.52</v>
      </c>
      <c r="AV205">
        <v>0.59</v>
      </c>
      <c r="AW205">
        <v>51.93</v>
      </c>
    </row>
    <row r="206" spans="1:49" hidden="1" outlineLevel="1">
      <c r="A206" t="s">
        <v>1814</v>
      </c>
      <c r="B206" s="9" t="s">
        <v>1480</v>
      </c>
      <c r="C206" s="1">
        <f t="shared" si="55"/>
        <v>856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56"/>
        <v>4</v>
      </c>
      <c r="G206" s="1">
        <f t="shared" si="57"/>
        <v>336</v>
      </c>
      <c r="H206" s="2">
        <f t="shared" si="58"/>
        <v>0.3925233644859813</v>
      </c>
      <c r="I206" s="8"/>
      <c r="J206" s="2">
        <f t="shared" si="59"/>
        <v>0.27453271028037385</v>
      </c>
      <c r="K206" s="2">
        <f t="shared" si="60"/>
        <v>0.66705607476635509</v>
      </c>
      <c r="L206" s="2">
        <f t="shared" si="61"/>
        <v>2.6869158878504672E-2</v>
      </c>
      <c r="M206" s="2">
        <f t="shared" si="62"/>
        <v>3.1542056074766386E-2</v>
      </c>
      <c r="N206" s="9">
        <v>235</v>
      </c>
      <c r="O206" s="9">
        <v>571</v>
      </c>
      <c r="P206" s="9">
        <v>23</v>
      </c>
      <c r="Q206" s="57">
        <v>26</v>
      </c>
      <c r="U206" s="57"/>
      <c r="V206" s="57"/>
      <c r="W206" s="57"/>
      <c r="X206" s="9">
        <v>1</v>
      </c>
      <c r="Y206" s="57"/>
      <c r="Z206" s="57"/>
      <c r="AA206" s="57"/>
      <c r="AB206" s="57"/>
      <c r="AG206" t="str">
        <f t="shared" si="63"/>
        <v>Canaan</v>
      </c>
      <c r="AH206" t="s">
        <v>391</v>
      </c>
      <c r="AI206">
        <v>2</v>
      </c>
      <c r="AK206" s="95">
        <v>33</v>
      </c>
      <c r="AL206" s="97">
        <v>9</v>
      </c>
      <c r="AM206" s="97">
        <v>45</v>
      </c>
      <c r="AN206" s="101">
        <v>8980</v>
      </c>
      <c r="AO206" s="101">
        <f t="shared" si="64"/>
        <v>33009</v>
      </c>
      <c r="AP206" t="s">
        <v>1974</v>
      </c>
      <c r="AQ206">
        <f t="shared" si="65"/>
        <v>3308980</v>
      </c>
      <c r="AU206">
        <v>55.03</v>
      </c>
      <c r="AV206">
        <v>1.82</v>
      </c>
      <c r="AW206">
        <v>53.22</v>
      </c>
    </row>
    <row r="207" spans="1:49" hidden="1" outlineLevel="1">
      <c r="A207" t="s">
        <v>189</v>
      </c>
      <c r="B207" s="9" t="s">
        <v>1480</v>
      </c>
      <c r="C207" s="1">
        <f t="shared" si="55"/>
        <v>1204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56"/>
        <v>4</v>
      </c>
      <c r="G207" s="1">
        <f t="shared" si="57"/>
        <v>628</v>
      </c>
      <c r="H207" s="2">
        <f t="shared" si="58"/>
        <v>0.52159468438538203</v>
      </c>
      <c r="I207" s="8"/>
      <c r="J207" s="2">
        <f t="shared" si="59"/>
        <v>0.22009966777408638</v>
      </c>
      <c r="K207" s="2">
        <f t="shared" si="60"/>
        <v>0.74169435215946844</v>
      </c>
      <c r="L207" s="2">
        <f t="shared" si="61"/>
        <v>1.1627906976744186E-2</v>
      </c>
      <c r="M207" s="2">
        <f t="shared" si="62"/>
        <v>2.657807308970097E-2</v>
      </c>
      <c r="N207" s="9">
        <v>265</v>
      </c>
      <c r="O207" s="9">
        <v>893</v>
      </c>
      <c r="P207" s="9">
        <v>14</v>
      </c>
      <c r="Q207" s="57">
        <v>31</v>
      </c>
      <c r="U207" s="57"/>
      <c r="V207" s="57"/>
      <c r="W207" s="57"/>
      <c r="X207" s="9">
        <v>1</v>
      </c>
      <c r="Y207" s="57"/>
      <c r="Z207" s="57"/>
      <c r="AA207" s="57"/>
      <c r="AB207" s="57"/>
      <c r="AG207" t="str">
        <f t="shared" si="63"/>
        <v>Candia</v>
      </c>
      <c r="AH207" t="s">
        <v>1058</v>
      </c>
      <c r="AI207">
        <v>1</v>
      </c>
      <c r="AK207" s="95">
        <v>33</v>
      </c>
      <c r="AL207" s="97">
        <v>15</v>
      </c>
      <c r="AM207" s="97">
        <v>20</v>
      </c>
      <c r="AN207" s="101">
        <v>9300</v>
      </c>
      <c r="AO207" s="101">
        <f t="shared" si="64"/>
        <v>33015</v>
      </c>
      <c r="AP207" t="s">
        <v>1974</v>
      </c>
      <c r="AQ207">
        <f t="shared" si="65"/>
        <v>3309300</v>
      </c>
      <c r="AU207">
        <v>30.57</v>
      </c>
      <c r="AV207">
        <v>0.24</v>
      </c>
      <c r="AW207">
        <v>30.32</v>
      </c>
    </row>
    <row r="208" spans="1:49" hidden="1" outlineLevel="1">
      <c r="A208" t="s">
        <v>1878</v>
      </c>
      <c r="B208" s="9" t="s">
        <v>1480</v>
      </c>
      <c r="C208" s="1">
        <f t="shared" si="55"/>
        <v>760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56"/>
        <v>4</v>
      </c>
      <c r="G208" s="1">
        <f t="shared" si="57"/>
        <v>213</v>
      </c>
      <c r="H208" s="2">
        <f t="shared" si="58"/>
        <v>0.28026315789473683</v>
      </c>
      <c r="I208" s="8"/>
      <c r="J208" s="2">
        <f t="shared" si="59"/>
        <v>0.32631578947368423</v>
      </c>
      <c r="K208" s="2">
        <f t="shared" si="60"/>
        <v>0.60657894736842111</v>
      </c>
      <c r="L208" s="2">
        <f t="shared" si="61"/>
        <v>2.1052631578947368E-2</v>
      </c>
      <c r="M208" s="2">
        <f t="shared" si="62"/>
        <v>4.6052631578947303E-2</v>
      </c>
      <c r="N208" s="9">
        <v>248</v>
      </c>
      <c r="O208" s="9">
        <v>461</v>
      </c>
      <c r="P208" s="9">
        <v>16</v>
      </c>
      <c r="Q208" s="57">
        <v>35</v>
      </c>
      <c r="U208" s="57"/>
      <c r="V208" s="57"/>
      <c r="W208" s="57"/>
      <c r="X208" s="9">
        <v>0</v>
      </c>
      <c r="Y208" s="57"/>
      <c r="Z208" s="57"/>
      <c r="AA208" s="57"/>
      <c r="AB208" s="57"/>
      <c r="AG208" t="str">
        <f t="shared" si="63"/>
        <v>Canterbury</v>
      </c>
      <c r="AH208" t="s">
        <v>188</v>
      </c>
      <c r="AI208">
        <v>2</v>
      </c>
      <c r="AK208" s="95">
        <v>33</v>
      </c>
      <c r="AL208" s="97">
        <v>13</v>
      </c>
      <c r="AM208" s="97">
        <v>30</v>
      </c>
      <c r="AN208" s="101">
        <v>9860</v>
      </c>
      <c r="AO208" s="101">
        <f t="shared" si="64"/>
        <v>33013</v>
      </c>
      <c r="AP208" t="s">
        <v>1974</v>
      </c>
      <c r="AQ208">
        <f t="shared" si="65"/>
        <v>3309860</v>
      </c>
      <c r="AU208">
        <v>44.63</v>
      </c>
      <c r="AV208">
        <v>0.79</v>
      </c>
      <c r="AW208">
        <v>43.84</v>
      </c>
    </row>
    <row r="209" spans="1:49" hidden="1" outlineLevel="1">
      <c r="A209" t="s">
        <v>1265</v>
      </c>
      <c r="B209" s="9" t="s">
        <v>1480</v>
      </c>
      <c r="C209" s="1">
        <f t="shared" si="55"/>
        <v>252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56"/>
        <v>3</v>
      </c>
      <c r="G209" s="1">
        <f t="shared" si="57"/>
        <v>133</v>
      </c>
      <c r="H209" s="2">
        <f t="shared" si="58"/>
        <v>0.52777777777777779</v>
      </c>
      <c r="I209" s="8"/>
      <c r="J209" s="2">
        <f t="shared" si="59"/>
        <v>0.21825396825396826</v>
      </c>
      <c r="K209" s="2">
        <f t="shared" si="60"/>
        <v>0.74603174603174605</v>
      </c>
      <c r="L209" s="2">
        <f t="shared" si="61"/>
        <v>1.984126984126984E-2</v>
      </c>
      <c r="M209" s="2">
        <f t="shared" si="62"/>
        <v>1.5873015873015858E-2</v>
      </c>
      <c r="N209" s="9">
        <v>55</v>
      </c>
      <c r="O209" s="9">
        <v>188</v>
      </c>
      <c r="P209" s="9">
        <v>5</v>
      </c>
      <c r="Q209" s="57">
        <v>4</v>
      </c>
      <c r="U209" s="57"/>
      <c r="V209" s="57"/>
      <c r="W209" s="57"/>
      <c r="X209" s="9">
        <v>0</v>
      </c>
      <c r="Y209" s="57"/>
      <c r="Z209" s="57"/>
      <c r="AA209" s="57"/>
      <c r="AB209" s="57"/>
      <c r="AG209" t="str">
        <f t="shared" si="63"/>
        <v>Carroll</v>
      </c>
      <c r="AH209" t="s">
        <v>685</v>
      </c>
      <c r="AI209">
        <v>2</v>
      </c>
      <c r="AK209" s="95">
        <v>33</v>
      </c>
      <c r="AL209" s="97">
        <v>7</v>
      </c>
      <c r="AM209" s="97">
        <v>30</v>
      </c>
      <c r="AN209" s="101">
        <v>10100</v>
      </c>
      <c r="AO209" s="101">
        <f t="shared" si="64"/>
        <v>33007</v>
      </c>
      <c r="AP209" t="s">
        <v>1974</v>
      </c>
      <c r="AQ209">
        <f t="shared" si="65"/>
        <v>3310100</v>
      </c>
      <c r="AU209">
        <v>50.21</v>
      </c>
      <c r="AV209">
        <v>0.03</v>
      </c>
      <c r="AW209">
        <v>50.19</v>
      </c>
    </row>
    <row r="210" spans="1:49" hidden="1" outlineLevel="1">
      <c r="A210" t="s">
        <v>960</v>
      </c>
      <c r="B210" s="9" t="s">
        <v>1480</v>
      </c>
      <c r="C210" s="1">
        <f t="shared" si="55"/>
        <v>370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56"/>
        <v>4</v>
      </c>
      <c r="G210" s="1">
        <f t="shared" si="57"/>
        <v>133</v>
      </c>
      <c r="H210" s="2">
        <f t="shared" si="58"/>
        <v>0.35945945945945945</v>
      </c>
      <c r="I210" s="8"/>
      <c r="J210" s="2">
        <f t="shared" si="59"/>
        <v>0.30810810810810813</v>
      </c>
      <c r="K210" s="2">
        <f t="shared" si="60"/>
        <v>0.66756756756756752</v>
      </c>
      <c r="L210" s="2">
        <f t="shared" si="61"/>
        <v>5.4054054054054057E-3</v>
      </c>
      <c r="M210" s="2">
        <f t="shared" si="62"/>
        <v>1.8918918918919003E-2</v>
      </c>
      <c r="N210" s="9">
        <v>114</v>
      </c>
      <c r="O210" s="9">
        <v>247</v>
      </c>
      <c r="P210" s="9">
        <v>2</v>
      </c>
      <c r="Q210" s="57">
        <v>7</v>
      </c>
      <c r="U210" s="57"/>
      <c r="V210" s="57"/>
      <c r="W210" s="57"/>
      <c r="X210" s="9">
        <v>0</v>
      </c>
      <c r="Y210" s="57"/>
      <c r="Z210" s="57"/>
      <c r="AA210" s="57"/>
      <c r="AB210" s="57"/>
      <c r="AG210" t="str">
        <f t="shared" si="63"/>
        <v>Center Harbor</v>
      </c>
      <c r="AH210" t="s">
        <v>1517</v>
      </c>
      <c r="AI210">
        <v>1</v>
      </c>
      <c r="AK210" s="95">
        <v>33</v>
      </c>
      <c r="AL210" s="97">
        <v>1</v>
      </c>
      <c r="AM210" s="97">
        <v>20</v>
      </c>
      <c r="AN210" s="101">
        <v>10660</v>
      </c>
      <c r="AO210" s="101">
        <f t="shared" si="64"/>
        <v>33001</v>
      </c>
      <c r="AP210" t="s">
        <v>1974</v>
      </c>
      <c r="AQ210">
        <f t="shared" si="65"/>
        <v>3310660</v>
      </c>
      <c r="AU210">
        <v>16.510000000000002</v>
      </c>
      <c r="AV210">
        <v>3.12</v>
      </c>
      <c r="AW210">
        <v>13.39</v>
      </c>
    </row>
    <row r="211" spans="1:49" hidden="1" outlineLevel="1">
      <c r="A211" t="s">
        <v>1968</v>
      </c>
      <c r="B211" s="9" t="s">
        <v>1480</v>
      </c>
      <c r="C211" s="1">
        <f t="shared" si="55"/>
        <v>1206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56"/>
        <v>3</v>
      </c>
      <c r="G211" s="1">
        <f t="shared" si="57"/>
        <v>399</v>
      </c>
      <c r="H211" s="2">
        <f t="shared" si="58"/>
        <v>0.3308457711442786</v>
      </c>
      <c r="I211" s="8"/>
      <c r="J211" s="2">
        <f t="shared" si="59"/>
        <v>0.31343283582089554</v>
      </c>
      <c r="K211" s="2">
        <f t="shared" si="60"/>
        <v>0.64427860696517414</v>
      </c>
      <c r="L211" s="2">
        <f t="shared" si="61"/>
        <v>2.4875621890547265E-2</v>
      </c>
      <c r="M211" s="2">
        <f t="shared" si="62"/>
        <v>1.7412935323383057E-2</v>
      </c>
      <c r="N211" s="9">
        <v>378</v>
      </c>
      <c r="O211" s="9">
        <v>777</v>
      </c>
      <c r="P211" s="9">
        <v>30</v>
      </c>
      <c r="Q211" s="57">
        <v>21</v>
      </c>
      <c r="U211" s="57"/>
      <c r="V211" s="57"/>
      <c r="W211" s="57"/>
      <c r="X211" s="9">
        <v>0</v>
      </c>
      <c r="Y211" s="57"/>
      <c r="Z211" s="57"/>
      <c r="AA211" s="57"/>
      <c r="AB211" s="57"/>
      <c r="AG211" t="str">
        <f t="shared" si="63"/>
        <v>Charlestown</v>
      </c>
      <c r="AH211" t="s">
        <v>845</v>
      </c>
      <c r="AI211">
        <v>2</v>
      </c>
      <c r="AK211" s="95">
        <v>33</v>
      </c>
      <c r="AL211" s="97">
        <v>19</v>
      </c>
      <c r="AM211" s="97">
        <v>10</v>
      </c>
      <c r="AN211" s="101">
        <v>11380</v>
      </c>
      <c r="AO211" s="101">
        <f t="shared" si="64"/>
        <v>33019</v>
      </c>
      <c r="AP211" t="s">
        <v>1974</v>
      </c>
      <c r="AQ211">
        <f t="shared" si="65"/>
        <v>3311380</v>
      </c>
      <c r="AU211">
        <v>37.96</v>
      </c>
      <c r="AV211">
        <v>2.15</v>
      </c>
      <c r="AW211">
        <v>35.81</v>
      </c>
    </row>
    <row r="212" spans="1:49" hidden="1" outlineLevel="1">
      <c r="A212" t="s">
        <v>1139</v>
      </c>
      <c r="B212" s="9" t="s">
        <v>1480</v>
      </c>
      <c r="C212" s="1">
        <f t="shared" si="55"/>
        <v>82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56"/>
        <v>3</v>
      </c>
      <c r="G212" s="1">
        <f t="shared" si="57"/>
        <v>44</v>
      </c>
      <c r="H212" s="2">
        <f t="shared" si="58"/>
        <v>0.53658536585365857</v>
      </c>
      <c r="I212" s="8"/>
      <c r="J212" s="2">
        <f t="shared" si="59"/>
        <v>0.21951219512195122</v>
      </c>
      <c r="K212" s="2">
        <f t="shared" si="60"/>
        <v>0.75609756097560976</v>
      </c>
      <c r="L212" s="2">
        <f t="shared" si="61"/>
        <v>1.2195121951219513E-2</v>
      </c>
      <c r="M212" s="2">
        <f t="shared" si="62"/>
        <v>1.2195121951219533E-2</v>
      </c>
      <c r="N212" s="9">
        <v>18</v>
      </c>
      <c r="O212" s="9">
        <v>62</v>
      </c>
      <c r="P212" s="9">
        <v>1</v>
      </c>
      <c r="Q212" s="57">
        <v>1</v>
      </c>
      <c r="U212" s="57"/>
      <c r="V212" s="57"/>
      <c r="W212" s="57"/>
      <c r="X212" s="9">
        <v>0</v>
      </c>
      <c r="Y212" s="57"/>
      <c r="Z212" s="57"/>
      <c r="AA212" s="57"/>
      <c r="AB212" s="57"/>
      <c r="AG212" t="str">
        <f t="shared" si="63"/>
        <v>Chatham</v>
      </c>
      <c r="AH212" t="s">
        <v>1265</v>
      </c>
      <c r="AI212">
        <v>1</v>
      </c>
      <c r="AK212" s="95">
        <v>33</v>
      </c>
      <c r="AL212" s="97">
        <v>3</v>
      </c>
      <c r="AM212" s="97">
        <v>20</v>
      </c>
      <c r="AN212" s="101">
        <v>11780</v>
      </c>
      <c r="AO212" s="101">
        <f t="shared" si="64"/>
        <v>33003</v>
      </c>
      <c r="AP212" t="s">
        <v>1974</v>
      </c>
      <c r="AQ212">
        <f t="shared" si="65"/>
        <v>3311780</v>
      </c>
      <c r="AU212">
        <v>57.22</v>
      </c>
      <c r="AV212">
        <v>0.51</v>
      </c>
      <c r="AW212">
        <v>56.71</v>
      </c>
    </row>
    <row r="213" spans="1:49" hidden="1" outlineLevel="1">
      <c r="A213" t="s">
        <v>735</v>
      </c>
      <c r="B213" s="9" t="s">
        <v>1480</v>
      </c>
      <c r="C213" s="1">
        <f t="shared" si="55"/>
        <v>980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56"/>
        <v>4</v>
      </c>
      <c r="G213" s="1">
        <f t="shared" si="57"/>
        <v>529</v>
      </c>
      <c r="H213" s="2">
        <f t="shared" si="58"/>
        <v>0.53979591836734697</v>
      </c>
      <c r="I213" s="8"/>
      <c r="J213" s="2">
        <f t="shared" si="59"/>
        <v>0.21326530612244898</v>
      </c>
      <c r="K213" s="2">
        <f t="shared" si="60"/>
        <v>0.75306122448979596</v>
      </c>
      <c r="L213" s="2">
        <f t="shared" si="61"/>
        <v>1.020408163265306E-2</v>
      </c>
      <c r="M213" s="2">
        <f t="shared" si="62"/>
        <v>2.3469387755102003E-2</v>
      </c>
      <c r="N213" s="9">
        <v>209</v>
      </c>
      <c r="O213" s="9">
        <v>738</v>
      </c>
      <c r="P213" s="9">
        <v>10</v>
      </c>
      <c r="Q213" s="57">
        <v>23</v>
      </c>
      <c r="U213" s="57"/>
      <c r="V213" s="57"/>
      <c r="W213" s="57"/>
      <c r="X213" s="9">
        <v>0</v>
      </c>
      <c r="Y213" s="57"/>
      <c r="Z213" s="57"/>
      <c r="AA213" s="57"/>
      <c r="AB213" s="57"/>
      <c r="AG213" t="str">
        <f t="shared" ref="AG213:AG271" si="66">A213</f>
        <v>Chester</v>
      </c>
      <c r="AH213" t="s">
        <v>1058</v>
      </c>
      <c r="AI213">
        <v>1</v>
      </c>
      <c r="AK213" s="95">
        <v>33</v>
      </c>
      <c r="AL213" s="97">
        <v>15</v>
      </c>
      <c r="AM213" s="97">
        <v>25</v>
      </c>
      <c r="AN213" s="101">
        <v>12100</v>
      </c>
      <c r="AO213" s="101">
        <f t="shared" si="64"/>
        <v>33015</v>
      </c>
      <c r="AP213" t="s">
        <v>1974</v>
      </c>
      <c r="AQ213">
        <f t="shared" si="65"/>
        <v>3312100</v>
      </c>
      <c r="AU213">
        <v>26.02</v>
      </c>
      <c r="AV213">
        <v>0.11</v>
      </c>
      <c r="AW213">
        <v>25.91</v>
      </c>
    </row>
    <row r="214" spans="1:49" hidden="1" outlineLevel="1">
      <c r="A214" t="s">
        <v>1131</v>
      </c>
      <c r="B214" s="9" t="s">
        <v>1480</v>
      </c>
      <c r="C214" s="1">
        <f t="shared" si="55"/>
        <v>1075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 t="shared" si="56"/>
        <v>3</v>
      </c>
      <c r="G214" s="1">
        <f t="shared" si="57"/>
        <v>331</v>
      </c>
      <c r="H214" s="2">
        <f t="shared" si="58"/>
        <v>0.30790697674418605</v>
      </c>
      <c r="I214" s="8"/>
      <c r="J214" s="2">
        <f t="shared" si="59"/>
        <v>0.32372093023255816</v>
      </c>
      <c r="K214" s="2">
        <f t="shared" si="60"/>
        <v>0.6316279069767442</v>
      </c>
      <c r="L214" s="2">
        <f t="shared" si="61"/>
        <v>2.4186046511627906E-2</v>
      </c>
      <c r="M214" s="2">
        <f t="shared" si="62"/>
        <v>2.046511627906979E-2</v>
      </c>
      <c r="N214" s="9">
        <v>348</v>
      </c>
      <c r="O214" s="9">
        <v>679</v>
      </c>
      <c r="P214" s="9">
        <v>26</v>
      </c>
      <c r="Q214" s="57">
        <v>20</v>
      </c>
      <c r="U214" s="57"/>
      <c r="V214" s="57"/>
      <c r="W214" s="57"/>
      <c r="X214" s="9">
        <v>2</v>
      </c>
      <c r="Y214" s="57"/>
      <c r="Z214" s="57"/>
      <c r="AA214" s="57"/>
      <c r="AB214" s="57"/>
      <c r="AG214" t="str">
        <f t="shared" si="66"/>
        <v>Chesterfield</v>
      </c>
      <c r="AH214" t="s">
        <v>1718</v>
      </c>
      <c r="AI214">
        <v>2</v>
      </c>
      <c r="AK214" s="95">
        <v>33</v>
      </c>
      <c r="AL214" s="97">
        <v>5</v>
      </c>
      <c r="AM214" s="97">
        <v>10</v>
      </c>
      <c r="AN214" s="101">
        <v>12260</v>
      </c>
      <c r="AO214" s="101">
        <f t="shared" si="64"/>
        <v>33005</v>
      </c>
      <c r="AP214" t="s">
        <v>1974</v>
      </c>
      <c r="AQ214">
        <f t="shared" si="65"/>
        <v>3312260</v>
      </c>
      <c r="AU214">
        <v>47.56</v>
      </c>
      <c r="AV214">
        <v>2</v>
      </c>
      <c r="AW214">
        <v>45.56</v>
      </c>
    </row>
    <row r="215" spans="1:49" hidden="1" outlineLevel="1">
      <c r="A215" t="s">
        <v>2271</v>
      </c>
      <c r="B215" s="9" t="s">
        <v>1480</v>
      </c>
      <c r="C215" s="1">
        <f t="shared" si="55"/>
        <v>649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56"/>
        <v>4</v>
      </c>
      <c r="G215" s="1">
        <f t="shared" si="57"/>
        <v>325</v>
      </c>
      <c r="H215" s="2">
        <f t="shared" si="58"/>
        <v>0.50077041602465333</v>
      </c>
      <c r="I215" s="8"/>
      <c r="J215" s="2">
        <f t="shared" si="59"/>
        <v>0.22650231124807396</v>
      </c>
      <c r="K215" s="2">
        <f t="shared" si="60"/>
        <v>0.72727272727272729</v>
      </c>
      <c r="L215" s="2">
        <f t="shared" si="61"/>
        <v>1.078582434514638E-2</v>
      </c>
      <c r="M215" s="2">
        <f t="shared" si="62"/>
        <v>3.5439137134052362E-2</v>
      </c>
      <c r="N215" s="9">
        <v>147</v>
      </c>
      <c r="O215" s="9">
        <v>472</v>
      </c>
      <c r="P215" s="9">
        <v>7</v>
      </c>
      <c r="Q215" s="57">
        <v>23</v>
      </c>
      <c r="U215" s="57"/>
      <c r="V215" s="57"/>
      <c r="W215" s="57"/>
      <c r="X215" s="9">
        <v>0</v>
      </c>
      <c r="Y215" s="57"/>
      <c r="Z215" s="57"/>
      <c r="AA215" s="57"/>
      <c r="AB215" s="57"/>
      <c r="AG215" t="str">
        <f t="shared" si="66"/>
        <v>Chichester</v>
      </c>
      <c r="AH215" t="s">
        <v>188</v>
      </c>
      <c r="AI215">
        <v>2</v>
      </c>
      <c r="AK215" s="95">
        <v>33</v>
      </c>
      <c r="AL215" s="97">
        <v>13</v>
      </c>
      <c r="AM215" s="97">
        <v>35</v>
      </c>
      <c r="AN215" s="101">
        <v>12420</v>
      </c>
      <c r="AO215" s="101">
        <f t="shared" si="64"/>
        <v>33013</v>
      </c>
      <c r="AP215" t="s">
        <v>1974</v>
      </c>
      <c r="AQ215">
        <f t="shared" si="65"/>
        <v>3312420</v>
      </c>
      <c r="AU215">
        <v>21.18</v>
      </c>
      <c r="AV215">
        <v>0.11</v>
      </c>
      <c r="AW215">
        <v>21.07</v>
      </c>
    </row>
    <row r="216" spans="1:49" hidden="1" outlineLevel="1">
      <c r="A216" t="s">
        <v>1902</v>
      </c>
      <c r="B216" s="9" t="s">
        <v>1480</v>
      </c>
      <c r="C216" s="1">
        <f t="shared" si="55"/>
        <v>3284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56"/>
        <v>3</v>
      </c>
      <c r="G216" s="1">
        <f t="shared" si="57"/>
        <v>919</v>
      </c>
      <c r="H216" s="2">
        <f t="shared" si="58"/>
        <v>0.27984165651644338</v>
      </c>
      <c r="I216" s="8"/>
      <c r="J216" s="2">
        <f t="shared" si="59"/>
        <v>0.3443970767356882</v>
      </c>
      <c r="K216" s="2">
        <f t="shared" si="60"/>
        <v>0.62423873325213153</v>
      </c>
      <c r="L216" s="2">
        <f t="shared" si="61"/>
        <v>1.979293544457978E-2</v>
      </c>
      <c r="M216" s="2">
        <f t="shared" si="62"/>
        <v>1.157125456760049E-2</v>
      </c>
      <c r="N216" s="9">
        <v>1131</v>
      </c>
      <c r="O216" s="9">
        <v>2050</v>
      </c>
      <c r="P216" s="9">
        <v>65</v>
      </c>
      <c r="Q216" s="57">
        <v>32</v>
      </c>
      <c r="U216" s="57"/>
      <c r="V216" s="57"/>
      <c r="W216" s="57"/>
      <c r="X216" s="9">
        <v>6</v>
      </c>
      <c r="Y216" s="57"/>
      <c r="Z216" s="57"/>
      <c r="AA216" s="57"/>
      <c r="AB216" s="57"/>
      <c r="AG216" t="str">
        <f t="shared" si="66"/>
        <v>Claremont</v>
      </c>
      <c r="AH216" t="s">
        <v>845</v>
      </c>
      <c r="AI216">
        <v>2</v>
      </c>
      <c r="AK216" s="95">
        <v>33</v>
      </c>
      <c r="AL216" s="97">
        <v>19</v>
      </c>
      <c r="AM216" s="97">
        <v>15</v>
      </c>
      <c r="AN216" s="101">
        <v>12900</v>
      </c>
      <c r="AO216" s="101">
        <f t="shared" si="64"/>
        <v>33019</v>
      </c>
      <c r="AP216" t="s">
        <v>759</v>
      </c>
      <c r="AQ216">
        <f t="shared" si="65"/>
        <v>3312900</v>
      </c>
      <c r="AU216">
        <v>44.09</v>
      </c>
      <c r="AV216">
        <v>0.96</v>
      </c>
      <c r="AW216">
        <v>43.12</v>
      </c>
    </row>
    <row r="217" spans="1:49" hidden="1" outlineLevel="1">
      <c r="A217" t="s">
        <v>1102</v>
      </c>
      <c r="B217" s="9" t="s">
        <v>1480</v>
      </c>
      <c r="C217" s="1">
        <f t="shared" si="55"/>
        <v>68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56"/>
        <v>0</v>
      </c>
      <c r="G217" s="1">
        <f t="shared" ref="G217:G280" si="67">IF(C217&gt;0,MAX(N217:P217)-LARGE(N217:P217,2),0)</f>
        <v>43</v>
      </c>
      <c r="H217" s="2">
        <f t="shared" ref="H217:H280" si="68">IF(C217&gt;0,G217/C217,0)</f>
        <v>0.63235294117647056</v>
      </c>
      <c r="I217" s="8"/>
      <c r="J217" s="2">
        <f t="shared" si="59"/>
        <v>0.14705882352941177</v>
      </c>
      <c r="K217" s="2">
        <f t="shared" si="60"/>
        <v>0.77941176470588236</v>
      </c>
      <c r="L217" s="2">
        <f t="shared" si="61"/>
        <v>0</v>
      </c>
      <c r="M217" s="2">
        <f t="shared" si="62"/>
        <v>7.3529411764705843E-2</v>
      </c>
      <c r="N217" s="9">
        <v>10</v>
      </c>
      <c r="O217" s="9">
        <v>53</v>
      </c>
      <c r="P217" s="9">
        <v>0</v>
      </c>
      <c r="Q217" s="57">
        <v>5</v>
      </c>
      <c r="U217" s="57"/>
      <c r="V217" s="57"/>
      <c r="W217" s="57"/>
      <c r="X217" s="9">
        <v>0</v>
      </c>
      <c r="Y217" s="57"/>
      <c r="Z217" s="57"/>
      <c r="AA217" s="57"/>
      <c r="AB217" s="57"/>
      <c r="AG217" t="str">
        <f t="shared" si="66"/>
        <v>Clarksville</v>
      </c>
      <c r="AH217" t="s">
        <v>685</v>
      </c>
      <c r="AI217">
        <v>2</v>
      </c>
      <c r="AK217" s="95">
        <v>33</v>
      </c>
      <c r="AL217" s="97">
        <v>7</v>
      </c>
      <c r="AM217" s="97">
        <v>40</v>
      </c>
      <c r="AN217" s="101">
        <v>13220</v>
      </c>
      <c r="AO217" s="101">
        <f t="shared" si="64"/>
        <v>33007</v>
      </c>
      <c r="AP217" t="s">
        <v>1974</v>
      </c>
      <c r="AQ217">
        <f t="shared" si="65"/>
        <v>3313220</v>
      </c>
      <c r="AU217">
        <v>62.12</v>
      </c>
      <c r="AV217">
        <v>1.88</v>
      </c>
      <c r="AW217">
        <v>60.24</v>
      </c>
    </row>
    <row r="218" spans="1:49" hidden="1" outlineLevel="1">
      <c r="A218" t="s">
        <v>480</v>
      </c>
      <c r="B218" s="9" t="s">
        <v>1480</v>
      </c>
      <c r="C218" s="1">
        <f t="shared" si="55"/>
        <v>487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56"/>
        <v>4</v>
      </c>
      <c r="G218" s="1">
        <f t="shared" si="67"/>
        <v>328</v>
      </c>
      <c r="H218" s="2">
        <f t="shared" si="68"/>
        <v>0.67351129363449691</v>
      </c>
      <c r="I218" s="8"/>
      <c r="J218" s="2">
        <f t="shared" si="59"/>
        <v>0.13963039014373715</v>
      </c>
      <c r="K218" s="2">
        <f t="shared" si="60"/>
        <v>0.81314168377823404</v>
      </c>
      <c r="L218" s="2">
        <f t="shared" si="61"/>
        <v>1.4373716632443531E-2</v>
      </c>
      <c r="M218" s="2">
        <f t="shared" si="62"/>
        <v>3.2854209445585307E-2</v>
      </c>
      <c r="N218" s="9">
        <v>68</v>
      </c>
      <c r="O218" s="9">
        <v>396</v>
      </c>
      <c r="P218" s="9">
        <v>7</v>
      </c>
      <c r="Q218" s="57">
        <v>16</v>
      </c>
      <c r="U218" s="57"/>
      <c r="V218" s="57"/>
      <c r="W218" s="57"/>
      <c r="X218" s="9">
        <v>0</v>
      </c>
      <c r="Y218" s="57"/>
      <c r="Z218" s="57"/>
      <c r="AA218" s="57"/>
      <c r="AB218" s="57"/>
      <c r="AG218" t="str">
        <f t="shared" si="66"/>
        <v>Colebrook</v>
      </c>
      <c r="AH218" t="s">
        <v>685</v>
      </c>
      <c r="AI218">
        <v>2</v>
      </c>
      <c r="AK218" s="95">
        <v>33</v>
      </c>
      <c r="AL218" s="97">
        <v>7</v>
      </c>
      <c r="AM218" s="97">
        <v>45</v>
      </c>
      <c r="AN218" s="101">
        <v>13780</v>
      </c>
      <c r="AO218" s="101">
        <f t="shared" si="64"/>
        <v>33007</v>
      </c>
      <c r="AP218" t="s">
        <v>1974</v>
      </c>
      <c r="AQ218">
        <f t="shared" si="65"/>
        <v>3313780</v>
      </c>
      <c r="AU218">
        <v>41.01</v>
      </c>
      <c r="AV218">
        <v>0.03</v>
      </c>
      <c r="AW218">
        <v>40.99</v>
      </c>
    </row>
    <row r="219" spans="1:49" hidden="1" outlineLevel="1">
      <c r="A219" t="s">
        <v>1726</v>
      </c>
      <c r="B219" s="9" t="s">
        <v>1480</v>
      </c>
      <c r="C219" s="1">
        <f t="shared" si="55"/>
        <v>131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56"/>
        <v>3</v>
      </c>
      <c r="G219" s="1">
        <f t="shared" si="67"/>
        <v>73</v>
      </c>
      <c r="H219" s="2">
        <f t="shared" si="68"/>
        <v>0.5572519083969466</v>
      </c>
      <c r="I219" s="8"/>
      <c r="J219" s="2">
        <f t="shared" si="59"/>
        <v>0.21374045801526717</v>
      </c>
      <c r="K219" s="2">
        <f t="shared" si="60"/>
        <v>0.77099236641221369</v>
      </c>
      <c r="L219" s="2">
        <f t="shared" si="61"/>
        <v>7.6335877862595417E-3</v>
      </c>
      <c r="M219" s="2">
        <f t="shared" si="62"/>
        <v>7.6335877862595677E-3</v>
      </c>
      <c r="N219" s="9">
        <v>28</v>
      </c>
      <c r="O219" s="9">
        <v>101</v>
      </c>
      <c r="P219" s="9">
        <v>1</v>
      </c>
      <c r="Q219" s="57">
        <v>1</v>
      </c>
      <c r="U219" s="57"/>
      <c r="V219" s="57"/>
      <c r="W219" s="57"/>
      <c r="X219" s="9">
        <v>0</v>
      </c>
      <c r="Y219" s="57"/>
      <c r="Z219" s="57"/>
      <c r="AA219" s="57"/>
      <c r="AB219" s="57"/>
      <c r="AG219" t="str">
        <f t="shared" si="66"/>
        <v>Columbia</v>
      </c>
      <c r="AH219" t="s">
        <v>685</v>
      </c>
      <c r="AI219">
        <v>2</v>
      </c>
      <c r="AK219" s="95">
        <v>33</v>
      </c>
      <c r="AL219" s="97">
        <v>7</v>
      </c>
      <c r="AM219" s="97">
        <v>50</v>
      </c>
      <c r="AN219" s="101">
        <v>13940</v>
      </c>
      <c r="AO219" s="101">
        <f t="shared" si="64"/>
        <v>33007</v>
      </c>
      <c r="AP219" t="s">
        <v>1974</v>
      </c>
      <c r="AQ219">
        <f t="shared" si="65"/>
        <v>3313940</v>
      </c>
      <c r="AU219">
        <v>60.89</v>
      </c>
      <c r="AV219">
        <v>0.06</v>
      </c>
      <c r="AW219">
        <v>60.83</v>
      </c>
    </row>
    <row r="220" spans="1:49" hidden="1" outlineLevel="1">
      <c r="A220" t="s">
        <v>1661</v>
      </c>
      <c r="B220" s="9" t="s">
        <v>1480</v>
      </c>
      <c r="C220" s="1">
        <f t="shared" si="55"/>
        <v>10978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 t="shared" si="56"/>
        <v>4</v>
      </c>
      <c r="G220" s="1">
        <f t="shared" si="67"/>
        <v>3741</v>
      </c>
      <c r="H220" s="2">
        <f t="shared" si="68"/>
        <v>0.34077245399890693</v>
      </c>
      <c r="I220" s="8"/>
      <c r="J220" s="2">
        <f t="shared" si="59"/>
        <v>0.30752413918746585</v>
      </c>
      <c r="K220" s="2">
        <f t="shared" si="60"/>
        <v>0.64829659318637278</v>
      </c>
      <c r="L220" s="2">
        <f t="shared" si="61"/>
        <v>1.3481508471488431E-2</v>
      </c>
      <c r="M220" s="2">
        <f t="shared" si="62"/>
        <v>3.069775915467288E-2</v>
      </c>
      <c r="N220" s="9">
        <v>3376</v>
      </c>
      <c r="O220" s="9">
        <v>7117</v>
      </c>
      <c r="P220" s="9">
        <v>148</v>
      </c>
      <c r="Q220" s="57">
        <v>297</v>
      </c>
      <c r="U220" s="57"/>
      <c r="V220" s="57"/>
      <c r="W220" s="57"/>
      <c r="X220" s="9">
        <v>40</v>
      </c>
      <c r="Y220" s="57"/>
      <c r="Z220" s="57"/>
      <c r="AA220" s="57"/>
      <c r="AB220" s="57"/>
      <c r="AG220" t="str">
        <f t="shared" si="66"/>
        <v>Concord</v>
      </c>
      <c r="AH220" t="s">
        <v>188</v>
      </c>
      <c r="AI220">
        <v>2</v>
      </c>
      <c r="AK220" s="95">
        <v>33</v>
      </c>
      <c r="AL220" s="97">
        <v>13</v>
      </c>
      <c r="AM220" s="97">
        <v>40</v>
      </c>
      <c r="AN220" s="101">
        <v>14200</v>
      </c>
      <c r="AO220" s="101">
        <f t="shared" ref="AO220:AO283" si="69">AK220*1000+AL220</f>
        <v>33013</v>
      </c>
      <c r="AP220" t="s">
        <v>759</v>
      </c>
      <c r="AQ220">
        <f t="shared" si="65"/>
        <v>3314200</v>
      </c>
      <c r="AU220">
        <v>67.52</v>
      </c>
      <c r="AV220">
        <v>3.23</v>
      </c>
      <c r="AW220">
        <v>64.290000000000006</v>
      </c>
    </row>
    <row r="221" spans="1:49" hidden="1" outlineLevel="1">
      <c r="A221" t="s">
        <v>1285</v>
      </c>
      <c r="B221" s="9" t="s">
        <v>1480</v>
      </c>
      <c r="C221" s="1">
        <f t="shared" si="55"/>
        <v>2083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56"/>
        <v>4</v>
      </c>
      <c r="G221" s="1">
        <f t="shared" si="67"/>
        <v>894</v>
      </c>
      <c r="H221" s="2">
        <f t="shared" si="68"/>
        <v>0.42918867018722995</v>
      </c>
      <c r="I221" s="8"/>
      <c r="J221" s="2">
        <f t="shared" si="59"/>
        <v>0.26356216994719156</v>
      </c>
      <c r="K221" s="2">
        <f t="shared" si="60"/>
        <v>0.69275084013442145</v>
      </c>
      <c r="L221" s="2">
        <f t="shared" si="61"/>
        <v>1.8242918867018725E-2</v>
      </c>
      <c r="M221" s="2">
        <f t="shared" si="62"/>
        <v>2.5444071051368318E-2</v>
      </c>
      <c r="N221" s="9">
        <v>549</v>
      </c>
      <c r="O221" s="9">
        <v>1443</v>
      </c>
      <c r="P221" s="9">
        <v>38</v>
      </c>
      <c r="Q221" s="57">
        <v>49</v>
      </c>
      <c r="U221" s="57"/>
      <c r="V221" s="57"/>
      <c r="W221" s="57"/>
      <c r="X221" s="9">
        <v>4</v>
      </c>
      <c r="Y221" s="57"/>
      <c r="Z221" s="57"/>
      <c r="AA221" s="57"/>
      <c r="AB221" s="57"/>
      <c r="AG221" t="str">
        <f t="shared" si="66"/>
        <v>Conway</v>
      </c>
      <c r="AH221" t="s">
        <v>1265</v>
      </c>
      <c r="AI221">
        <v>1</v>
      </c>
      <c r="AK221" s="95">
        <v>33</v>
      </c>
      <c r="AL221" s="97">
        <v>3</v>
      </c>
      <c r="AM221" s="97">
        <v>25</v>
      </c>
      <c r="AN221" s="101">
        <v>14660</v>
      </c>
      <c r="AO221" s="101">
        <f t="shared" si="69"/>
        <v>33003</v>
      </c>
      <c r="AP221" t="s">
        <v>1974</v>
      </c>
      <c r="AQ221">
        <f t="shared" si="65"/>
        <v>3314660</v>
      </c>
      <c r="AU221">
        <v>71.709999999999994</v>
      </c>
      <c r="AV221">
        <v>2.0499999999999998</v>
      </c>
      <c r="AW221">
        <v>69.66</v>
      </c>
    </row>
    <row r="222" spans="1:49" hidden="1" outlineLevel="1">
      <c r="A222" t="s">
        <v>2153</v>
      </c>
      <c r="B222" s="9" t="s">
        <v>1480</v>
      </c>
      <c r="C222" s="1">
        <f t="shared" si="55"/>
        <v>674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 t="shared" si="56"/>
        <v>3</v>
      </c>
      <c r="G222" s="1">
        <f t="shared" si="67"/>
        <v>197</v>
      </c>
      <c r="H222" s="2">
        <f t="shared" si="68"/>
        <v>0.29228486646884272</v>
      </c>
      <c r="I222" s="8"/>
      <c r="J222" s="2">
        <f t="shared" si="59"/>
        <v>0.33531157270029671</v>
      </c>
      <c r="K222" s="2">
        <f t="shared" si="60"/>
        <v>0.62759643916913943</v>
      </c>
      <c r="L222" s="2">
        <f t="shared" si="61"/>
        <v>2.2255192878338281E-2</v>
      </c>
      <c r="M222" s="2">
        <f t="shared" si="62"/>
        <v>1.4836795252225633E-2</v>
      </c>
      <c r="N222" s="9">
        <v>226</v>
      </c>
      <c r="O222" s="9">
        <v>423</v>
      </c>
      <c r="P222" s="9">
        <v>15</v>
      </c>
      <c r="Q222" s="57">
        <v>10</v>
      </c>
      <c r="U222" s="57"/>
      <c r="V222" s="57"/>
      <c r="W222" s="57"/>
      <c r="X222" s="9">
        <v>0</v>
      </c>
      <c r="Y222" s="57"/>
      <c r="Z222" s="57"/>
      <c r="AA222" s="57"/>
      <c r="AB222" s="57"/>
      <c r="AG222" t="str">
        <f t="shared" si="66"/>
        <v>Cornish</v>
      </c>
      <c r="AH222" t="s">
        <v>845</v>
      </c>
      <c r="AI222">
        <v>2</v>
      </c>
      <c r="AK222" s="95">
        <v>33</v>
      </c>
      <c r="AL222" s="97">
        <v>19</v>
      </c>
      <c r="AM222" s="97">
        <v>20</v>
      </c>
      <c r="AN222" s="101">
        <v>15060</v>
      </c>
      <c r="AO222" s="101">
        <f t="shared" si="69"/>
        <v>33019</v>
      </c>
      <c r="AP222" t="s">
        <v>1974</v>
      </c>
      <c r="AQ222">
        <f t="shared" si="65"/>
        <v>3315060</v>
      </c>
      <c r="AU222">
        <v>42.85</v>
      </c>
      <c r="AV222">
        <v>0.72</v>
      </c>
      <c r="AW222">
        <v>42.12</v>
      </c>
    </row>
    <row r="223" spans="1:49" hidden="1" outlineLevel="1">
      <c r="A223" t="s">
        <v>1741</v>
      </c>
      <c r="B223" s="9" t="s">
        <v>1480</v>
      </c>
      <c r="C223" s="1">
        <f t="shared" si="55"/>
        <v>171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56"/>
        <v>3</v>
      </c>
      <c r="G223" s="1">
        <f t="shared" si="67"/>
        <v>110</v>
      </c>
      <c r="H223" s="2">
        <f t="shared" si="68"/>
        <v>0.64327485380116955</v>
      </c>
      <c r="I223" s="8"/>
      <c r="J223" s="2">
        <f t="shared" si="59"/>
        <v>0.15204678362573099</v>
      </c>
      <c r="K223" s="2">
        <f t="shared" si="60"/>
        <v>0.79532163742690054</v>
      </c>
      <c r="L223" s="2">
        <f t="shared" si="61"/>
        <v>3.5087719298245612E-2</v>
      </c>
      <c r="M223" s="2">
        <f t="shared" si="62"/>
        <v>1.7543859649122862E-2</v>
      </c>
      <c r="N223" s="9">
        <v>26</v>
      </c>
      <c r="O223" s="9">
        <v>136</v>
      </c>
      <c r="P223" s="9">
        <v>6</v>
      </c>
      <c r="Q223" s="57">
        <v>3</v>
      </c>
      <c r="U223" s="57"/>
      <c r="V223" s="57"/>
      <c r="W223" s="57"/>
      <c r="X223" s="9">
        <v>0</v>
      </c>
      <c r="Y223" s="57"/>
      <c r="Z223" s="57"/>
      <c r="AA223" s="57"/>
      <c r="AB223" s="57"/>
      <c r="AG223" t="str">
        <f t="shared" si="66"/>
        <v>Croydon</v>
      </c>
      <c r="AH223" t="s">
        <v>845</v>
      </c>
      <c r="AI223">
        <v>2</v>
      </c>
      <c r="AK223" s="95">
        <v>33</v>
      </c>
      <c r="AL223" s="97">
        <v>19</v>
      </c>
      <c r="AM223" s="97">
        <v>25</v>
      </c>
      <c r="AN223" s="101">
        <v>16340</v>
      </c>
      <c r="AO223" s="101">
        <f t="shared" si="69"/>
        <v>33019</v>
      </c>
      <c r="AP223" t="s">
        <v>1974</v>
      </c>
      <c r="AQ223">
        <f t="shared" si="65"/>
        <v>3316340</v>
      </c>
      <c r="AU223">
        <v>37.86</v>
      </c>
      <c r="AV223">
        <v>0.77</v>
      </c>
      <c r="AW223">
        <v>37.08</v>
      </c>
    </row>
    <row r="224" spans="1:49" hidden="1" outlineLevel="1">
      <c r="A224" t="s">
        <v>1374</v>
      </c>
      <c r="B224" s="9" t="s">
        <v>1480</v>
      </c>
      <c r="C224" s="1">
        <f t="shared" si="55"/>
        <v>215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56"/>
        <v>3</v>
      </c>
      <c r="G224" s="1">
        <f t="shared" si="67"/>
        <v>127</v>
      </c>
      <c r="H224" s="2">
        <f t="shared" si="68"/>
        <v>0.59069767441860466</v>
      </c>
      <c r="I224" s="8"/>
      <c r="J224" s="2">
        <f t="shared" si="59"/>
        <v>0.18139534883720931</v>
      </c>
      <c r="K224" s="2">
        <f t="shared" si="60"/>
        <v>0.77209302325581397</v>
      </c>
      <c r="L224" s="2">
        <f t="shared" si="61"/>
        <v>2.3255813953488372E-2</v>
      </c>
      <c r="M224" s="2">
        <f t="shared" si="62"/>
        <v>2.3255813953488344E-2</v>
      </c>
      <c r="N224" s="9">
        <v>39</v>
      </c>
      <c r="O224" s="9">
        <v>166</v>
      </c>
      <c r="P224" s="9">
        <v>5</v>
      </c>
      <c r="Q224" s="57">
        <v>5</v>
      </c>
      <c r="U224" s="57"/>
      <c r="V224" s="57"/>
      <c r="W224" s="57"/>
      <c r="X224" s="9">
        <v>0</v>
      </c>
      <c r="Y224" s="57"/>
      <c r="Z224" s="57"/>
      <c r="AA224" s="57"/>
      <c r="AB224" s="57"/>
      <c r="AG224" t="str">
        <f t="shared" si="66"/>
        <v>Dalton</v>
      </c>
      <c r="AH224" t="s">
        <v>685</v>
      </c>
      <c r="AI224">
        <v>2</v>
      </c>
      <c r="AK224" s="95">
        <v>33</v>
      </c>
      <c r="AL224" s="97">
        <v>7</v>
      </c>
      <c r="AM224" s="97">
        <v>65</v>
      </c>
      <c r="AN224" s="101">
        <v>16820</v>
      </c>
      <c r="AO224" s="101">
        <f t="shared" si="69"/>
        <v>33007</v>
      </c>
      <c r="AP224" t="s">
        <v>1974</v>
      </c>
      <c r="AQ224">
        <f t="shared" si="65"/>
        <v>3316820</v>
      </c>
      <c r="AU224">
        <v>28.26</v>
      </c>
      <c r="AV224">
        <v>0.77</v>
      </c>
      <c r="AW224">
        <v>27.49</v>
      </c>
    </row>
    <row r="225" spans="1:49" hidden="1" outlineLevel="1">
      <c r="A225" t="s">
        <v>889</v>
      </c>
      <c r="B225" s="9" t="s">
        <v>1480</v>
      </c>
      <c r="C225" s="1">
        <f t="shared" si="55"/>
        <v>301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56"/>
        <v>4</v>
      </c>
      <c r="G225" s="1">
        <f t="shared" si="67"/>
        <v>127</v>
      </c>
      <c r="H225" s="2">
        <f t="shared" si="68"/>
        <v>0.42192691029900331</v>
      </c>
      <c r="I225" s="8"/>
      <c r="J225" s="2">
        <f t="shared" si="59"/>
        <v>0.26245847176079734</v>
      </c>
      <c r="K225" s="2">
        <f t="shared" si="60"/>
        <v>0.68438538205980071</v>
      </c>
      <c r="L225" s="2">
        <f t="shared" si="61"/>
        <v>1.6611295681063124E-2</v>
      </c>
      <c r="M225" s="2">
        <f t="shared" si="62"/>
        <v>3.6544850498338777E-2</v>
      </c>
      <c r="N225" s="9">
        <v>79</v>
      </c>
      <c r="O225" s="9">
        <v>206</v>
      </c>
      <c r="P225" s="9">
        <v>5</v>
      </c>
      <c r="Q225" s="57">
        <v>9</v>
      </c>
      <c r="U225" s="57"/>
      <c r="V225" s="57"/>
      <c r="W225" s="57"/>
      <c r="X225" s="9">
        <v>2</v>
      </c>
      <c r="Y225" s="57"/>
      <c r="Z225" s="57"/>
      <c r="AA225" s="57"/>
      <c r="AB225" s="57"/>
      <c r="AG225" t="str">
        <f t="shared" si="66"/>
        <v>Danbury</v>
      </c>
      <c r="AH225" t="s">
        <v>188</v>
      </c>
      <c r="AI225">
        <v>2</v>
      </c>
      <c r="AK225" s="95">
        <v>33</v>
      </c>
      <c r="AL225" s="97">
        <v>13</v>
      </c>
      <c r="AM225" s="97">
        <v>45</v>
      </c>
      <c r="AN225" s="101">
        <v>16980</v>
      </c>
      <c r="AO225" s="101">
        <f t="shared" si="69"/>
        <v>33013</v>
      </c>
      <c r="AP225" t="s">
        <v>1974</v>
      </c>
      <c r="AQ225">
        <f t="shared" si="65"/>
        <v>3316980</v>
      </c>
      <c r="AU225">
        <v>37.729999999999997</v>
      </c>
      <c r="AV225">
        <v>0.28000000000000003</v>
      </c>
      <c r="AW225">
        <v>37.450000000000003</v>
      </c>
    </row>
    <row r="226" spans="1:49" hidden="1" outlineLevel="1">
      <c r="A226" t="s">
        <v>1581</v>
      </c>
      <c r="B226" s="9" t="s">
        <v>1480</v>
      </c>
      <c r="C226" s="1">
        <f t="shared" si="55"/>
        <v>787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56"/>
        <v>4</v>
      </c>
      <c r="G226" s="1">
        <f t="shared" si="67"/>
        <v>405</v>
      </c>
      <c r="H226" s="2">
        <f t="shared" si="68"/>
        <v>0.51461245235069886</v>
      </c>
      <c r="I226" s="8"/>
      <c r="J226" s="2">
        <f t="shared" si="59"/>
        <v>0.22109275730622618</v>
      </c>
      <c r="K226" s="2">
        <f t="shared" si="60"/>
        <v>0.73570520965692499</v>
      </c>
      <c r="L226" s="2">
        <f t="shared" si="61"/>
        <v>1.6518424396442185E-2</v>
      </c>
      <c r="M226" s="2">
        <f t="shared" si="62"/>
        <v>2.668360864040659E-2</v>
      </c>
      <c r="N226" s="9">
        <v>174</v>
      </c>
      <c r="O226" s="9">
        <v>579</v>
      </c>
      <c r="P226" s="9">
        <v>13</v>
      </c>
      <c r="Q226" s="57">
        <v>21</v>
      </c>
      <c r="U226" s="57"/>
      <c r="V226" s="57"/>
      <c r="W226" s="57"/>
      <c r="X226" s="9">
        <v>0</v>
      </c>
      <c r="Y226" s="57"/>
      <c r="Z226" s="57"/>
      <c r="AA226" s="57"/>
      <c r="AB226" s="57"/>
      <c r="AG226" t="str">
        <f t="shared" si="66"/>
        <v>Danville</v>
      </c>
      <c r="AH226" t="s">
        <v>1058</v>
      </c>
      <c r="AI226">
        <v>1</v>
      </c>
      <c r="AK226" s="95">
        <v>33</v>
      </c>
      <c r="AL226" s="97">
        <v>15</v>
      </c>
      <c r="AM226" s="97">
        <v>30</v>
      </c>
      <c r="AN226" s="101">
        <v>17140</v>
      </c>
      <c r="AO226" s="101">
        <f t="shared" si="69"/>
        <v>33015</v>
      </c>
      <c r="AP226" t="s">
        <v>1974</v>
      </c>
      <c r="AQ226">
        <f t="shared" si="65"/>
        <v>3317140</v>
      </c>
      <c r="AU226">
        <v>11.91</v>
      </c>
      <c r="AV226">
        <v>0.2</v>
      </c>
      <c r="AW226">
        <v>11.71</v>
      </c>
    </row>
    <row r="227" spans="1:49" hidden="1" outlineLevel="1">
      <c r="A227" t="s">
        <v>1346</v>
      </c>
      <c r="B227" s="9" t="s">
        <v>1480</v>
      </c>
      <c r="C227" s="1">
        <f t="shared" si="55"/>
        <v>1156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56"/>
        <v>4</v>
      </c>
      <c r="G227" s="1">
        <f t="shared" si="67"/>
        <v>538</v>
      </c>
      <c r="H227" s="2">
        <f t="shared" si="68"/>
        <v>0.46539792387543255</v>
      </c>
      <c r="I227" s="8"/>
      <c r="J227" s="2">
        <f t="shared" si="59"/>
        <v>0.24567474048442905</v>
      </c>
      <c r="K227" s="2">
        <f t="shared" si="60"/>
        <v>0.71107266435986161</v>
      </c>
      <c r="L227" s="2">
        <f t="shared" si="61"/>
        <v>1.384083044982699E-2</v>
      </c>
      <c r="M227" s="2">
        <f t="shared" si="62"/>
        <v>2.9411764705882349E-2</v>
      </c>
      <c r="N227" s="9">
        <v>284</v>
      </c>
      <c r="O227" s="9">
        <v>822</v>
      </c>
      <c r="P227" s="9">
        <v>16</v>
      </c>
      <c r="Q227" s="57">
        <v>33</v>
      </c>
      <c r="U227" s="57"/>
      <c r="V227" s="57"/>
      <c r="W227" s="57"/>
      <c r="X227" s="9">
        <v>1</v>
      </c>
      <c r="Y227" s="57"/>
      <c r="Z227" s="57"/>
      <c r="AA227" s="57"/>
      <c r="AB227" s="57"/>
      <c r="AG227" t="str">
        <f t="shared" si="66"/>
        <v>Deerfield</v>
      </c>
      <c r="AH227" t="s">
        <v>1058</v>
      </c>
      <c r="AI227">
        <v>1</v>
      </c>
      <c r="AK227" s="95">
        <v>33</v>
      </c>
      <c r="AL227" s="97">
        <v>15</v>
      </c>
      <c r="AM227" s="97">
        <v>35</v>
      </c>
      <c r="AN227" s="101">
        <v>17460</v>
      </c>
      <c r="AO227" s="101">
        <f t="shared" si="69"/>
        <v>33015</v>
      </c>
      <c r="AP227" t="s">
        <v>1974</v>
      </c>
      <c r="AQ227">
        <f t="shared" si="65"/>
        <v>3317460</v>
      </c>
      <c r="AU227">
        <v>52.26</v>
      </c>
      <c r="AV227">
        <v>1.35</v>
      </c>
      <c r="AW227">
        <v>50.91</v>
      </c>
    </row>
    <row r="228" spans="1:49" hidden="1" outlineLevel="1">
      <c r="A228" t="s">
        <v>1101</v>
      </c>
      <c r="B228" s="9" t="s">
        <v>1480</v>
      </c>
      <c r="C228" s="1">
        <f t="shared" si="55"/>
        <v>462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56"/>
        <v>4</v>
      </c>
      <c r="G228" s="1">
        <f t="shared" si="67"/>
        <v>173</v>
      </c>
      <c r="H228" s="2">
        <f t="shared" si="68"/>
        <v>0.37445887445887444</v>
      </c>
      <c r="I228" s="8"/>
      <c r="J228" s="2">
        <f t="shared" si="59"/>
        <v>0.2792207792207792</v>
      </c>
      <c r="K228" s="2">
        <f t="shared" si="60"/>
        <v>0.65367965367965364</v>
      </c>
      <c r="L228" s="2">
        <f t="shared" si="61"/>
        <v>2.1645021645021644E-2</v>
      </c>
      <c r="M228" s="2">
        <f t="shared" si="62"/>
        <v>4.5454545454545456E-2</v>
      </c>
      <c r="N228" s="9">
        <v>129</v>
      </c>
      <c r="O228" s="9">
        <v>302</v>
      </c>
      <c r="P228" s="9">
        <v>10</v>
      </c>
      <c r="Q228" s="57">
        <v>21</v>
      </c>
      <c r="U228" s="57"/>
      <c r="V228" s="57"/>
      <c r="W228" s="57"/>
      <c r="X228" s="9">
        <v>0</v>
      </c>
      <c r="Y228" s="57"/>
      <c r="Z228" s="57"/>
      <c r="AA228" s="57"/>
      <c r="AB228" s="57"/>
      <c r="AG228" t="str">
        <f t="shared" si="66"/>
        <v>Deering</v>
      </c>
      <c r="AH228" t="s">
        <v>2154</v>
      </c>
      <c r="AI228">
        <v>2</v>
      </c>
      <c r="AK228" s="95">
        <v>33</v>
      </c>
      <c r="AL228" s="97">
        <v>11</v>
      </c>
      <c r="AM228" s="97">
        <v>30</v>
      </c>
      <c r="AN228" s="101">
        <v>17780</v>
      </c>
      <c r="AO228" s="101">
        <f t="shared" si="69"/>
        <v>33011</v>
      </c>
      <c r="AP228" t="s">
        <v>1974</v>
      </c>
      <c r="AQ228">
        <f t="shared" si="65"/>
        <v>3317780</v>
      </c>
      <c r="AU228">
        <v>31.44</v>
      </c>
      <c r="AV228">
        <v>0.64</v>
      </c>
      <c r="AW228">
        <v>30.8</v>
      </c>
    </row>
    <row r="229" spans="1:49" hidden="1" outlineLevel="1">
      <c r="A229" t="s">
        <v>1421</v>
      </c>
      <c r="B229" s="9" t="s">
        <v>1480</v>
      </c>
      <c r="C229" s="1">
        <f t="shared" si="55"/>
        <v>5477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56"/>
        <v>4</v>
      </c>
      <c r="G229" s="1">
        <f t="shared" si="67"/>
        <v>2414</v>
      </c>
      <c r="H229" s="2">
        <f t="shared" si="68"/>
        <v>0.44075223662589008</v>
      </c>
      <c r="I229" s="8"/>
      <c r="J229" s="2">
        <f t="shared" si="59"/>
        <v>0.25744020449150995</v>
      </c>
      <c r="K229" s="2">
        <f t="shared" si="60"/>
        <v>0.69819244111740009</v>
      </c>
      <c r="L229" s="2">
        <f t="shared" si="61"/>
        <v>1.6249771772868359E-2</v>
      </c>
      <c r="M229" s="2">
        <f t="shared" si="62"/>
        <v>2.8117582618221604E-2</v>
      </c>
      <c r="N229" s="9">
        <v>1410</v>
      </c>
      <c r="O229" s="9">
        <v>3824</v>
      </c>
      <c r="P229" s="9">
        <v>89</v>
      </c>
      <c r="Q229" s="57">
        <v>147</v>
      </c>
      <c r="U229" s="57"/>
      <c r="V229" s="57"/>
      <c r="W229" s="57"/>
      <c r="X229" s="9">
        <v>7</v>
      </c>
      <c r="Y229" s="57"/>
      <c r="Z229" s="57"/>
      <c r="AA229" s="57"/>
      <c r="AB229" s="57"/>
      <c r="AG229" t="str">
        <f t="shared" si="66"/>
        <v>Derry</v>
      </c>
      <c r="AH229" t="s">
        <v>1058</v>
      </c>
      <c r="AI229">
        <v>1</v>
      </c>
      <c r="AK229" s="95">
        <v>33</v>
      </c>
      <c r="AL229" s="97">
        <v>15</v>
      </c>
      <c r="AM229" s="97">
        <v>40</v>
      </c>
      <c r="AN229" s="101">
        <v>17940</v>
      </c>
      <c r="AO229" s="101">
        <f t="shared" si="69"/>
        <v>33015</v>
      </c>
      <c r="AP229" t="s">
        <v>1974</v>
      </c>
      <c r="AQ229">
        <f t="shared" si="65"/>
        <v>3317940</v>
      </c>
      <c r="AU229">
        <v>36.659999999999997</v>
      </c>
      <c r="AV229">
        <v>0.88</v>
      </c>
      <c r="AW229">
        <v>35.79</v>
      </c>
    </row>
    <row r="230" spans="1:49" hidden="1" outlineLevel="1">
      <c r="A230" t="s">
        <v>340</v>
      </c>
      <c r="B230" s="9" t="s">
        <v>1480</v>
      </c>
      <c r="C230" s="1">
        <f t="shared" si="55"/>
        <v>21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56"/>
        <v>0</v>
      </c>
      <c r="G230" s="1">
        <f t="shared" si="67"/>
        <v>19</v>
      </c>
      <c r="H230" s="2">
        <f t="shared" si="68"/>
        <v>0.90476190476190477</v>
      </c>
      <c r="I230" s="8"/>
      <c r="J230" s="2">
        <f t="shared" si="59"/>
        <v>4.7619047619047616E-2</v>
      </c>
      <c r="K230" s="2">
        <f t="shared" si="60"/>
        <v>0.95238095238095233</v>
      </c>
      <c r="L230" s="2">
        <f t="shared" si="61"/>
        <v>0</v>
      </c>
      <c r="M230" s="2">
        <f t="shared" si="62"/>
        <v>0</v>
      </c>
      <c r="N230" s="9">
        <v>1</v>
      </c>
      <c r="O230" s="9">
        <v>20</v>
      </c>
      <c r="P230" s="9">
        <v>0</v>
      </c>
      <c r="Q230" s="57">
        <v>0</v>
      </c>
      <c r="U230" s="57"/>
      <c r="V230" s="57"/>
      <c r="W230" s="57"/>
      <c r="X230" s="9">
        <v>0</v>
      </c>
      <c r="Y230" s="57"/>
      <c r="Z230" s="57"/>
      <c r="AA230" s="57"/>
      <c r="AB230" s="57"/>
      <c r="AG230" t="str">
        <f t="shared" si="66"/>
        <v>Dixville</v>
      </c>
      <c r="AH230" t="s">
        <v>685</v>
      </c>
      <c r="AI230">
        <v>2</v>
      </c>
      <c r="AK230" s="95">
        <v>33</v>
      </c>
      <c r="AL230" s="97">
        <v>7</v>
      </c>
      <c r="AM230" s="97">
        <v>75</v>
      </c>
      <c r="AN230" s="101">
        <v>18420</v>
      </c>
      <c r="AO230" s="101">
        <f t="shared" si="69"/>
        <v>33007</v>
      </c>
      <c r="AP230" t="s">
        <v>2289</v>
      </c>
      <c r="AQ230">
        <f t="shared" si="65"/>
        <v>3318420</v>
      </c>
      <c r="AU230">
        <v>48.99</v>
      </c>
      <c r="AV230">
        <v>0.14000000000000001</v>
      </c>
      <c r="AW230">
        <v>48.86</v>
      </c>
    </row>
    <row r="231" spans="1:49" hidden="1" outlineLevel="1">
      <c r="A231" t="s">
        <v>267</v>
      </c>
      <c r="B231" s="9" t="s">
        <v>1480</v>
      </c>
      <c r="C231" s="1">
        <f t="shared" si="55"/>
        <v>81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56"/>
        <v>3</v>
      </c>
      <c r="G231" s="1">
        <f t="shared" si="67"/>
        <v>47</v>
      </c>
      <c r="H231" s="2">
        <f t="shared" si="68"/>
        <v>0.58024691358024694</v>
      </c>
      <c r="I231" s="8"/>
      <c r="J231" s="2">
        <f t="shared" si="59"/>
        <v>0.1728395061728395</v>
      </c>
      <c r="K231" s="2">
        <f t="shared" si="60"/>
        <v>0.75308641975308643</v>
      </c>
      <c r="L231" s="2">
        <f t="shared" si="61"/>
        <v>3.7037037037037035E-2</v>
      </c>
      <c r="M231" s="2">
        <f t="shared" si="62"/>
        <v>3.7037037037037035E-2</v>
      </c>
      <c r="N231" s="9">
        <v>14</v>
      </c>
      <c r="O231" s="9">
        <v>61</v>
      </c>
      <c r="P231" s="9">
        <v>3</v>
      </c>
      <c r="Q231" s="57">
        <v>3</v>
      </c>
      <c r="U231" s="57"/>
      <c r="V231" s="57"/>
      <c r="W231" s="57"/>
      <c r="X231" s="9">
        <v>0</v>
      </c>
      <c r="Y231" s="57"/>
      <c r="Z231" s="57"/>
      <c r="AA231" s="57"/>
      <c r="AB231" s="57"/>
      <c r="AG231" t="str">
        <f t="shared" si="66"/>
        <v>Dorchester</v>
      </c>
      <c r="AH231" t="s">
        <v>391</v>
      </c>
      <c r="AI231">
        <v>2</v>
      </c>
      <c r="AK231" s="95">
        <v>33</v>
      </c>
      <c r="AL231" s="97">
        <v>9</v>
      </c>
      <c r="AM231" s="97">
        <v>50</v>
      </c>
      <c r="AN231" s="101">
        <v>18740</v>
      </c>
      <c r="AO231" s="101">
        <f t="shared" si="69"/>
        <v>33009</v>
      </c>
      <c r="AP231" t="s">
        <v>1974</v>
      </c>
      <c r="AQ231">
        <f t="shared" si="65"/>
        <v>3318740</v>
      </c>
      <c r="AU231">
        <v>45.24</v>
      </c>
      <c r="AV231">
        <v>0.55000000000000004</v>
      </c>
      <c r="AW231">
        <v>44.69</v>
      </c>
    </row>
    <row r="232" spans="1:49" hidden="1" outlineLevel="1">
      <c r="A232" t="s">
        <v>1770</v>
      </c>
      <c r="B232" s="9" t="s">
        <v>1480</v>
      </c>
      <c r="C232" s="1">
        <f t="shared" si="55"/>
        <v>6796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56"/>
        <v>4</v>
      </c>
      <c r="G232" s="1">
        <f t="shared" si="67"/>
        <v>1846</v>
      </c>
      <c r="H232" s="2">
        <f t="shared" si="68"/>
        <v>0.27163037080635666</v>
      </c>
      <c r="I232" s="8"/>
      <c r="J232" s="2">
        <f t="shared" si="59"/>
        <v>0.3453502060035315</v>
      </c>
      <c r="K232" s="2">
        <f t="shared" si="60"/>
        <v>0.61698057680988816</v>
      </c>
      <c r="L232" s="2">
        <f t="shared" si="61"/>
        <v>1.1330194231901118E-2</v>
      </c>
      <c r="M232" s="2">
        <f t="shared" si="62"/>
        <v>2.6339022954679221E-2</v>
      </c>
      <c r="N232" s="9">
        <v>2347</v>
      </c>
      <c r="O232" s="9">
        <v>4193</v>
      </c>
      <c r="P232" s="9">
        <v>77</v>
      </c>
      <c r="Q232" s="57">
        <v>177</v>
      </c>
      <c r="U232" s="57"/>
      <c r="V232" s="57"/>
      <c r="W232" s="57"/>
      <c r="X232" s="9">
        <v>2</v>
      </c>
      <c r="Y232" s="57"/>
      <c r="Z232" s="57"/>
      <c r="AA232" s="57"/>
      <c r="AB232" s="57"/>
      <c r="AG232" t="str">
        <f t="shared" si="66"/>
        <v>Dover</v>
      </c>
      <c r="AH232" t="s">
        <v>2231</v>
      </c>
      <c r="AI232">
        <v>1</v>
      </c>
      <c r="AK232" s="95">
        <v>33</v>
      </c>
      <c r="AL232" s="97">
        <v>17</v>
      </c>
      <c r="AM232" s="97">
        <v>10</v>
      </c>
      <c r="AN232" s="101">
        <v>18820</v>
      </c>
      <c r="AO232" s="101">
        <f t="shared" si="69"/>
        <v>33017</v>
      </c>
      <c r="AP232" t="s">
        <v>759</v>
      </c>
      <c r="AQ232">
        <f t="shared" si="65"/>
        <v>3318820</v>
      </c>
      <c r="AU232">
        <v>29.05</v>
      </c>
      <c r="AV232">
        <v>2.34</v>
      </c>
      <c r="AW232">
        <v>26.72</v>
      </c>
    </row>
    <row r="233" spans="1:49" hidden="1" outlineLevel="1">
      <c r="A233" t="s">
        <v>341</v>
      </c>
      <c r="B233" s="9" t="s">
        <v>1480</v>
      </c>
      <c r="C233" s="1">
        <f t="shared" si="55"/>
        <v>588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56"/>
        <v>4</v>
      </c>
      <c r="G233" s="1">
        <f t="shared" si="67"/>
        <v>192</v>
      </c>
      <c r="H233" s="2">
        <f t="shared" si="68"/>
        <v>0.32653061224489793</v>
      </c>
      <c r="I233" s="8"/>
      <c r="J233" s="2">
        <f t="shared" si="59"/>
        <v>0.31462585034013607</v>
      </c>
      <c r="K233" s="2">
        <f t="shared" si="60"/>
        <v>0.641156462585034</v>
      </c>
      <c r="L233" s="2">
        <f t="shared" si="61"/>
        <v>1.1904761904761904E-2</v>
      </c>
      <c r="M233" s="2">
        <f t="shared" si="62"/>
        <v>3.2312925170068077E-2</v>
      </c>
      <c r="N233" s="9">
        <v>185</v>
      </c>
      <c r="O233" s="9">
        <v>377</v>
      </c>
      <c r="P233" s="9">
        <v>7</v>
      </c>
      <c r="Q233" s="57">
        <v>19</v>
      </c>
      <c r="U233" s="57"/>
      <c r="V233" s="57"/>
      <c r="W233" s="57"/>
      <c r="X233" s="9">
        <v>0</v>
      </c>
      <c r="Y233" s="57"/>
      <c r="Z233" s="57"/>
      <c r="AA233" s="57"/>
      <c r="AB233" s="57"/>
      <c r="AG233" t="str">
        <f t="shared" si="66"/>
        <v>Dublin</v>
      </c>
      <c r="AH233" t="s">
        <v>1718</v>
      </c>
      <c r="AI233">
        <v>2</v>
      </c>
      <c r="AK233" s="95">
        <v>33</v>
      </c>
      <c r="AL233" s="97">
        <v>5</v>
      </c>
      <c r="AM233" s="97">
        <v>15</v>
      </c>
      <c r="AN233" s="101">
        <v>19140</v>
      </c>
      <c r="AO233" s="101">
        <f t="shared" si="69"/>
        <v>33005</v>
      </c>
      <c r="AP233" t="s">
        <v>1974</v>
      </c>
      <c r="AQ233">
        <f t="shared" si="65"/>
        <v>3319140</v>
      </c>
      <c r="AU233">
        <v>29.08</v>
      </c>
      <c r="AV233">
        <v>1.1000000000000001</v>
      </c>
      <c r="AW233">
        <v>27.98</v>
      </c>
    </row>
    <row r="234" spans="1:49" hidden="1" outlineLevel="1">
      <c r="A234" t="s">
        <v>493</v>
      </c>
      <c r="B234" s="9" t="s">
        <v>1480</v>
      </c>
      <c r="C234" s="1">
        <f t="shared" si="55"/>
        <v>96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56"/>
        <v>4</v>
      </c>
      <c r="G234" s="1">
        <f t="shared" si="67"/>
        <v>60</v>
      </c>
      <c r="H234" s="2">
        <f t="shared" si="68"/>
        <v>0.625</v>
      </c>
      <c r="I234" s="8"/>
      <c r="J234" s="2">
        <f t="shared" si="59"/>
        <v>0.16666666666666666</v>
      </c>
      <c r="K234" s="2">
        <f t="shared" si="60"/>
        <v>0.79166666666666663</v>
      </c>
      <c r="L234" s="2">
        <f t="shared" si="61"/>
        <v>1.0416666666666666E-2</v>
      </c>
      <c r="M234" s="2">
        <f t="shared" si="62"/>
        <v>3.1250000000000076E-2</v>
      </c>
      <c r="N234" s="9">
        <v>16</v>
      </c>
      <c r="O234" s="9">
        <v>76</v>
      </c>
      <c r="P234" s="9">
        <v>1</v>
      </c>
      <c r="Q234" s="57">
        <v>3</v>
      </c>
      <c r="U234" s="57"/>
      <c r="V234" s="57"/>
      <c r="W234" s="57"/>
      <c r="X234" s="9">
        <v>0</v>
      </c>
      <c r="Y234" s="57"/>
      <c r="Z234" s="57"/>
      <c r="AA234" s="57"/>
      <c r="AB234" s="57"/>
      <c r="AG234" t="str">
        <f t="shared" si="66"/>
        <v>Dummer</v>
      </c>
      <c r="AH234" t="s">
        <v>685</v>
      </c>
      <c r="AI234">
        <v>2</v>
      </c>
      <c r="AK234" s="95">
        <v>33</v>
      </c>
      <c r="AL234" s="97">
        <v>7</v>
      </c>
      <c r="AM234" s="97">
        <v>80</v>
      </c>
      <c r="AN234" s="101">
        <v>19300</v>
      </c>
      <c r="AO234" s="101">
        <f t="shared" si="69"/>
        <v>33007</v>
      </c>
      <c r="AP234" t="s">
        <v>1974</v>
      </c>
      <c r="AQ234">
        <f t="shared" si="65"/>
        <v>3319300</v>
      </c>
      <c r="AU234">
        <v>49.04</v>
      </c>
      <c r="AV234">
        <v>1.3</v>
      </c>
      <c r="AW234">
        <v>47.75</v>
      </c>
    </row>
    <row r="235" spans="1:49" hidden="1" outlineLevel="1">
      <c r="A235" t="s">
        <v>2048</v>
      </c>
      <c r="B235" s="9" t="s">
        <v>1480</v>
      </c>
      <c r="C235" s="1">
        <f t="shared" si="55"/>
        <v>723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56"/>
        <v>4</v>
      </c>
      <c r="G235" s="1">
        <f t="shared" si="67"/>
        <v>362</v>
      </c>
      <c r="H235" s="2">
        <f t="shared" si="68"/>
        <v>0.50069156293222683</v>
      </c>
      <c r="I235" s="8"/>
      <c r="J235" s="2">
        <f t="shared" si="59"/>
        <v>0.23374827109266944</v>
      </c>
      <c r="K235" s="2">
        <f t="shared" si="60"/>
        <v>0.73443983402489632</v>
      </c>
      <c r="L235" s="2">
        <f t="shared" si="61"/>
        <v>1.2448132780082987E-2</v>
      </c>
      <c r="M235" s="2">
        <f t="shared" si="62"/>
        <v>1.9363762102351204E-2</v>
      </c>
      <c r="N235" s="9">
        <v>169</v>
      </c>
      <c r="O235" s="9">
        <v>531</v>
      </c>
      <c r="P235" s="9">
        <v>9</v>
      </c>
      <c r="Q235" s="57">
        <v>14</v>
      </c>
      <c r="U235" s="57"/>
      <c r="V235" s="57"/>
      <c r="W235" s="57"/>
      <c r="X235" s="9">
        <v>0</v>
      </c>
      <c r="Y235" s="57"/>
      <c r="Z235" s="57"/>
      <c r="AA235" s="57"/>
      <c r="AB235" s="57"/>
      <c r="AG235" t="str">
        <f t="shared" si="66"/>
        <v>Dunbarton</v>
      </c>
      <c r="AH235" t="s">
        <v>188</v>
      </c>
      <c r="AI235">
        <v>2</v>
      </c>
      <c r="AK235" s="95">
        <v>33</v>
      </c>
      <c r="AL235" s="97">
        <v>13</v>
      </c>
      <c r="AM235" s="97">
        <v>50</v>
      </c>
      <c r="AN235" s="101">
        <v>19460</v>
      </c>
      <c r="AO235" s="101">
        <f t="shared" si="69"/>
        <v>33013</v>
      </c>
      <c r="AP235" t="s">
        <v>1974</v>
      </c>
      <c r="AQ235">
        <f t="shared" si="65"/>
        <v>3319460</v>
      </c>
      <c r="AU235">
        <v>31.36</v>
      </c>
      <c r="AV235">
        <v>0.47</v>
      </c>
      <c r="AW235">
        <v>30.89</v>
      </c>
    </row>
    <row r="236" spans="1:49" hidden="1" outlineLevel="1">
      <c r="A236" t="s">
        <v>2101</v>
      </c>
      <c r="B236" s="9" t="s">
        <v>1480</v>
      </c>
      <c r="C236" s="1">
        <f t="shared" si="55"/>
        <v>2206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 t="shared" si="56"/>
        <v>4</v>
      </c>
      <c r="G236" s="1">
        <f t="shared" si="67"/>
        <v>139</v>
      </c>
      <c r="H236" s="2">
        <f t="shared" si="68"/>
        <v>6.3009972801450584E-2</v>
      </c>
      <c r="I236" s="8"/>
      <c r="J236" s="2">
        <f t="shared" si="59"/>
        <v>0.45512239347234812</v>
      </c>
      <c r="K236" s="2">
        <f t="shared" si="60"/>
        <v>0.51813236627379877</v>
      </c>
      <c r="L236" s="2">
        <f t="shared" si="61"/>
        <v>9.0661831368993653E-3</v>
      </c>
      <c r="M236" s="2">
        <f t="shared" si="62"/>
        <v>1.7679057116953799E-2</v>
      </c>
      <c r="N236" s="9">
        <v>1004</v>
      </c>
      <c r="O236" s="9">
        <v>1143</v>
      </c>
      <c r="P236" s="9">
        <v>20</v>
      </c>
      <c r="Q236" s="57">
        <v>39</v>
      </c>
      <c r="U236" s="57"/>
      <c r="V236" s="57"/>
      <c r="W236" s="57"/>
      <c r="X236" s="9">
        <v>0</v>
      </c>
      <c r="Y236" s="57"/>
      <c r="Z236" s="57"/>
      <c r="AA236" s="57"/>
      <c r="AB236" s="57"/>
      <c r="AG236" t="str">
        <f t="shared" si="66"/>
        <v>Durham</v>
      </c>
      <c r="AH236" t="s">
        <v>2231</v>
      </c>
      <c r="AI236">
        <v>1</v>
      </c>
      <c r="AK236" s="95">
        <v>33</v>
      </c>
      <c r="AL236" s="97">
        <v>17</v>
      </c>
      <c r="AM236" s="97">
        <v>15</v>
      </c>
      <c r="AN236" s="101">
        <v>19700</v>
      </c>
      <c r="AO236" s="101">
        <f t="shared" si="69"/>
        <v>33017</v>
      </c>
      <c r="AP236" t="s">
        <v>1974</v>
      </c>
      <c r="AQ236">
        <f t="shared" si="65"/>
        <v>3319700</v>
      </c>
      <c r="AU236">
        <v>24.76</v>
      </c>
      <c r="AV236">
        <v>2.37</v>
      </c>
      <c r="AW236">
        <v>22.39</v>
      </c>
    </row>
    <row r="237" spans="1:49" hidden="1" outlineLevel="1">
      <c r="A237" t="s">
        <v>478</v>
      </c>
      <c r="B237" s="9" t="s">
        <v>1480</v>
      </c>
      <c r="C237" s="1">
        <f t="shared" si="55"/>
        <v>538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56"/>
        <v>4</v>
      </c>
      <c r="G237" s="1">
        <f t="shared" si="67"/>
        <v>289</v>
      </c>
      <c r="H237" s="2">
        <f t="shared" si="68"/>
        <v>0.53717472118959109</v>
      </c>
      <c r="I237" s="8"/>
      <c r="J237" s="2">
        <f t="shared" si="59"/>
        <v>0.20446096654275092</v>
      </c>
      <c r="K237" s="2">
        <f t="shared" si="60"/>
        <v>0.74163568773234201</v>
      </c>
      <c r="L237" s="2">
        <f t="shared" si="61"/>
        <v>2.4163568773234202E-2</v>
      </c>
      <c r="M237" s="2">
        <f t="shared" si="62"/>
        <v>2.9739776951672868E-2</v>
      </c>
      <c r="N237" s="9">
        <v>110</v>
      </c>
      <c r="O237" s="9">
        <v>399</v>
      </c>
      <c r="P237" s="9">
        <v>13</v>
      </c>
      <c r="Q237" s="57">
        <v>16</v>
      </c>
      <c r="U237" s="57"/>
      <c r="V237" s="57"/>
      <c r="W237" s="57"/>
      <c r="X237" s="9">
        <v>0</v>
      </c>
      <c r="Y237" s="57"/>
      <c r="Z237" s="57"/>
      <c r="AA237" s="57"/>
      <c r="AB237" s="57"/>
      <c r="AG237" t="str">
        <f t="shared" si="66"/>
        <v>East Kingston</v>
      </c>
      <c r="AH237" t="s">
        <v>1058</v>
      </c>
      <c r="AI237">
        <v>1</v>
      </c>
      <c r="AK237" s="95">
        <v>33</v>
      </c>
      <c r="AL237" s="97">
        <v>15</v>
      </c>
      <c r="AM237" s="97">
        <v>45</v>
      </c>
      <c r="AN237" s="101">
        <v>21380</v>
      </c>
      <c r="AO237" s="101">
        <f t="shared" si="69"/>
        <v>33015</v>
      </c>
      <c r="AP237" t="s">
        <v>1974</v>
      </c>
      <c r="AQ237">
        <f t="shared" si="65"/>
        <v>3321380</v>
      </c>
      <c r="AU237">
        <v>10.050000000000001</v>
      </c>
      <c r="AV237">
        <v>0.06</v>
      </c>
      <c r="AW237">
        <v>9.99</v>
      </c>
    </row>
    <row r="238" spans="1:49" hidden="1" outlineLevel="1">
      <c r="A238" t="s">
        <v>1069</v>
      </c>
      <c r="B238" s="9" t="s">
        <v>1480</v>
      </c>
      <c r="C238" s="1">
        <f t="shared" ref="C238:C301" si="70">SUM(N238:AE238)</f>
        <v>110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 t="shared" ref="F238:F301" si="71">IF(P238&gt;0,RANK(P238,(N238:AE238)),0)</f>
        <v>0</v>
      </c>
      <c r="G238" s="1">
        <f t="shared" si="67"/>
        <v>36</v>
      </c>
      <c r="H238" s="2">
        <f t="shared" si="68"/>
        <v>0.32727272727272727</v>
      </c>
      <c r="I238" s="8"/>
      <c r="J238" s="2">
        <f t="shared" ref="J238:J301" si="72">IF(C238=0,"-",N238/C238)</f>
        <v>0.29090909090909089</v>
      </c>
      <c r="K238" s="2">
        <f t="shared" ref="K238:K301" si="73">IF(C238=0,"-",O238/C238)</f>
        <v>0.61818181818181817</v>
      </c>
      <c r="L238" s="2">
        <f t="shared" ref="L238:L301" si="74">IF(C238=0,"-",P238/C238)</f>
        <v>0</v>
      </c>
      <c r="M238" s="2">
        <f t="shared" ref="M238:M301" si="75">IF(C238=0,"-",(1-J238-K238-L238))</f>
        <v>9.0909090909090939E-2</v>
      </c>
      <c r="N238" s="9">
        <v>32</v>
      </c>
      <c r="O238" s="9">
        <v>68</v>
      </c>
      <c r="P238" s="9">
        <v>0</v>
      </c>
      <c r="Q238" s="57">
        <v>10</v>
      </c>
      <c r="U238" s="57"/>
      <c r="V238" s="57"/>
      <c r="W238" s="57"/>
      <c r="X238" s="9">
        <v>0</v>
      </c>
      <c r="Y238" s="57"/>
      <c r="Z238" s="57"/>
      <c r="AA238" s="57"/>
      <c r="AB238" s="57"/>
      <c r="AG238" t="str">
        <f t="shared" si="66"/>
        <v>Easton</v>
      </c>
      <c r="AH238" t="s">
        <v>391</v>
      </c>
      <c r="AI238">
        <v>2</v>
      </c>
      <c r="AK238" s="95">
        <v>33</v>
      </c>
      <c r="AL238" s="97">
        <v>9</v>
      </c>
      <c r="AM238" s="97">
        <v>55</v>
      </c>
      <c r="AN238" s="101">
        <v>22020</v>
      </c>
      <c r="AO238" s="101">
        <f t="shared" si="69"/>
        <v>33009</v>
      </c>
      <c r="AP238" t="s">
        <v>1974</v>
      </c>
      <c r="AQ238">
        <f t="shared" ref="AQ238:AQ301" si="76">AK238*100000+AN238</f>
        <v>3322020</v>
      </c>
      <c r="AU238">
        <v>31.19</v>
      </c>
      <c r="AV238">
        <v>0.01</v>
      </c>
      <c r="AW238">
        <v>31.18</v>
      </c>
    </row>
    <row r="239" spans="1:49" hidden="1" outlineLevel="1">
      <c r="A239" t="s">
        <v>562</v>
      </c>
      <c r="B239" s="9" t="s">
        <v>1480</v>
      </c>
      <c r="C239" s="1">
        <f t="shared" si="70"/>
        <v>125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71"/>
        <v>3</v>
      </c>
      <c r="G239" s="1">
        <f t="shared" si="67"/>
        <v>47</v>
      </c>
      <c r="H239" s="2">
        <f t="shared" si="68"/>
        <v>0.376</v>
      </c>
      <c r="I239" s="8"/>
      <c r="J239" s="2">
        <f t="shared" si="72"/>
        <v>0.28000000000000003</v>
      </c>
      <c r="K239" s="2">
        <f t="shared" si="73"/>
        <v>0.65600000000000003</v>
      </c>
      <c r="L239" s="2">
        <f t="shared" si="74"/>
        <v>3.2000000000000001E-2</v>
      </c>
      <c r="M239" s="2">
        <f t="shared" si="75"/>
        <v>3.1999999999999945E-2</v>
      </c>
      <c r="N239" s="9">
        <v>35</v>
      </c>
      <c r="O239" s="9">
        <v>82</v>
      </c>
      <c r="P239" s="9">
        <v>4</v>
      </c>
      <c r="Q239" s="57">
        <v>4</v>
      </c>
      <c r="U239" s="57"/>
      <c r="V239" s="57"/>
      <c r="W239" s="57"/>
      <c r="X239" s="9">
        <v>0</v>
      </c>
      <c r="Y239" s="57"/>
      <c r="Z239" s="57"/>
      <c r="AA239" s="57"/>
      <c r="AB239" s="57"/>
      <c r="AG239" t="str">
        <f t="shared" si="66"/>
        <v>Eaton</v>
      </c>
      <c r="AH239" t="s">
        <v>1265</v>
      </c>
      <c r="AI239">
        <v>1</v>
      </c>
      <c r="AK239" s="95">
        <v>33</v>
      </c>
      <c r="AL239" s="97">
        <v>3</v>
      </c>
      <c r="AM239" s="97">
        <v>30</v>
      </c>
      <c r="AN239" s="101">
        <v>23380</v>
      </c>
      <c r="AO239" s="101">
        <f t="shared" si="69"/>
        <v>33003</v>
      </c>
      <c r="AP239" t="s">
        <v>1974</v>
      </c>
      <c r="AQ239">
        <f t="shared" si="76"/>
        <v>3323380</v>
      </c>
      <c r="AU239">
        <v>25.58</v>
      </c>
      <c r="AV239">
        <v>1.18</v>
      </c>
      <c r="AW239">
        <v>24.39</v>
      </c>
    </row>
    <row r="240" spans="1:49" hidden="1" outlineLevel="1">
      <c r="A240" t="s">
        <v>1461</v>
      </c>
      <c r="B240" s="9" t="s">
        <v>1480</v>
      </c>
      <c r="C240" s="1">
        <f t="shared" si="70"/>
        <v>362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71"/>
        <v>3</v>
      </c>
      <c r="G240" s="1">
        <f t="shared" si="67"/>
        <v>151</v>
      </c>
      <c r="H240" s="2">
        <f t="shared" si="68"/>
        <v>0.41712707182320441</v>
      </c>
      <c r="I240" s="8"/>
      <c r="J240" s="2">
        <f t="shared" si="72"/>
        <v>0.25138121546961328</v>
      </c>
      <c r="K240" s="2">
        <f t="shared" si="73"/>
        <v>0.66850828729281764</v>
      </c>
      <c r="L240" s="2">
        <f t="shared" si="74"/>
        <v>4.9723756906077346E-2</v>
      </c>
      <c r="M240" s="2">
        <f t="shared" si="75"/>
        <v>3.0386740331491677E-2</v>
      </c>
      <c r="N240" s="9">
        <v>91</v>
      </c>
      <c r="O240" s="9">
        <v>242</v>
      </c>
      <c r="P240" s="9">
        <v>18</v>
      </c>
      <c r="Q240" s="57">
        <v>11</v>
      </c>
      <c r="U240" s="57"/>
      <c r="V240" s="57"/>
      <c r="W240" s="57"/>
      <c r="X240" s="9">
        <v>0</v>
      </c>
      <c r="Y240" s="57"/>
      <c r="Z240" s="57"/>
      <c r="AA240" s="57"/>
      <c r="AB240" s="57"/>
      <c r="AG240" t="str">
        <f t="shared" si="66"/>
        <v>Effingham</v>
      </c>
      <c r="AH240" t="s">
        <v>1265</v>
      </c>
      <c r="AI240">
        <v>1</v>
      </c>
      <c r="AK240" s="95">
        <v>33</v>
      </c>
      <c r="AL240" s="97">
        <v>3</v>
      </c>
      <c r="AM240" s="97">
        <v>35</v>
      </c>
      <c r="AN240" s="101">
        <v>23620</v>
      </c>
      <c r="AO240" s="101">
        <f t="shared" si="69"/>
        <v>33003</v>
      </c>
      <c r="AP240" t="s">
        <v>1974</v>
      </c>
      <c r="AQ240">
        <f t="shared" si="76"/>
        <v>3323620</v>
      </c>
      <c r="AU240">
        <v>39.65</v>
      </c>
      <c r="AV240">
        <v>1.1100000000000001</v>
      </c>
      <c r="AW240">
        <v>38.549999999999997</v>
      </c>
    </row>
    <row r="241" spans="1:49" hidden="1" outlineLevel="1">
      <c r="A241" t="s">
        <v>1372</v>
      </c>
      <c r="B241" s="9" t="s">
        <v>1480</v>
      </c>
      <c r="C241" s="1">
        <f t="shared" si="70"/>
        <v>29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71"/>
        <v>3</v>
      </c>
      <c r="G241" s="1">
        <f t="shared" si="67"/>
        <v>17</v>
      </c>
      <c r="H241" s="2">
        <f t="shared" si="68"/>
        <v>0.58620689655172409</v>
      </c>
      <c r="I241" s="8"/>
      <c r="J241" s="2">
        <f t="shared" si="72"/>
        <v>0.17241379310344829</v>
      </c>
      <c r="K241" s="2">
        <f t="shared" si="73"/>
        <v>0.75862068965517238</v>
      </c>
      <c r="L241" s="2">
        <f t="shared" si="74"/>
        <v>3.4482758620689655E-2</v>
      </c>
      <c r="M241" s="2">
        <f t="shared" si="75"/>
        <v>3.4482758620689682E-2</v>
      </c>
      <c r="N241" s="9">
        <v>5</v>
      </c>
      <c r="O241" s="9">
        <v>22</v>
      </c>
      <c r="P241" s="9">
        <v>1</v>
      </c>
      <c r="Q241" s="57">
        <v>1</v>
      </c>
      <c r="U241" s="57"/>
      <c r="V241" s="57"/>
      <c r="W241" s="57"/>
      <c r="X241" s="9">
        <v>0</v>
      </c>
      <c r="Y241" s="57"/>
      <c r="Z241" s="57"/>
      <c r="AA241" s="57"/>
      <c r="AB241" s="57"/>
      <c r="AG241" t="str">
        <f t="shared" si="66"/>
        <v>Ellsworth</v>
      </c>
      <c r="AH241" t="s">
        <v>391</v>
      </c>
      <c r="AI241">
        <v>2</v>
      </c>
      <c r="AK241" s="95">
        <v>33</v>
      </c>
      <c r="AL241" s="97">
        <v>9</v>
      </c>
      <c r="AM241" s="97">
        <v>60</v>
      </c>
      <c r="AN241" s="101">
        <v>23860</v>
      </c>
      <c r="AO241" s="101">
        <f t="shared" si="69"/>
        <v>33009</v>
      </c>
      <c r="AP241" t="s">
        <v>1974</v>
      </c>
      <c r="AQ241">
        <f t="shared" si="76"/>
        <v>3323860</v>
      </c>
      <c r="AU241">
        <v>21.48</v>
      </c>
      <c r="AV241">
        <v>0.1</v>
      </c>
      <c r="AW241">
        <v>21.39</v>
      </c>
    </row>
    <row r="242" spans="1:49" hidden="1" outlineLevel="1">
      <c r="A242" t="s">
        <v>1850</v>
      </c>
      <c r="B242" s="9" t="s">
        <v>1480</v>
      </c>
      <c r="C242" s="1">
        <f t="shared" si="70"/>
        <v>1098</v>
      </c>
      <c r="D242" s="7">
        <f>IF(N242&gt;0, RANK(N242,(N242:P242,Q242:AE242)),0)</f>
        <v>2</v>
      </c>
      <c r="E242" s="7">
        <f>IF(O242&gt;0,RANK(O242,(N242:P242,Q242:AE242)),0)</f>
        <v>1</v>
      </c>
      <c r="F242" s="7">
        <f t="shared" si="71"/>
        <v>4</v>
      </c>
      <c r="G242" s="1">
        <f t="shared" si="67"/>
        <v>351</v>
      </c>
      <c r="H242" s="2">
        <f t="shared" si="68"/>
        <v>0.31967213114754101</v>
      </c>
      <c r="I242" s="8"/>
      <c r="J242" s="2">
        <f t="shared" si="72"/>
        <v>0.32058287795992713</v>
      </c>
      <c r="K242" s="2">
        <f t="shared" si="73"/>
        <v>0.64025500910746813</v>
      </c>
      <c r="L242" s="2">
        <f t="shared" si="74"/>
        <v>1.8214936247723135E-2</v>
      </c>
      <c r="M242" s="2">
        <f t="shared" si="75"/>
        <v>2.0947176684881608E-2</v>
      </c>
      <c r="N242" s="9">
        <v>352</v>
      </c>
      <c r="O242" s="9">
        <v>703</v>
      </c>
      <c r="P242" s="9">
        <v>20</v>
      </c>
      <c r="Q242" s="57">
        <v>23</v>
      </c>
      <c r="U242" s="57"/>
      <c r="V242" s="57"/>
      <c r="W242" s="57"/>
      <c r="X242" s="9">
        <v>0</v>
      </c>
      <c r="Y242" s="57"/>
      <c r="Z242" s="57"/>
      <c r="AA242" s="57"/>
      <c r="AB242" s="57"/>
      <c r="AG242" t="str">
        <f t="shared" si="66"/>
        <v>Enfield</v>
      </c>
      <c r="AH242" t="s">
        <v>391</v>
      </c>
      <c r="AI242">
        <v>2</v>
      </c>
      <c r="AK242" s="95">
        <v>33</v>
      </c>
      <c r="AL242" s="97">
        <v>9</v>
      </c>
      <c r="AM242" s="97">
        <v>65</v>
      </c>
      <c r="AN242" s="101">
        <v>24340</v>
      </c>
      <c r="AO242" s="101">
        <f t="shared" si="69"/>
        <v>33009</v>
      </c>
      <c r="AP242" t="s">
        <v>1974</v>
      </c>
      <c r="AQ242">
        <f t="shared" si="76"/>
        <v>3324340</v>
      </c>
      <c r="AU242">
        <v>43.1</v>
      </c>
      <c r="AV242">
        <v>2.85</v>
      </c>
      <c r="AW242">
        <v>40.25</v>
      </c>
    </row>
    <row r="243" spans="1:49" hidden="1" outlineLevel="1">
      <c r="A243" t="s">
        <v>441</v>
      </c>
      <c r="B243" s="9" t="s">
        <v>1480</v>
      </c>
      <c r="C243" s="1">
        <f t="shared" si="70"/>
        <v>1188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71"/>
        <v>4</v>
      </c>
      <c r="G243" s="1">
        <f t="shared" si="67"/>
        <v>546</v>
      </c>
      <c r="H243" s="2">
        <f t="shared" si="68"/>
        <v>0.45959595959595961</v>
      </c>
      <c r="I243" s="8"/>
      <c r="J243" s="2">
        <f t="shared" si="72"/>
        <v>0.24242424242424243</v>
      </c>
      <c r="K243" s="2">
        <f t="shared" si="73"/>
        <v>0.70202020202020199</v>
      </c>
      <c r="L243" s="2">
        <f t="shared" si="74"/>
        <v>2.6094276094276093E-2</v>
      </c>
      <c r="M243" s="2">
        <f t="shared" si="75"/>
        <v>2.9461279461279487E-2</v>
      </c>
      <c r="N243" s="9">
        <v>288</v>
      </c>
      <c r="O243" s="9">
        <v>834</v>
      </c>
      <c r="P243" s="9">
        <v>31</v>
      </c>
      <c r="Q243" s="57">
        <v>35</v>
      </c>
      <c r="U243" s="57"/>
      <c r="V243" s="57"/>
      <c r="W243" s="57"/>
      <c r="X243" s="9">
        <v>0</v>
      </c>
      <c r="Y243" s="57"/>
      <c r="Z243" s="57"/>
      <c r="AA243" s="57"/>
      <c r="AB243" s="57"/>
      <c r="AG243" t="str">
        <f t="shared" si="66"/>
        <v>Epping</v>
      </c>
      <c r="AH243" t="s">
        <v>1058</v>
      </c>
      <c r="AI243">
        <v>1</v>
      </c>
      <c r="AK243" s="95">
        <v>33</v>
      </c>
      <c r="AL243" s="97">
        <v>15</v>
      </c>
      <c r="AM243" s="97">
        <v>50</v>
      </c>
      <c r="AN243" s="101">
        <v>24660</v>
      </c>
      <c r="AO243" s="101">
        <f t="shared" si="69"/>
        <v>33015</v>
      </c>
      <c r="AP243" t="s">
        <v>1974</v>
      </c>
      <c r="AQ243">
        <f t="shared" si="76"/>
        <v>3324660</v>
      </c>
      <c r="AU243">
        <v>26.23</v>
      </c>
      <c r="AV243">
        <v>0.2</v>
      </c>
      <c r="AW243">
        <v>26.03</v>
      </c>
    </row>
    <row r="244" spans="1:49" hidden="1" outlineLevel="1">
      <c r="A244" t="s">
        <v>2123</v>
      </c>
      <c r="B244" s="9" t="s">
        <v>1480</v>
      </c>
      <c r="C244" s="1">
        <f t="shared" si="70"/>
        <v>1107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71"/>
        <v>3</v>
      </c>
      <c r="G244" s="1">
        <f t="shared" si="67"/>
        <v>519</v>
      </c>
      <c r="H244" s="2">
        <f t="shared" si="68"/>
        <v>0.46883468834688347</v>
      </c>
      <c r="I244" s="8"/>
      <c r="J244" s="2">
        <f t="shared" si="72"/>
        <v>0.24390243902439024</v>
      </c>
      <c r="K244" s="2">
        <f t="shared" si="73"/>
        <v>0.7127371273712737</v>
      </c>
      <c r="L244" s="2">
        <f t="shared" si="74"/>
        <v>2.1680216802168022E-2</v>
      </c>
      <c r="M244" s="2">
        <f t="shared" si="75"/>
        <v>2.1680216802168036E-2</v>
      </c>
      <c r="N244" s="9">
        <v>270</v>
      </c>
      <c r="O244" s="9">
        <v>789</v>
      </c>
      <c r="P244" s="9">
        <v>24</v>
      </c>
      <c r="Q244" s="57">
        <v>23</v>
      </c>
      <c r="U244" s="57"/>
      <c r="V244" s="57"/>
      <c r="W244" s="57"/>
      <c r="X244" s="9">
        <v>1</v>
      </c>
      <c r="Y244" s="57"/>
      <c r="Z244" s="57"/>
      <c r="AA244" s="57"/>
      <c r="AB244" s="57"/>
      <c r="AG244" t="str">
        <f t="shared" si="66"/>
        <v>Epsom</v>
      </c>
      <c r="AH244" t="s">
        <v>188</v>
      </c>
      <c r="AI244">
        <v>2</v>
      </c>
      <c r="AK244" s="95">
        <v>33</v>
      </c>
      <c r="AL244" s="97">
        <v>13</v>
      </c>
      <c r="AM244" s="97">
        <v>55</v>
      </c>
      <c r="AN244" s="101">
        <v>24900</v>
      </c>
      <c r="AO244" s="101">
        <f t="shared" si="69"/>
        <v>33013</v>
      </c>
      <c r="AP244" t="s">
        <v>1974</v>
      </c>
      <c r="AQ244">
        <f t="shared" si="76"/>
        <v>3324900</v>
      </c>
      <c r="AU244">
        <v>34.369999999999997</v>
      </c>
      <c r="AV244">
        <v>0.2</v>
      </c>
      <c r="AW244">
        <v>34.17</v>
      </c>
    </row>
    <row r="245" spans="1:49" hidden="1" outlineLevel="1">
      <c r="A245" t="s">
        <v>2124</v>
      </c>
      <c r="B245" s="9" t="s">
        <v>1480</v>
      </c>
      <c r="C245" s="1">
        <f t="shared" si="70"/>
        <v>88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71"/>
        <v>3</v>
      </c>
      <c r="G245" s="1">
        <f t="shared" si="67"/>
        <v>54</v>
      </c>
      <c r="H245" s="2">
        <f t="shared" si="68"/>
        <v>0.61363636363636365</v>
      </c>
      <c r="I245" s="8"/>
      <c r="J245" s="2">
        <f t="shared" si="72"/>
        <v>0.18181818181818182</v>
      </c>
      <c r="K245" s="2">
        <f t="shared" si="73"/>
        <v>0.79545454545454541</v>
      </c>
      <c r="L245" s="2">
        <f t="shared" si="74"/>
        <v>1.1363636363636364E-2</v>
      </c>
      <c r="M245" s="2">
        <f t="shared" si="75"/>
        <v>1.1363636363636343E-2</v>
      </c>
      <c r="N245" s="9">
        <v>16</v>
      </c>
      <c r="O245" s="9">
        <v>70</v>
      </c>
      <c r="P245" s="9">
        <v>1</v>
      </c>
      <c r="Q245" s="57">
        <v>1</v>
      </c>
      <c r="U245" s="57"/>
      <c r="V245" s="57"/>
      <c r="W245" s="57"/>
      <c r="X245" s="9">
        <v>0</v>
      </c>
      <c r="Y245" s="57"/>
      <c r="Z245" s="57"/>
      <c r="AA245" s="57"/>
      <c r="AB245" s="57"/>
      <c r="AG245" t="str">
        <f t="shared" si="66"/>
        <v>Errol</v>
      </c>
      <c r="AH245" t="s">
        <v>685</v>
      </c>
      <c r="AI245">
        <v>2</v>
      </c>
      <c r="AK245" s="95">
        <v>33</v>
      </c>
      <c r="AL245" s="97">
        <v>7</v>
      </c>
      <c r="AM245" s="97">
        <v>85</v>
      </c>
      <c r="AN245" s="101">
        <v>25140</v>
      </c>
      <c r="AO245" s="101">
        <f t="shared" si="69"/>
        <v>33007</v>
      </c>
      <c r="AP245" t="s">
        <v>1974</v>
      </c>
      <c r="AQ245">
        <f t="shared" si="76"/>
        <v>3325140</v>
      </c>
      <c r="AU245">
        <v>69.59</v>
      </c>
      <c r="AV245">
        <v>8.6300000000000008</v>
      </c>
      <c r="AW245">
        <v>60.97</v>
      </c>
    </row>
    <row r="246" spans="1:49" hidden="1" outlineLevel="1">
      <c r="A246" t="s">
        <v>258</v>
      </c>
      <c r="B246" s="9" t="s">
        <v>1480</v>
      </c>
      <c r="C246" s="1">
        <f t="shared" si="70"/>
        <v>3866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71"/>
        <v>4</v>
      </c>
      <c r="G246" s="1">
        <f t="shared" si="67"/>
        <v>1157</v>
      </c>
      <c r="H246" s="2">
        <f t="shared" si="68"/>
        <v>0.29927573719606831</v>
      </c>
      <c r="I246" s="8"/>
      <c r="J246" s="2">
        <f t="shared" si="72"/>
        <v>0.33031557165028452</v>
      </c>
      <c r="K246" s="2">
        <f t="shared" si="73"/>
        <v>0.62959130884635284</v>
      </c>
      <c r="L246" s="2">
        <f t="shared" si="74"/>
        <v>1.4485256078634247E-2</v>
      </c>
      <c r="M246" s="2">
        <f t="shared" si="75"/>
        <v>2.5607863424728337E-2</v>
      </c>
      <c r="N246" s="9">
        <v>1277</v>
      </c>
      <c r="O246" s="9">
        <v>2434</v>
      </c>
      <c r="P246" s="9">
        <v>56</v>
      </c>
      <c r="Q246" s="57">
        <v>94</v>
      </c>
      <c r="U246" s="57"/>
      <c r="V246" s="57"/>
      <c r="W246" s="57"/>
      <c r="X246" s="9">
        <v>5</v>
      </c>
      <c r="Y246" s="57"/>
      <c r="Z246" s="57"/>
      <c r="AA246" s="57"/>
      <c r="AB246" s="57"/>
      <c r="AG246" t="str">
        <f t="shared" si="66"/>
        <v>Exeter</v>
      </c>
      <c r="AH246" t="s">
        <v>1058</v>
      </c>
      <c r="AI246">
        <v>1</v>
      </c>
      <c r="AK246" s="95">
        <v>33</v>
      </c>
      <c r="AL246" s="97">
        <v>15</v>
      </c>
      <c r="AM246" s="97">
        <v>55</v>
      </c>
      <c r="AN246" s="101">
        <v>25380</v>
      </c>
      <c r="AO246" s="101">
        <f t="shared" si="69"/>
        <v>33015</v>
      </c>
      <c r="AP246" t="s">
        <v>1974</v>
      </c>
      <c r="AQ246">
        <f t="shared" si="76"/>
        <v>3325380</v>
      </c>
      <c r="AU246">
        <v>20.010000000000002</v>
      </c>
      <c r="AV246">
        <v>0.37</v>
      </c>
      <c r="AW246">
        <v>19.64</v>
      </c>
    </row>
    <row r="247" spans="1:49" hidden="1" outlineLevel="1">
      <c r="A247" t="s">
        <v>615</v>
      </c>
      <c r="B247" s="9" t="s">
        <v>1480</v>
      </c>
      <c r="C247" s="1">
        <f t="shared" si="70"/>
        <v>1065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71"/>
        <v>4</v>
      </c>
      <c r="G247" s="1">
        <f t="shared" si="67"/>
        <v>398</v>
      </c>
      <c r="H247" s="2">
        <f t="shared" si="68"/>
        <v>0.37370892018779345</v>
      </c>
      <c r="I247" s="8"/>
      <c r="J247" s="2">
        <f t="shared" si="72"/>
        <v>0.28826291079812205</v>
      </c>
      <c r="K247" s="2">
        <f t="shared" si="73"/>
        <v>0.6619718309859155</v>
      </c>
      <c r="L247" s="2">
        <f t="shared" si="74"/>
        <v>2.2535211267605635E-2</v>
      </c>
      <c r="M247" s="2">
        <f t="shared" si="75"/>
        <v>2.7230046948356814E-2</v>
      </c>
      <c r="N247" s="9">
        <v>307</v>
      </c>
      <c r="O247" s="9">
        <v>705</v>
      </c>
      <c r="P247" s="9">
        <v>24</v>
      </c>
      <c r="Q247" s="57">
        <v>27</v>
      </c>
      <c r="U247" s="57"/>
      <c r="V247" s="57"/>
      <c r="W247" s="57"/>
      <c r="X247" s="9">
        <v>2</v>
      </c>
      <c r="Y247" s="57"/>
      <c r="Z247" s="57"/>
      <c r="AA247" s="57"/>
      <c r="AB247" s="57"/>
      <c r="AG247" t="str">
        <f t="shared" si="66"/>
        <v>Farmington</v>
      </c>
      <c r="AH247" t="s">
        <v>2231</v>
      </c>
      <c r="AI247">
        <v>1</v>
      </c>
      <c r="AK247" s="95">
        <v>33</v>
      </c>
      <c r="AL247" s="97">
        <v>17</v>
      </c>
      <c r="AM247" s="97">
        <v>20</v>
      </c>
      <c r="AN247" s="101">
        <v>26020</v>
      </c>
      <c r="AO247" s="101">
        <f t="shared" si="69"/>
        <v>33017</v>
      </c>
      <c r="AP247" t="s">
        <v>1974</v>
      </c>
      <c r="AQ247">
        <f t="shared" si="76"/>
        <v>3326020</v>
      </c>
      <c r="AU247">
        <v>37.479999999999997</v>
      </c>
      <c r="AV247">
        <v>0.33</v>
      </c>
      <c r="AW247">
        <v>37.15</v>
      </c>
    </row>
    <row r="248" spans="1:49" hidden="1" outlineLevel="1">
      <c r="A248" t="s">
        <v>186</v>
      </c>
      <c r="B248" s="9" t="s">
        <v>1480</v>
      </c>
      <c r="C248" s="1">
        <f t="shared" si="70"/>
        <v>624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71"/>
        <v>3</v>
      </c>
      <c r="G248" s="1">
        <f t="shared" si="67"/>
        <v>162</v>
      </c>
      <c r="H248" s="2">
        <f t="shared" si="68"/>
        <v>0.25961538461538464</v>
      </c>
      <c r="I248" s="8"/>
      <c r="J248" s="2">
        <f t="shared" si="72"/>
        <v>0.33974358974358976</v>
      </c>
      <c r="K248" s="2">
        <f t="shared" si="73"/>
        <v>0.59935897435897434</v>
      </c>
      <c r="L248" s="2">
        <f t="shared" si="74"/>
        <v>3.685897435897436E-2</v>
      </c>
      <c r="M248" s="2">
        <f t="shared" si="75"/>
        <v>2.4038461538461543E-2</v>
      </c>
      <c r="N248" s="9">
        <v>212</v>
      </c>
      <c r="O248" s="9">
        <v>374</v>
      </c>
      <c r="P248" s="9">
        <v>23</v>
      </c>
      <c r="Q248" s="57">
        <v>15</v>
      </c>
      <c r="U248" s="57"/>
      <c r="V248" s="57"/>
      <c r="W248" s="57"/>
      <c r="X248" s="9">
        <v>0</v>
      </c>
      <c r="Y248" s="57"/>
      <c r="Z248" s="57"/>
      <c r="AA248" s="57"/>
      <c r="AB248" s="57"/>
      <c r="AG248" t="str">
        <f t="shared" si="66"/>
        <v>Fitzwilliam</v>
      </c>
      <c r="AH248" t="s">
        <v>1718</v>
      </c>
      <c r="AI248">
        <v>2</v>
      </c>
      <c r="AK248" s="95">
        <v>33</v>
      </c>
      <c r="AL248" s="97">
        <v>5</v>
      </c>
      <c r="AM248" s="97">
        <v>20</v>
      </c>
      <c r="AN248" s="101">
        <v>26500</v>
      </c>
      <c r="AO248" s="101">
        <f t="shared" si="69"/>
        <v>33005</v>
      </c>
      <c r="AP248" t="s">
        <v>1974</v>
      </c>
      <c r="AQ248">
        <f t="shared" si="76"/>
        <v>3326500</v>
      </c>
      <c r="AU248">
        <v>36.03</v>
      </c>
      <c r="AV248">
        <v>1.41</v>
      </c>
      <c r="AW248">
        <v>34.619999999999997</v>
      </c>
    </row>
    <row r="249" spans="1:49" hidden="1" outlineLevel="1">
      <c r="A249" t="s">
        <v>1025</v>
      </c>
      <c r="B249" s="9" t="s">
        <v>1480</v>
      </c>
      <c r="C249" s="1">
        <f t="shared" si="70"/>
        <v>533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71"/>
        <v>4</v>
      </c>
      <c r="G249" s="1">
        <f t="shared" si="67"/>
        <v>139</v>
      </c>
      <c r="H249" s="2">
        <f t="shared" si="68"/>
        <v>0.2607879924953096</v>
      </c>
      <c r="I249" s="8"/>
      <c r="J249" s="2">
        <f t="shared" si="72"/>
        <v>0.34709193245778613</v>
      </c>
      <c r="K249" s="2">
        <f t="shared" si="73"/>
        <v>0.60787992495309573</v>
      </c>
      <c r="L249" s="2">
        <f t="shared" si="74"/>
        <v>9.3808630393996256E-3</v>
      </c>
      <c r="M249" s="2">
        <f t="shared" si="75"/>
        <v>3.5647279549718511E-2</v>
      </c>
      <c r="N249" s="9">
        <v>185</v>
      </c>
      <c r="O249" s="9">
        <v>324</v>
      </c>
      <c r="P249" s="9">
        <v>5</v>
      </c>
      <c r="Q249" s="57">
        <v>18</v>
      </c>
      <c r="U249" s="57"/>
      <c r="V249" s="57"/>
      <c r="W249" s="57"/>
      <c r="X249" s="9">
        <v>1</v>
      </c>
      <c r="Y249" s="57"/>
      <c r="Z249" s="57"/>
      <c r="AA249" s="57"/>
      <c r="AB249" s="57"/>
      <c r="AG249" t="str">
        <f t="shared" si="66"/>
        <v>Francestown</v>
      </c>
      <c r="AH249" t="s">
        <v>2154</v>
      </c>
      <c r="AI249">
        <v>2</v>
      </c>
      <c r="AK249" s="95">
        <v>33</v>
      </c>
      <c r="AL249" s="97">
        <v>11</v>
      </c>
      <c r="AM249" s="97">
        <v>35</v>
      </c>
      <c r="AN249" s="101">
        <v>27140</v>
      </c>
      <c r="AO249" s="101">
        <f t="shared" si="69"/>
        <v>33011</v>
      </c>
      <c r="AP249" t="s">
        <v>1974</v>
      </c>
      <c r="AQ249">
        <f t="shared" si="76"/>
        <v>3327140</v>
      </c>
      <c r="AU249">
        <v>30.7</v>
      </c>
      <c r="AV249">
        <v>0.53</v>
      </c>
      <c r="AW249">
        <v>30.16</v>
      </c>
    </row>
    <row r="250" spans="1:49" hidden="1" outlineLevel="1">
      <c r="A250" t="s">
        <v>185</v>
      </c>
      <c r="B250" s="9" t="s">
        <v>1480</v>
      </c>
      <c r="C250" s="1">
        <f t="shared" si="70"/>
        <v>445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71"/>
        <v>4</v>
      </c>
      <c r="G250" s="1">
        <f t="shared" si="67"/>
        <v>205</v>
      </c>
      <c r="H250" s="2">
        <f t="shared" si="68"/>
        <v>0.4606741573033708</v>
      </c>
      <c r="I250" s="8"/>
      <c r="J250" s="2">
        <f t="shared" si="72"/>
        <v>0.24269662921348314</v>
      </c>
      <c r="K250" s="2">
        <f t="shared" si="73"/>
        <v>0.70337078651685392</v>
      </c>
      <c r="L250" s="2">
        <f t="shared" si="74"/>
        <v>2.0224719101123594E-2</v>
      </c>
      <c r="M250" s="2">
        <f t="shared" si="75"/>
        <v>3.3707865168539367E-2</v>
      </c>
      <c r="N250" s="9">
        <v>108</v>
      </c>
      <c r="O250" s="9">
        <v>313</v>
      </c>
      <c r="P250" s="9">
        <v>9</v>
      </c>
      <c r="Q250" s="57">
        <v>14</v>
      </c>
      <c r="U250" s="57"/>
      <c r="V250" s="57"/>
      <c r="W250" s="57"/>
      <c r="X250" s="9">
        <v>1</v>
      </c>
      <c r="Y250" s="57"/>
      <c r="Z250" s="57"/>
      <c r="AA250" s="57"/>
      <c r="AB250" s="57"/>
      <c r="AG250" t="str">
        <f t="shared" si="66"/>
        <v>Franconia</v>
      </c>
      <c r="AH250" t="s">
        <v>391</v>
      </c>
      <c r="AI250">
        <v>2</v>
      </c>
      <c r="AK250" s="95">
        <v>33</v>
      </c>
      <c r="AL250" s="97">
        <v>9</v>
      </c>
      <c r="AM250" s="97">
        <v>70</v>
      </c>
      <c r="AN250" s="101">
        <v>27300</v>
      </c>
      <c r="AO250" s="101">
        <f t="shared" si="69"/>
        <v>33009</v>
      </c>
      <c r="AP250" t="s">
        <v>1974</v>
      </c>
      <c r="AQ250">
        <f t="shared" si="76"/>
        <v>3327300</v>
      </c>
      <c r="AU250">
        <v>65.959999999999994</v>
      </c>
      <c r="AV250">
        <v>0.08</v>
      </c>
      <c r="AW250">
        <v>65.88</v>
      </c>
    </row>
    <row r="251" spans="1:49" hidden="1" outlineLevel="1">
      <c r="A251" t="s">
        <v>522</v>
      </c>
      <c r="B251" s="9" t="s">
        <v>1480</v>
      </c>
      <c r="C251" s="1">
        <f t="shared" si="70"/>
        <v>1903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71"/>
        <v>4</v>
      </c>
      <c r="G251" s="1">
        <f t="shared" si="67"/>
        <v>788</v>
      </c>
      <c r="H251" s="2">
        <f t="shared" si="68"/>
        <v>0.41408302679978981</v>
      </c>
      <c r="I251" s="8"/>
      <c r="J251" s="2">
        <f t="shared" si="72"/>
        <v>0.27588018917498686</v>
      </c>
      <c r="K251" s="2">
        <f t="shared" si="73"/>
        <v>0.68996321597477672</v>
      </c>
      <c r="L251" s="2">
        <f t="shared" si="74"/>
        <v>1.3662637940094587E-2</v>
      </c>
      <c r="M251" s="2">
        <f t="shared" si="75"/>
        <v>2.0493956910141779E-2</v>
      </c>
      <c r="N251" s="9">
        <v>525</v>
      </c>
      <c r="O251" s="9">
        <v>1313</v>
      </c>
      <c r="P251" s="9">
        <v>26</v>
      </c>
      <c r="Q251" s="57">
        <v>37</v>
      </c>
      <c r="U251" s="57"/>
      <c r="V251" s="57"/>
      <c r="W251" s="57"/>
      <c r="X251" s="9">
        <v>2</v>
      </c>
      <c r="Y251" s="57"/>
      <c r="Z251" s="57"/>
      <c r="AA251" s="57"/>
      <c r="AB251" s="57"/>
      <c r="AG251" t="str">
        <f t="shared" si="66"/>
        <v>Franklin</v>
      </c>
      <c r="AH251" t="s">
        <v>188</v>
      </c>
      <c r="AI251">
        <v>2</v>
      </c>
      <c r="AK251" s="95">
        <v>33</v>
      </c>
      <c r="AL251" s="97">
        <v>13</v>
      </c>
      <c r="AM251" s="97">
        <v>60</v>
      </c>
      <c r="AN251" s="101">
        <v>27380</v>
      </c>
      <c r="AO251" s="101">
        <f t="shared" si="69"/>
        <v>33013</v>
      </c>
      <c r="AP251" t="s">
        <v>759</v>
      </c>
      <c r="AQ251">
        <f t="shared" si="76"/>
        <v>3327380</v>
      </c>
      <c r="AU251">
        <v>29.16</v>
      </c>
      <c r="AV251">
        <v>1.59</v>
      </c>
      <c r="AW251">
        <v>27.57</v>
      </c>
    </row>
    <row r="252" spans="1:49" hidden="1" outlineLevel="1">
      <c r="A252" t="s">
        <v>1638</v>
      </c>
      <c r="B252" s="9" t="s">
        <v>1480</v>
      </c>
      <c r="C252" s="1">
        <f t="shared" si="70"/>
        <v>493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71"/>
        <v>3</v>
      </c>
      <c r="G252" s="1">
        <f t="shared" si="67"/>
        <v>251</v>
      </c>
      <c r="H252" s="2">
        <f t="shared" si="68"/>
        <v>0.50912778904665312</v>
      </c>
      <c r="I252" s="8"/>
      <c r="J252" s="2">
        <f t="shared" si="72"/>
        <v>0.22920892494929007</v>
      </c>
      <c r="K252" s="2">
        <f t="shared" si="73"/>
        <v>0.73833671399594325</v>
      </c>
      <c r="L252" s="2">
        <f t="shared" si="74"/>
        <v>2.231237322515213E-2</v>
      </c>
      <c r="M252" s="2">
        <f t="shared" si="75"/>
        <v>1.0141987829614493E-2</v>
      </c>
      <c r="N252" s="9">
        <v>113</v>
      </c>
      <c r="O252" s="9">
        <v>364</v>
      </c>
      <c r="P252" s="9">
        <v>11</v>
      </c>
      <c r="Q252" s="57">
        <v>4</v>
      </c>
      <c r="U252" s="57"/>
      <c r="V252" s="57"/>
      <c r="W252" s="57"/>
      <c r="X252" s="9">
        <v>1</v>
      </c>
      <c r="Y252" s="57"/>
      <c r="Z252" s="57"/>
      <c r="AA252" s="57"/>
      <c r="AB252" s="57"/>
      <c r="AG252" t="str">
        <f t="shared" si="66"/>
        <v>Freedom</v>
      </c>
      <c r="AH252" t="s">
        <v>1265</v>
      </c>
      <c r="AI252">
        <v>1</v>
      </c>
      <c r="AK252" s="95">
        <v>33</v>
      </c>
      <c r="AL252" s="97">
        <v>3</v>
      </c>
      <c r="AM252" s="97">
        <v>40</v>
      </c>
      <c r="AN252" s="101">
        <v>27700</v>
      </c>
      <c r="AO252" s="101">
        <f t="shared" si="69"/>
        <v>33003</v>
      </c>
      <c r="AP252" t="s">
        <v>1974</v>
      </c>
      <c r="AQ252">
        <f t="shared" si="76"/>
        <v>3327700</v>
      </c>
      <c r="AU252">
        <v>37.96</v>
      </c>
      <c r="AV252">
        <v>3.32</v>
      </c>
      <c r="AW252">
        <v>34.65</v>
      </c>
    </row>
    <row r="253" spans="1:49" hidden="1" outlineLevel="1">
      <c r="A253" t="s">
        <v>790</v>
      </c>
      <c r="B253" s="9" t="s">
        <v>1480</v>
      </c>
      <c r="C253" s="1">
        <f t="shared" si="70"/>
        <v>641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71"/>
        <v>4</v>
      </c>
      <c r="G253" s="1">
        <f t="shared" si="67"/>
        <v>356</v>
      </c>
      <c r="H253" s="2">
        <f t="shared" si="68"/>
        <v>0.55538221528861154</v>
      </c>
      <c r="I253" s="8"/>
      <c r="J253" s="2">
        <f t="shared" si="72"/>
        <v>0.1794071762870515</v>
      </c>
      <c r="K253" s="2">
        <f t="shared" si="73"/>
        <v>0.73478939157566303</v>
      </c>
      <c r="L253" s="2">
        <f t="shared" si="74"/>
        <v>3.5881435257410298E-2</v>
      </c>
      <c r="M253" s="2">
        <f t="shared" si="75"/>
        <v>4.9921996879875176E-2</v>
      </c>
      <c r="N253" s="9">
        <v>115</v>
      </c>
      <c r="O253" s="9">
        <v>471</v>
      </c>
      <c r="P253" s="9">
        <v>23</v>
      </c>
      <c r="Q253" s="57">
        <v>32</v>
      </c>
      <c r="U253" s="57"/>
      <c r="V253" s="57"/>
      <c r="W253" s="57"/>
      <c r="X253" s="9">
        <v>0</v>
      </c>
      <c r="Y253" s="57"/>
      <c r="Z253" s="57"/>
      <c r="AA253" s="57"/>
      <c r="AB253" s="57"/>
      <c r="AG253" t="str">
        <f t="shared" si="66"/>
        <v>Fremont</v>
      </c>
      <c r="AH253" t="s">
        <v>1058</v>
      </c>
      <c r="AI253">
        <v>1</v>
      </c>
      <c r="AK253" s="95">
        <v>33</v>
      </c>
      <c r="AL253" s="97">
        <v>15</v>
      </c>
      <c r="AM253" s="97">
        <v>60</v>
      </c>
      <c r="AN253" s="101">
        <v>27940</v>
      </c>
      <c r="AO253" s="101">
        <f t="shared" si="69"/>
        <v>33015</v>
      </c>
      <c r="AP253" t="s">
        <v>1974</v>
      </c>
      <c r="AQ253">
        <f t="shared" si="76"/>
        <v>3327940</v>
      </c>
      <c r="AU253">
        <v>17.41</v>
      </c>
      <c r="AV253">
        <v>0.25</v>
      </c>
      <c r="AW253">
        <v>17.16</v>
      </c>
    </row>
    <row r="254" spans="1:49" hidden="1" outlineLevel="1">
      <c r="A254" t="s">
        <v>1027</v>
      </c>
      <c r="B254" s="9" t="s">
        <v>1480</v>
      </c>
      <c r="C254" s="1">
        <f t="shared" si="70"/>
        <v>2027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71"/>
        <v>4</v>
      </c>
      <c r="G254" s="1">
        <f t="shared" si="67"/>
        <v>954</v>
      </c>
      <c r="H254" s="2">
        <f t="shared" si="68"/>
        <v>0.47064627528367042</v>
      </c>
      <c r="I254" s="8"/>
      <c r="J254" s="2">
        <f t="shared" si="72"/>
        <v>0.25505673408978785</v>
      </c>
      <c r="K254" s="2">
        <f t="shared" si="73"/>
        <v>0.72570300937345833</v>
      </c>
      <c r="L254" s="2">
        <f t="shared" si="74"/>
        <v>7.8934385791810564E-3</v>
      </c>
      <c r="M254" s="2">
        <f t="shared" si="75"/>
        <v>1.1346817957572818E-2</v>
      </c>
      <c r="N254" s="9">
        <v>517</v>
      </c>
      <c r="O254" s="9">
        <v>1471</v>
      </c>
      <c r="P254" s="9">
        <v>16</v>
      </c>
      <c r="Q254" s="57">
        <v>23</v>
      </c>
      <c r="U254" s="57"/>
      <c r="V254" s="57"/>
      <c r="W254" s="57"/>
      <c r="X254" s="9">
        <v>0</v>
      </c>
      <c r="Y254" s="57"/>
      <c r="Z254" s="57"/>
      <c r="AA254" s="57"/>
      <c r="AB254" s="57"/>
      <c r="AG254" t="str">
        <f t="shared" si="66"/>
        <v>Gilford</v>
      </c>
      <c r="AH254" t="s">
        <v>1517</v>
      </c>
      <c r="AI254">
        <v>1</v>
      </c>
      <c r="AK254" s="95">
        <v>33</v>
      </c>
      <c r="AL254" s="97">
        <v>1</v>
      </c>
      <c r="AM254" s="97">
        <v>25</v>
      </c>
      <c r="AN254" s="101">
        <v>28740</v>
      </c>
      <c r="AO254" s="101">
        <f t="shared" si="69"/>
        <v>33001</v>
      </c>
      <c r="AP254" t="s">
        <v>1974</v>
      </c>
      <c r="AQ254">
        <f t="shared" si="76"/>
        <v>3328740</v>
      </c>
      <c r="AU254">
        <v>53.83</v>
      </c>
      <c r="AV254">
        <v>14.85</v>
      </c>
      <c r="AW254">
        <v>38.97</v>
      </c>
    </row>
    <row r="255" spans="1:49" hidden="1" outlineLevel="1">
      <c r="A255" t="s">
        <v>886</v>
      </c>
      <c r="B255" s="9" t="s">
        <v>1480</v>
      </c>
      <c r="C255" s="1">
        <f t="shared" si="70"/>
        <v>840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71"/>
        <v>4</v>
      </c>
      <c r="G255" s="1">
        <f t="shared" si="67"/>
        <v>349</v>
      </c>
      <c r="H255" s="2">
        <f t="shared" si="68"/>
        <v>0.4154761904761905</v>
      </c>
      <c r="I255" s="8"/>
      <c r="J255" s="2">
        <f t="shared" si="72"/>
        <v>0.26547619047619048</v>
      </c>
      <c r="K255" s="2">
        <f t="shared" si="73"/>
        <v>0.68095238095238098</v>
      </c>
      <c r="L255" s="2">
        <f t="shared" si="74"/>
        <v>1.9047619047619049E-2</v>
      </c>
      <c r="M255" s="2">
        <f t="shared" si="75"/>
        <v>3.4523809523809554E-2</v>
      </c>
      <c r="N255" s="9">
        <v>223</v>
      </c>
      <c r="O255" s="9">
        <v>572</v>
      </c>
      <c r="P255" s="9">
        <v>16</v>
      </c>
      <c r="Q255" s="57">
        <v>27</v>
      </c>
      <c r="U255" s="57"/>
      <c r="V255" s="57"/>
      <c r="W255" s="57"/>
      <c r="X255" s="9">
        <v>2</v>
      </c>
      <c r="Y255" s="57"/>
      <c r="Z255" s="57"/>
      <c r="AA255" s="57"/>
      <c r="AB255" s="57"/>
      <c r="AG255" t="str">
        <f t="shared" si="66"/>
        <v>Gilmanton</v>
      </c>
      <c r="AH255" t="s">
        <v>1517</v>
      </c>
      <c r="AI255">
        <v>1</v>
      </c>
      <c r="AK255" s="95">
        <v>33</v>
      </c>
      <c r="AL255" s="97">
        <v>1</v>
      </c>
      <c r="AM255" s="97">
        <v>30</v>
      </c>
      <c r="AN255" s="101">
        <v>28980</v>
      </c>
      <c r="AO255" s="101">
        <f t="shared" si="69"/>
        <v>33001</v>
      </c>
      <c r="AP255" t="s">
        <v>1974</v>
      </c>
      <c r="AQ255">
        <f t="shared" si="76"/>
        <v>3328980</v>
      </c>
      <c r="AU255">
        <v>59.06</v>
      </c>
      <c r="AV255">
        <v>1.95</v>
      </c>
      <c r="AW255">
        <v>57.11</v>
      </c>
    </row>
    <row r="256" spans="1:49" hidden="1" outlineLevel="1">
      <c r="A256" t="s">
        <v>815</v>
      </c>
      <c r="B256" s="9" t="s">
        <v>1480</v>
      </c>
      <c r="C256" s="1">
        <f t="shared" si="70"/>
        <v>207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71"/>
        <v>4</v>
      </c>
      <c r="G256" s="1">
        <f t="shared" si="67"/>
        <v>75</v>
      </c>
      <c r="H256" s="2">
        <f t="shared" si="68"/>
        <v>0.36231884057971014</v>
      </c>
      <c r="I256" s="8"/>
      <c r="J256" s="2">
        <f t="shared" si="72"/>
        <v>0.27536231884057971</v>
      </c>
      <c r="K256" s="2">
        <f t="shared" si="73"/>
        <v>0.6376811594202898</v>
      </c>
      <c r="L256" s="2">
        <f t="shared" si="74"/>
        <v>2.4154589371980676E-2</v>
      </c>
      <c r="M256" s="2">
        <f t="shared" si="75"/>
        <v>6.2801932367149815E-2</v>
      </c>
      <c r="N256" s="9">
        <v>57</v>
      </c>
      <c r="O256" s="9">
        <v>132</v>
      </c>
      <c r="P256" s="9">
        <v>5</v>
      </c>
      <c r="Q256" s="57">
        <v>9</v>
      </c>
      <c r="U256" s="57"/>
      <c r="V256" s="57"/>
      <c r="W256" s="57"/>
      <c r="X256" s="9">
        <v>4</v>
      </c>
      <c r="Y256" s="57"/>
      <c r="Z256" s="57"/>
      <c r="AA256" s="57"/>
      <c r="AB256" s="57"/>
      <c r="AG256" t="str">
        <f t="shared" si="66"/>
        <v>Gilsum</v>
      </c>
      <c r="AH256" t="s">
        <v>1718</v>
      </c>
      <c r="AI256">
        <v>2</v>
      </c>
      <c r="AK256" s="95">
        <v>33</v>
      </c>
      <c r="AL256" s="97">
        <v>5</v>
      </c>
      <c r="AM256" s="97">
        <v>25</v>
      </c>
      <c r="AN256" s="101">
        <v>29220</v>
      </c>
      <c r="AO256" s="101">
        <f t="shared" si="69"/>
        <v>33005</v>
      </c>
      <c r="AP256" t="s">
        <v>1974</v>
      </c>
      <c r="AQ256">
        <f t="shared" si="76"/>
        <v>3329220</v>
      </c>
      <c r="AU256">
        <v>16.68</v>
      </c>
      <c r="AV256">
        <v>0.02</v>
      </c>
      <c r="AW256">
        <v>16.66</v>
      </c>
    </row>
    <row r="257" spans="1:49" hidden="1" outlineLevel="1">
      <c r="A257" t="s">
        <v>871</v>
      </c>
      <c r="B257" s="9" t="s">
        <v>1480</v>
      </c>
      <c r="C257" s="1">
        <f t="shared" si="70"/>
        <v>4269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71"/>
        <v>4</v>
      </c>
      <c r="G257" s="1">
        <f t="shared" si="67"/>
        <v>2125</v>
      </c>
      <c r="H257" s="2">
        <f t="shared" si="68"/>
        <v>0.49777465448582808</v>
      </c>
      <c r="I257" s="8"/>
      <c r="J257" s="2">
        <f t="shared" si="72"/>
        <v>0.23213867416256734</v>
      </c>
      <c r="K257" s="2">
        <f t="shared" si="73"/>
        <v>0.72991332864839542</v>
      </c>
      <c r="L257" s="2">
        <f t="shared" si="74"/>
        <v>1.4054813773717497E-2</v>
      </c>
      <c r="M257" s="2">
        <f t="shared" si="75"/>
        <v>2.3893183415319798E-2</v>
      </c>
      <c r="N257" s="9">
        <v>991</v>
      </c>
      <c r="O257" s="9">
        <v>3116</v>
      </c>
      <c r="P257" s="9">
        <v>60</v>
      </c>
      <c r="Q257" s="57">
        <v>102</v>
      </c>
      <c r="U257" s="57"/>
      <c r="V257" s="57"/>
      <c r="W257" s="57"/>
      <c r="X257" s="9">
        <v>0</v>
      </c>
      <c r="Y257" s="57"/>
      <c r="Z257" s="57"/>
      <c r="AA257" s="57"/>
      <c r="AB257" s="57"/>
      <c r="AG257" t="str">
        <f t="shared" si="66"/>
        <v>Goffstown</v>
      </c>
      <c r="AH257" t="s">
        <v>2154</v>
      </c>
      <c r="AI257">
        <v>1</v>
      </c>
      <c r="AK257" s="95">
        <v>33</v>
      </c>
      <c r="AL257" s="97">
        <v>11</v>
      </c>
      <c r="AM257" s="97">
        <v>40</v>
      </c>
      <c r="AN257" s="101">
        <v>29860</v>
      </c>
      <c r="AO257" s="101">
        <f t="shared" si="69"/>
        <v>33011</v>
      </c>
      <c r="AP257" t="s">
        <v>1974</v>
      </c>
      <c r="AQ257">
        <f t="shared" si="76"/>
        <v>3329860</v>
      </c>
      <c r="AU257">
        <v>37.51</v>
      </c>
      <c r="AV257">
        <v>0.62</v>
      </c>
      <c r="AW257">
        <v>36.89</v>
      </c>
    </row>
    <row r="258" spans="1:49" hidden="1" outlineLevel="1">
      <c r="A258" t="s">
        <v>943</v>
      </c>
      <c r="B258" s="9" t="s">
        <v>1480</v>
      </c>
      <c r="C258" s="1">
        <f t="shared" si="70"/>
        <v>974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71"/>
        <v>3</v>
      </c>
      <c r="G258" s="1">
        <f t="shared" si="67"/>
        <v>354</v>
      </c>
      <c r="H258" s="2">
        <f t="shared" si="68"/>
        <v>0.36344969199178645</v>
      </c>
      <c r="I258" s="8"/>
      <c r="J258" s="2">
        <f t="shared" si="72"/>
        <v>0.30287474332648873</v>
      </c>
      <c r="K258" s="2">
        <f t="shared" si="73"/>
        <v>0.66632443531827512</v>
      </c>
      <c r="L258" s="2">
        <f t="shared" si="74"/>
        <v>1.8480492813141684E-2</v>
      </c>
      <c r="M258" s="2">
        <f t="shared" si="75"/>
        <v>1.2320328542094524E-2</v>
      </c>
      <c r="N258" s="9">
        <v>295</v>
      </c>
      <c r="O258" s="9">
        <v>649</v>
      </c>
      <c r="P258" s="9">
        <v>18</v>
      </c>
      <c r="Q258" s="57">
        <v>11</v>
      </c>
      <c r="U258" s="57"/>
      <c r="V258" s="57"/>
      <c r="W258" s="57"/>
      <c r="X258" s="9">
        <v>1</v>
      </c>
      <c r="Y258" s="57"/>
      <c r="Z258" s="57"/>
      <c r="AA258" s="57"/>
      <c r="AB258" s="57"/>
      <c r="AG258" t="str">
        <f t="shared" si="66"/>
        <v>Gorham</v>
      </c>
      <c r="AH258" t="s">
        <v>685</v>
      </c>
      <c r="AI258">
        <v>2</v>
      </c>
      <c r="AK258" s="95">
        <v>33</v>
      </c>
      <c r="AL258" s="97">
        <v>7</v>
      </c>
      <c r="AM258" s="97">
        <v>95</v>
      </c>
      <c r="AN258" s="101">
        <v>30260</v>
      </c>
      <c r="AO258" s="101">
        <f t="shared" si="69"/>
        <v>33007</v>
      </c>
      <c r="AP258" t="s">
        <v>1974</v>
      </c>
      <c r="AQ258">
        <f t="shared" si="76"/>
        <v>3330260</v>
      </c>
      <c r="AU258">
        <v>32.31</v>
      </c>
      <c r="AV258">
        <v>0.41</v>
      </c>
      <c r="AW258">
        <v>31.91</v>
      </c>
    </row>
    <row r="259" spans="1:49" hidden="1" outlineLevel="1">
      <c r="A259" t="s">
        <v>396</v>
      </c>
      <c r="B259" s="9" t="s">
        <v>1480</v>
      </c>
      <c r="C259" s="1">
        <f t="shared" si="70"/>
        <v>220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71"/>
        <v>4</v>
      </c>
      <c r="G259" s="1">
        <f t="shared" si="67"/>
        <v>79</v>
      </c>
      <c r="H259" s="2">
        <f t="shared" si="68"/>
        <v>0.35909090909090907</v>
      </c>
      <c r="I259" s="8"/>
      <c r="J259" s="2">
        <f t="shared" si="72"/>
        <v>0.30454545454545456</v>
      </c>
      <c r="K259" s="2">
        <f t="shared" si="73"/>
        <v>0.66363636363636369</v>
      </c>
      <c r="L259" s="2">
        <f t="shared" si="74"/>
        <v>9.0909090909090905E-3</v>
      </c>
      <c r="M259" s="2">
        <f t="shared" si="75"/>
        <v>2.2727272727272655E-2</v>
      </c>
      <c r="N259" s="9">
        <v>67</v>
      </c>
      <c r="O259" s="9">
        <v>146</v>
      </c>
      <c r="P259" s="9">
        <v>2</v>
      </c>
      <c r="Q259" s="57">
        <v>5</v>
      </c>
      <c r="U259" s="57"/>
      <c r="V259" s="57"/>
      <c r="W259" s="57"/>
      <c r="X259" s="9">
        <v>0</v>
      </c>
      <c r="Y259" s="57"/>
      <c r="Z259" s="57"/>
      <c r="AA259" s="57"/>
      <c r="AB259" s="57"/>
      <c r="AG259" t="str">
        <f t="shared" si="66"/>
        <v>Goshen</v>
      </c>
      <c r="AH259" t="s">
        <v>845</v>
      </c>
      <c r="AI259">
        <v>2</v>
      </c>
      <c r="AK259" s="95">
        <v>33</v>
      </c>
      <c r="AL259" s="97">
        <v>19</v>
      </c>
      <c r="AM259" s="97">
        <v>30</v>
      </c>
      <c r="AN259" s="101">
        <v>30500</v>
      </c>
      <c r="AO259" s="101">
        <f t="shared" si="69"/>
        <v>33019</v>
      </c>
      <c r="AP259" t="s">
        <v>1974</v>
      </c>
      <c r="AQ259">
        <f t="shared" si="76"/>
        <v>3330500</v>
      </c>
      <c r="AU259">
        <v>22.58</v>
      </c>
      <c r="AV259">
        <v>0.09</v>
      </c>
      <c r="AW259">
        <v>22.49</v>
      </c>
    </row>
    <row r="260" spans="1:49" hidden="1" outlineLevel="1">
      <c r="A260" t="s">
        <v>391</v>
      </c>
      <c r="B260" s="9" t="s">
        <v>1480</v>
      </c>
      <c r="C260" s="1">
        <f t="shared" si="70"/>
        <v>312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71"/>
        <v>4</v>
      </c>
      <c r="G260" s="1">
        <f t="shared" si="67"/>
        <v>110</v>
      </c>
      <c r="H260" s="2">
        <f t="shared" si="68"/>
        <v>0.35256410256410259</v>
      </c>
      <c r="I260" s="8"/>
      <c r="J260" s="2">
        <f t="shared" si="72"/>
        <v>0.27243589743589741</v>
      </c>
      <c r="K260" s="2">
        <f t="shared" si="73"/>
        <v>0.625</v>
      </c>
      <c r="L260" s="2">
        <f t="shared" si="74"/>
        <v>2.8846153846153848E-2</v>
      </c>
      <c r="M260" s="2">
        <f t="shared" si="75"/>
        <v>7.3717948717948789E-2</v>
      </c>
      <c r="N260" s="9">
        <v>85</v>
      </c>
      <c r="O260" s="9">
        <v>195</v>
      </c>
      <c r="P260" s="9">
        <v>9</v>
      </c>
      <c r="Q260" s="57">
        <v>22</v>
      </c>
      <c r="U260" s="57"/>
      <c r="V260" s="57"/>
      <c r="W260" s="57"/>
      <c r="X260" s="9">
        <v>1</v>
      </c>
      <c r="Y260" s="57"/>
      <c r="Z260" s="57"/>
      <c r="AA260" s="57"/>
      <c r="AB260" s="57"/>
      <c r="AG260" t="str">
        <f t="shared" si="66"/>
        <v>Grafton</v>
      </c>
      <c r="AH260" t="s">
        <v>391</v>
      </c>
      <c r="AI260">
        <v>2</v>
      </c>
      <c r="AK260" s="95">
        <v>33</v>
      </c>
      <c r="AL260" s="97">
        <v>9</v>
      </c>
      <c r="AM260" s="97">
        <v>75</v>
      </c>
      <c r="AN260" s="101">
        <v>30820</v>
      </c>
      <c r="AO260" s="101">
        <f t="shared" si="69"/>
        <v>33009</v>
      </c>
      <c r="AP260" t="s">
        <v>1974</v>
      </c>
      <c r="AQ260">
        <f t="shared" si="76"/>
        <v>3330820</v>
      </c>
      <c r="AU260">
        <v>42.63</v>
      </c>
      <c r="AV260">
        <v>0.79</v>
      </c>
      <c r="AW260">
        <v>41.83</v>
      </c>
    </row>
    <row r="261" spans="1:49" hidden="1" outlineLevel="1">
      <c r="A261" t="s">
        <v>777</v>
      </c>
      <c r="B261" s="9" t="s">
        <v>1480</v>
      </c>
      <c r="C261" s="1">
        <f t="shared" si="70"/>
        <v>857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 t="shared" si="71"/>
        <v>4</v>
      </c>
      <c r="G261" s="1">
        <f t="shared" si="67"/>
        <v>380</v>
      </c>
      <c r="H261" s="2">
        <f t="shared" si="68"/>
        <v>0.44340723453908987</v>
      </c>
      <c r="I261" s="8"/>
      <c r="J261" s="2">
        <f t="shared" si="72"/>
        <v>0.26487747957992996</v>
      </c>
      <c r="K261" s="2">
        <f t="shared" si="73"/>
        <v>0.70828471411901983</v>
      </c>
      <c r="L261" s="2">
        <f t="shared" si="74"/>
        <v>9.3348891481913644E-3</v>
      </c>
      <c r="M261" s="2">
        <f t="shared" si="75"/>
        <v>1.7502917152858784E-2</v>
      </c>
      <c r="N261" s="9">
        <v>227</v>
      </c>
      <c r="O261" s="9">
        <v>607</v>
      </c>
      <c r="P261" s="9">
        <v>8</v>
      </c>
      <c r="Q261" s="57">
        <v>13</v>
      </c>
      <c r="U261" s="57"/>
      <c r="V261" s="57"/>
      <c r="W261" s="57"/>
      <c r="X261" s="9">
        <v>2</v>
      </c>
      <c r="Y261" s="57"/>
      <c r="Z261" s="57"/>
      <c r="AA261" s="57"/>
      <c r="AB261" s="57"/>
      <c r="AG261" t="str">
        <f t="shared" si="66"/>
        <v>Grantham</v>
      </c>
      <c r="AH261" t="s">
        <v>845</v>
      </c>
      <c r="AI261">
        <v>2</v>
      </c>
      <c r="AK261" s="95">
        <v>33</v>
      </c>
      <c r="AL261" s="97">
        <v>19</v>
      </c>
      <c r="AM261" s="97">
        <v>35</v>
      </c>
      <c r="AN261" s="101">
        <v>31220</v>
      </c>
      <c r="AO261" s="101">
        <f t="shared" si="69"/>
        <v>33019</v>
      </c>
      <c r="AP261" t="s">
        <v>1974</v>
      </c>
      <c r="AQ261">
        <f t="shared" si="76"/>
        <v>3331220</v>
      </c>
      <c r="AU261">
        <v>27.65</v>
      </c>
      <c r="AV261">
        <v>0.87</v>
      </c>
      <c r="AW261">
        <v>26.78</v>
      </c>
    </row>
    <row r="262" spans="1:49" hidden="1" outlineLevel="1">
      <c r="A262" t="s">
        <v>1272</v>
      </c>
      <c r="B262" s="9" t="s">
        <v>1480</v>
      </c>
      <c r="C262" s="1">
        <f t="shared" si="70"/>
        <v>380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71"/>
        <v>4</v>
      </c>
      <c r="G262" s="1">
        <f t="shared" si="67"/>
        <v>124</v>
      </c>
      <c r="H262" s="2">
        <f t="shared" si="68"/>
        <v>0.32631578947368423</v>
      </c>
      <c r="I262" s="8"/>
      <c r="J262" s="2">
        <f t="shared" si="72"/>
        <v>0.29210526315789476</v>
      </c>
      <c r="K262" s="2">
        <f t="shared" si="73"/>
        <v>0.61842105263157898</v>
      </c>
      <c r="L262" s="2">
        <f t="shared" si="74"/>
        <v>4.2105263157894736E-2</v>
      </c>
      <c r="M262" s="2">
        <f t="shared" si="75"/>
        <v>4.7368421052631525E-2</v>
      </c>
      <c r="N262" s="9">
        <v>111</v>
      </c>
      <c r="O262" s="9">
        <v>235</v>
      </c>
      <c r="P262" s="9">
        <v>16</v>
      </c>
      <c r="Q262" s="57">
        <v>18</v>
      </c>
      <c r="U262" s="57"/>
      <c r="V262" s="57"/>
      <c r="W262" s="57"/>
      <c r="X262" s="9">
        <v>0</v>
      </c>
      <c r="Y262" s="57"/>
      <c r="Z262" s="57"/>
      <c r="AA262" s="57"/>
      <c r="AB262" s="57"/>
      <c r="AG262" t="str">
        <f t="shared" si="66"/>
        <v>Greenfield</v>
      </c>
      <c r="AH262" t="s">
        <v>2154</v>
      </c>
      <c r="AI262">
        <v>2</v>
      </c>
      <c r="AK262" s="95">
        <v>33</v>
      </c>
      <c r="AL262" s="97">
        <v>11</v>
      </c>
      <c r="AM262" s="97">
        <v>45</v>
      </c>
      <c r="AN262" s="101">
        <v>31540</v>
      </c>
      <c r="AO262" s="101">
        <f t="shared" si="69"/>
        <v>33011</v>
      </c>
      <c r="AP262" t="s">
        <v>1974</v>
      </c>
      <c r="AQ262">
        <f t="shared" si="76"/>
        <v>3331540</v>
      </c>
      <c r="AU262">
        <v>26.01</v>
      </c>
      <c r="AV262">
        <v>0.56000000000000005</v>
      </c>
      <c r="AW262">
        <v>25.45</v>
      </c>
    </row>
    <row r="263" spans="1:49" hidden="1" outlineLevel="1">
      <c r="A263" t="s">
        <v>332</v>
      </c>
      <c r="B263" s="9" t="s">
        <v>1480</v>
      </c>
      <c r="C263" s="1">
        <f t="shared" si="70"/>
        <v>1011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71"/>
        <v>4</v>
      </c>
      <c r="G263" s="1">
        <f t="shared" si="67"/>
        <v>496</v>
      </c>
      <c r="H263" s="2">
        <f t="shared" si="68"/>
        <v>0.49060336300692386</v>
      </c>
      <c r="I263" s="8"/>
      <c r="J263" s="2">
        <f t="shared" si="72"/>
        <v>0.24134520276953511</v>
      </c>
      <c r="K263" s="2">
        <f t="shared" si="73"/>
        <v>0.73194856577645895</v>
      </c>
      <c r="L263" s="2">
        <f t="shared" si="74"/>
        <v>1.1869436201780416E-2</v>
      </c>
      <c r="M263" s="2">
        <f t="shared" si="75"/>
        <v>1.4836795252225553E-2</v>
      </c>
      <c r="N263" s="9">
        <v>244</v>
      </c>
      <c r="O263" s="9">
        <v>740</v>
      </c>
      <c r="P263" s="9">
        <v>12</v>
      </c>
      <c r="Q263" s="57">
        <v>15</v>
      </c>
      <c r="U263" s="57"/>
      <c r="V263" s="57"/>
      <c r="W263" s="57"/>
      <c r="X263" s="9">
        <v>0</v>
      </c>
      <c r="Y263" s="57"/>
      <c r="Z263" s="57"/>
      <c r="AA263" s="57"/>
      <c r="AB263" s="57"/>
      <c r="AG263" t="str">
        <f t="shared" si="66"/>
        <v>Greenland</v>
      </c>
      <c r="AH263" t="s">
        <v>1058</v>
      </c>
      <c r="AI263">
        <v>1</v>
      </c>
      <c r="AK263" s="95">
        <v>33</v>
      </c>
      <c r="AL263" s="97">
        <v>15</v>
      </c>
      <c r="AM263" s="97">
        <v>65</v>
      </c>
      <c r="AN263" s="101">
        <v>31700</v>
      </c>
      <c r="AO263" s="101">
        <f t="shared" si="69"/>
        <v>33015</v>
      </c>
      <c r="AP263" t="s">
        <v>1974</v>
      </c>
      <c r="AQ263">
        <f t="shared" si="76"/>
        <v>3331700</v>
      </c>
      <c r="AU263">
        <v>13.29</v>
      </c>
      <c r="AV263">
        <v>2.8</v>
      </c>
      <c r="AW263">
        <v>10.49</v>
      </c>
    </row>
    <row r="264" spans="1:49" hidden="1" outlineLevel="1">
      <c r="A264" t="s">
        <v>293</v>
      </c>
      <c r="B264" s="9" t="s">
        <v>1480</v>
      </c>
      <c r="C264" s="1">
        <f t="shared" si="70"/>
        <v>1</v>
      </c>
      <c r="D264" s="7">
        <f>IF(N264&gt;0, RANK(N264,(N264:P264,Q264:AE264)),0)</f>
        <v>0</v>
      </c>
      <c r="E264" s="7">
        <f>IF(O264&gt;0,RANK(O264,(N264:P264,Q264:AE264)),0)</f>
        <v>1</v>
      </c>
      <c r="F264" s="7">
        <f t="shared" si="71"/>
        <v>0</v>
      </c>
      <c r="G264" s="1">
        <f t="shared" si="67"/>
        <v>1</v>
      </c>
      <c r="H264" s="2">
        <f t="shared" si="68"/>
        <v>1</v>
      </c>
      <c r="I264" s="8"/>
      <c r="J264" s="2">
        <f t="shared" si="72"/>
        <v>0</v>
      </c>
      <c r="K264" s="2">
        <f t="shared" si="73"/>
        <v>1</v>
      </c>
      <c r="L264" s="2">
        <f t="shared" si="74"/>
        <v>0</v>
      </c>
      <c r="M264" s="2">
        <f t="shared" si="75"/>
        <v>0</v>
      </c>
      <c r="N264" s="9">
        <v>0</v>
      </c>
      <c r="O264" s="9">
        <v>1</v>
      </c>
      <c r="P264" s="9">
        <v>0</v>
      </c>
      <c r="Q264" s="57">
        <v>0</v>
      </c>
      <c r="U264" s="57"/>
      <c r="V264" s="57"/>
      <c r="W264" s="57"/>
      <c r="X264" s="9">
        <v>0</v>
      </c>
      <c r="Y264" s="57"/>
      <c r="Z264" s="57"/>
      <c r="AA264" s="57"/>
      <c r="AB264" s="57"/>
      <c r="AG264" t="str">
        <f t="shared" si="66"/>
        <v>Green's Grant</v>
      </c>
      <c r="AH264" t="s">
        <v>685</v>
      </c>
      <c r="AI264">
        <v>2</v>
      </c>
      <c r="AK264" s="95">
        <v>33</v>
      </c>
      <c r="AL264" s="97">
        <v>7</v>
      </c>
      <c r="AM264" s="97">
        <v>100</v>
      </c>
      <c r="AN264" s="101">
        <v>31780</v>
      </c>
      <c r="AO264" s="101">
        <f t="shared" si="69"/>
        <v>33007</v>
      </c>
      <c r="AP264" t="s">
        <v>1602</v>
      </c>
      <c r="AQ264">
        <f t="shared" si="76"/>
        <v>3331780</v>
      </c>
      <c r="AU264">
        <v>3.66</v>
      </c>
      <c r="AV264">
        <v>0</v>
      </c>
      <c r="AW264">
        <v>3.66</v>
      </c>
    </row>
    <row r="265" spans="1:49" hidden="1" outlineLevel="1">
      <c r="A265" s="9" t="s">
        <v>1165</v>
      </c>
      <c r="B265" s="9" t="s">
        <v>1480</v>
      </c>
      <c r="C265" s="1">
        <f t="shared" si="70"/>
        <v>401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71"/>
        <v>4</v>
      </c>
      <c r="G265" s="1">
        <f t="shared" si="67"/>
        <v>131</v>
      </c>
      <c r="H265" s="2">
        <f t="shared" si="68"/>
        <v>0.32668329177057359</v>
      </c>
      <c r="I265" s="8"/>
      <c r="J265" s="2">
        <f t="shared" si="72"/>
        <v>0.29675810473815462</v>
      </c>
      <c r="K265" s="2">
        <f t="shared" si="73"/>
        <v>0.62344139650872821</v>
      </c>
      <c r="L265" s="2">
        <f t="shared" si="74"/>
        <v>1.9950124688279301E-2</v>
      </c>
      <c r="M265" s="2">
        <f t="shared" si="75"/>
        <v>5.985037406483782E-2</v>
      </c>
      <c r="N265" s="9">
        <v>119</v>
      </c>
      <c r="O265" s="9">
        <v>250</v>
      </c>
      <c r="P265" s="9">
        <v>8</v>
      </c>
      <c r="Q265" s="57">
        <v>24</v>
      </c>
      <c r="U265" s="57"/>
      <c r="V265" s="57"/>
      <c r="W265" s="57"/>
      <c r="X265" s="9">
        <v>0</v>
      </c>
      <c r="Y265" s="57"/>
      <c r="Z265" s="57"/>
      <c r="AA265" s="57"/>
      <c r="AB265" s="57"/>
      <c r="AG265" t="str">
        <f t="shared" si="66"/>
        <v>Greenville</v>
      </c>
      <c r="AH265" t="s">
        <v>2154</v>
      </c>
      <c r="AI265">
        <v>2</v>
      </c>
      <c r="AK265" s="95">
        <v>33</v>
      </c>
      <c r="AL265" s="97">
        <v>11</v>
      </c>
      <c r="AM265" s="97">
        <v>50</v>
      </c>
      <c r="AN265" s="101">
        <v>31940</v>
      </c>
      <c r="AO265" s="101">
        <f t="shared" si="69"/>
        <v>33011</v>
      </c>
      <c r="AP265" t="s">
        <v>1974</v>
      </c>
      <c r="AQ265">
        <f t="shared" si="76"/>
        <v>3331940</v>
      </c>
      <c r="AU265">
        <v>6.87</v>
      </c>
      <c r="AV265">
        <v>0</v>
      </c>
      <c r="AW265">
        <v>6.87</v>
      </c>
    </row>
    <row r="266" spans="1:49" hidden="1" outlineLevel="1">
      <c r="A266" t="s">
        <v>919</v>
      </c>
      <c r="B266" s="9" t="s">
        <v>1480</v>
      </c>
      <c r="C266" s="1">
        <f t="shared" si="70"/>
        <v>102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71"/>
        <v>3</v>
      </c>
      <c r="G266" s="1">
        <f t="shared" si="67"/>
        <v>56</v>
      </c>
      <c r="H266" s="2">
        <f t="shared" si="68"/>
        <v>0.5490196078431373</v>
      </c>
      <c r="I266" s="8"/>
      <c r="J266" s="2">
        <f t="shared" si="72"/>
        <v>0.20588235294117646</v>
      </c>
      <c r="K266" s="2">
        <f t="shared" si="73"/>
        <v>0.75490196078431371</v>
      </c>
      <c r="L266" s="2">
        <f t="shared" si="74"/>
        <v>2.9411764705882353E-2</v>
      </c>
      <c r="M266" s="2">
        <f t="shared" si="75"/>
        <v>9.8039215686275341E-3</v>
      </c>
      <c r="N266" s="9">
        <v>21</v>
      </c>
      <c r="O266" s="9">
        <v>77</v>
      </c>
      <c r="P266" s="9">
        <v>3</v>
      </c>
      <c r="Q266" s="57">
        <v>1</v>
      </c>
      <c r="U266" s="57"/>
      <c r="V266" s="57"/>
      <c r="W266" s="57"/>
      <c r="X266" s="9">
        <v>0</v>
      </c>
      <c r="Y266" s="57"/>
      <c r="Z266" s="57"/>
      <c r="AA266" s="57"/>
      <c r="AB266" s="57"/>
      <c r="AG266" t="str">
        <f t="shared" si="66"/>
        <v>Groton</v>
      </c>
      <c r="AH266" t="s">
        <v>391</v>
      </c>
      <c r="AI266">
        <v>2</v>
      </c>
      <c r="AK266" s="95">
        <v>33</v>
      </c>
      <c r="AL266" s="97">
        <v>9</v>
      </c>
      <c r="AM266" s="97">
        <v>80</v>
      </c>
      <c r="AN266" s="101">
        <v>32180</v>
      </c>
      <c r="AO266" s="101">
        <f t="shared" si="69"/>
        <v>33009</v>
      </c>
      <c r="AP266" t="s">
        <v>1974</v>
      </c>
      <c r="AQ266">
        <f t="shared" si="76"/>
        <v>3332180</v>
      </c>
      <c r="AU266">
        <v>40.82</v>
      </c>
      <c r="AV266">
        <v>0.05</v>
      </c>
      <c r="AW266">
        <v>40.78</v>
      </c>
    </row>
    <row r="267" spans="1:49" hidden="1" outlineLevel="1">
      <c r="A267" t="s">
        <v>1549</v>
      </c>
      <c r="B267" s="9" t="s">
        <v>1480</v>
      </c>
      <c r="C267" s="1">
        <f t="shared" si="70"/>
        <v>27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71"/>
        <v>0</v>
      </c>
      <c r="G267" s="1">
        <f t="shared" si="67"/>
        <v>18</v>
      </c>
      <c r="H267" s="2">
        <f t="shared" si="68"/>
        <v>0.66666666666666663</v>
      </c>
      <c r="I267" s="8"/>
      <c r="J267" s="2">
        <f t="shared" si="72"/>
        <v>0.14814814814814814</v>
      </c>
      <c r="K267" s="2">
        <f t="shared" si="73"/>
        <v>0.81481481481481477</v>
      </c>
      <c r="L267" s="2">
        <f t="shared" si="74"/>
        <v>0</v>
      </c>
      <c r="M267" s="2">
        <f t="shared" si="75"/>
        <v>3.703703703703709E-2</v>
      </c>
      <c r="N267" s="9">
        <v>4</v>
      </c>
      <c r="O267" s="9">
        <v>22</v>
      </c>
      <c r="P267" s="9">
        <v>0</v>
      </c>
      <c r="Q267" s="57">
        <v>1</v>
      </c>
      <c r="U267" s="57"/>
      <c r="V267" s="57"/>
      <c r="W267" s="57"/>
      <c r="X267" s="9">
        <v>0</v>
      </c>
      <c r="Y267" s="57"/>
      <c r="Z267" s="57"/>
      <c r="AA267" s="57"/>
      <c r="AB267" s="57"/>
      <c r="AG267" t="str">
        <f t="shared" si="66"/>
        <v>Hale's Location</v>
      </c>
      <c r="AH267" t="s">
        <v>1265</v>
      </c>
      <c r="AI267">
        <v>1</v>
      </c>
      <c r="AK267" s="95">
        <v>33</v>
      </c>
      <c r="AL267" s="97">
        <v>3</v>
      </c>
      <c r="AM267" s="97">
        <v>45</v>
      </c>
      <c r="AN267" s="101">
        <v>32500</v>
      </c>
      <c r="AO267" s="101">
        <f t="shared" si="69"/>
        <v>33003</v>
      </c>
      <c r="AP267" t="s">
        <v>1042</v>
      </c>
      <c r="AQ267">
        <f t="shared" si="76"/>
        <v>3332500</v>
      </c>
      <c r="AU267">
        <v>2.4300000000000002</v>
      </c>
      <c r="AV267">
        <v>0</v>
      </c>
      <c r="AW267">
        <v>2.4300000000000002</v>
      </c>
    </row>
    <row r="268" spans="1:49" hidden="1" outlineLevel="1">
      <c r="A268" t="s">
        <v>958</v>
      </c>
      <c r="B268" s="9" t="s">
        <v>1480</v>
      </c>
      <c r="C268" s="1">
        <f t="shared" si="70"/>
        <v>2004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71"/>
        <v>4</v>
      </c>
      <c r="G268" s="1">
        <f t="shared" si="67"/>
        <v>1029</v>
      </c>
      <c r="H268" s="2">
        <f t="shared" si="68"/>
        <v>0.51347305389221554</v>
      </c>
      <c r="I268" s="8"/>
      <c r="J268" s="2">
        <f t="shared" si="72"/>
        <v>0.22355289421157684</v>
      </c>
      <c r="K268" s="2">
        <f t="shared" si="73"/>
        <v>0.73702594810379241</v>
      </c>
      <c r="L268" s="2">
        <f t="shared" si="74"/>
        <v>1.4471057884231538E-2</v>
      </c>
      <c r="M268" s="2">
        <f t="shared" si="75"/>
        <v>2.4950099800399188E-2</v>
      </c>
      <c r="N268" s="9">
        <v>448</v>
      </c>
      <c r="O268" s="9">
        <v>1477</v>
      </c>
      <c r="P268" s="9">
        <v>29</v>
      </c>
      <c r="Q268" s="57">
        <v>50</v>
      </c>
      <c r="U268" s="57"/>
      <c r="V268" s="57"/>
      <c r="W268" s="57"/>
      <c r="X268" s="9">
        <v>0</v>
      </c>
      <c r="Y268" s="57"/>
      <c r="Z268" s="57"/>
      <c r="AA268" s="57"/>
      <c r="AB268" s="57"/>
      <c r="AG268" t="str">
        <f t="shared" si="66"/>
        <v>Hampstead</v>
      </c>
      <c r="AH268" t="s">
        <v>1058</v>
      </c>
      <c r="AI268">
        <v>1</v>
      </c>
      <c r="AK268" s="95">
        <v>33</v>
      </c>
      <c r="AL268" s="97">
        <v>15</v>
      </c>
      <c r="AM268" s="97">
        <v>70</v>
      </c>
      <c r="AN268" s="101">
        <v>32900</v>
      </c>
      <c r="AO268" s="101">
        <f t="shared" si="69"/>
        <v>33015</v>
      </c>
      <c r="AP268" t="s">
        <v>1974</v>
      </c>
      <c r="AQ268">
        <f t="shared" si="76"/>
        <v>3332900</v>
      </c>
      <c r="AU268">
        <v>14.01</v>
      </c>
      <c r="AV268">
        <v>0.69</v>
      </c>
      <c r="AW268">
        <v>13.32</v>
      </c>
    </row>
    <row r="269" spans="1:49" hidden="1" outlineLevel="1">
      <c r="A269" t="s">
        <v>626</v>
      </c>
      <c r="B269" s="9" t="s">
        <v>1480</v>
      </c>
      <c r="C269" s="1">
        <f t="shared" si="70"/>
        <v>4549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71"/>
        <v>4</v>
      </c>
      <c r="G269" s="1">
        <f t="shared" si="67"/>
        <v>1441</v>
      </c>
      <c r="H269" s="2">
        <f t="shared" si="68"/>
        <v>0.31677291712464278</v>
      </c>
      <c r="I269" s="8"/>
      <c r="J269" s="2">
        <f t="shared" si="72"/>
        <v>0.3233677731369532</v>
      </c>
      <c r="K269" s="2">
        <f t="shared" si="73"/>
        <v>0.64014069026159592</v>
      </c>
      <c r="L269" s="2">
        <f t="shared" si="74"/>
        <v>1.4288854693339195E-2</v>
      </c>
      <c r="M269" s="2">
        <f t="shared" si="75"/>
        <v>2.2202681908111685E-2</v>
      </c>
      <c r="N269" s="9">
        <v>1471</v>
      </c>
      <c r="O269" s="9">
        <v>2912</v>
      </c>
      <c r="P269" s="9">
        <v>65</v>
      </c>
      <c r="Q269" s="57">
        <v>98</v>
      </c>
      <c r="U269" s="57"/>
      <c r="V269" s="57"/>
      <c r="W269" s="57"/>
      <c r="X269" s="9">
        <v>3</v>
      </c>
      <c r="Y269" s="57"/>
      <c r="Z269" s="57"/>
      <c r="AA269" s="57"/>
      <c r="AB269" s="57"/>
      <c r="AG269" t="str">
        <f t="shared" si="66"/>
        <v>Hampton</v>
      </c>
      <c r="AH269" t="s">
        <v>1058</v>
      </c>
      <c r="AI269">
        <v>1</v>
      </c>
      <c r="AK269" s="95">
        <v>33</v>
      </c>
      <c r="AL269" s="97">
        <v>15</v>
      </c>
      <c r="AM269" s="97">
        <v>75</v>
      </c>
      <c r="AN269" s="101">
        <v>33060</v>
      </c>
      <c r="AO269" s="101">
        <f t="shared" si="69"/>
        <v>33015</v>
      </c>
      <c r="AP269" t="s">
        <v>1974</v>
      </c>
      <c r="AQ269">
        <f t="shared" si="76"/>
        <v>3333060</v>
      </c>
      <c r="AU269">
        <v>14.58</v>
      </c>
      <c r="AV269">
        <v>1.55</v>
      </c>
      <c r="AW269">
        <v>13.03</v>
      </c>
    </row>
    <row r="270" spans="1:49" hidden="1" outlineLevel="1">
      <c r="A270" t="s">
        <v>1001</v>
      </c>
      <c r="B270" s="9" t="s">
        <v>1480</v>
      </c>
      <c r="C270" s="1">
        <f t="shared" si="70"/>
        <v>643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71"/>
        <v>4</v>
      </c>
      <c r="G270" s="1">
        <f t="shared" si="67"/>
        <v>317</v>
      </c>
      <c r="H270" s="2">
        <f t="shared" si="68"/>
        <v>0.49300155520995337</v>
      </c>
      <c r="I270" s="8"/>
      <c r="J270" s="2">
        <f t="shared" si="72"/>
        <v>0.23017107309486781</v>
      </c>
      <c r="K270" s="2">
        <f t="shared" si="73"/>
        <v>0.7231726283048211</v>
      </c>
      <c r="L270" s="2">
        <f t="shared" si="74"/>
        <v>1.3996889580093312E-2</v>
      </c>
      <c r="M270" s="2">
        <f t="shared" si="75"/>
        <v>3.2659409020217751E-2</v>
      </c>
      <c r="N270" s="9">
        <v>148</v>
      </c>
      <c r="O270" s="9">
        <v>465</v>
      </c>
      <c r="P270" s="9">
        <v>9</v>
      </c>
      <c r="Q270" s="57">
        <v>21</v>
      </c>
      <c r="U270" s="57"/>
      <c r="V270" s="57"/>
      <c r="W270" s="57"/>
      <c r="X270" s="9">
        <v>0</v>
      </c>
      <c r="Y270" s="57"/>
      <c r="Z270" s="57"/>
      <c r="AA270" s="57"/>
      <c r="AB270" s="57"/>
      <c r="AG270" t="str">
        <f t="shared" si="66"/>
        <v>Hampton Falls</v>
      </c>
      <c r="AH270" t="s">
        <v>1058</v>
      </c>
      <c r="AI270">
        <v>1</v>
      </c>
      <c r="AK270" s="95">
        <v>33</v>
      </c>
      <c r="AL270" s="97">
        <v>15</v>
      </c>
      <c r="AM270" s="97">
        <v>80</v>
      </c>
      <c r="AN270" s="101">
        <v>33460</v>
      </c>
      <c r="AO270" s="101">
        <f t="shared" si="69"/>
        <v>33015</v>
      </c>
      <c r="AP270" t="s">
        <v>1974</v>
      </c>
      <c r="AQ270">
        <f t="shared" si="76"/>
        <v>3333460</v>
      </c>
      <c r="AU270">
        <v>12.52</v>
      </c>
      <c r="AV270">
        <v>0.3</v>
      </c>
      <c r="AW270">
        <v>12.22</v>
      </c>
    </row>
    <row r="271" spans="1:49" hidden="1" outlineLevel="1">
      <c r="A271" t="s">
        <v>847</v>
      </c>
      <c r="B271" s="9" t="s">
        <v>1480</v>
      </c>
      <c r="C271" s="1">
        <f t="shared" si="70"/>
        <v>765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71"/>
        <v>4</v>
      </c>
      <c r="G271" s="1">
        <f t="shared" si="67"/>
        <v>223</v>
      </c>
      <c r="H271" s="2">
        <f t="shared" si="68"/>
        <v>0.29150326797385623</v>
      </c>
      <c r="I271" s="8"/>
      <c r="J271" s="2">
        <f t="shared" si="72"/>
        <v>0.33986928104575165</v>
      </c>
      <c r="K271" s="2">
        <f t="shared" si="73"/>
        <v>0.63137254901960782</v>
      </c>
      <c r="L271" s="2">
        <f t="shared" si="74"/>
        <v>6.5359477124183009E-3</v>
      </c>
      <c r="M271" s="2">
        <f t="shared" si="75"/>
        <v>2.222222222222223E-2</v>
      </c>
      <c r="N271" s="9">
        <v>260</v>
      </c>
      <c r="O271" s="9">
        <v>483</v>
      </c>
      <c r="P271" s="9">
        <v>5</v>
      </c>
      <c r="Q271" s="57">
        <v>17</v>
      </c>
      <c r="U271" s="57"/>
      <c r="V271" s="57"/>
      <c r="W271" s="57"/>
      <c r="X271" s="9">
        <v>0</v>
      </c>
      <c r="Y271" s="57"/>
      <c r="Z271" s="57"/>
      <c r="AA271" s="57"/>
      <c r="AB271" s="57"/>
      <c r="AG271" t="str">
        <f t="shared" si="66"/>
        <v>Hancock</v>
      </c>
      <c r="AH271" t="s">
        <v>2154</v>
      </c>
      <c r="AI271">
        <v>2</v>
      </c>
      <c r="AK271" s="95">
        <v>33</v>
      </c>
      <c r="AL271" s="97">
        <v>11</v>
      </c>
      <c r="AM271" s="97">
        <v>55</v>
      </c>
      <c r="AN271" s="101">
        <v>33700</v>
      </c>
      <c r="AO271" s="101">
        <f t="shared" si="69"/>
        <v>33011</v>
      </c>
      <c r="AP271" t="s">
        <v>1974</v>
      </c>
      <c r="AQ271">
        <f t="shared" si="76"/>
        <v>3333700</v>
      </c>
      <c r="AU271">
        <v>31.22</v>
      </c>
      <c r="AV271">
        <v>1.25</v>
      </c>
      <c r="AW271">
        <v>29.97</v>
      </c>
    </row>
    <row r="272" spans="1:49" hidden="1" outlineLevel="1">
      <c r="A272" t="s">
        <v>834</v>
      </c>
      <c r="B272" s="9" t="s">
        <v>1480</v>
      </c>
      <c r="C272" s="1">
        <f t="shared" si="70"/>
        <v>2878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 t="shared" si="71"/>
        <v>4</v>
      </c>
      <c r="G272" s="1">
        <f t="shared" si="67"/>
        <v>109</v>
      </c>
      <c r="H272" s="2">
        <f t="shared" si="68"/>
        <v>3.7873523280055596E-2</v>
      </c>
      <c r="I272" s="8"/>
      <c r="J272" s="2">
        <f t="shared" si="72"/>
        <v>0.50833912439193885</v>
      </c>
      <c r="K272" s="2">
        <f t="shared" si="73"/>
        <v>0.47046560111188324</v>
      </c>
      <c r="L272" s="2">
        <f t="shared" si="74"/>
        <v>5.5594162612925642E-3</v>
      </c>
      <c r="M272" s="2">
        <f t="shared" si="75"/>
        <v>1.5635858234885353E-2</v>
      </c>
      <c r="N272" s="9">
        <v>1463</v>
      </c>
      <c r="O272" s="9">
        <v>1354</v>
      </c>
      <c r="P272" s="9">
        <v>16</v>
      </c>
      <c r="Q272" s="57">
        <v>43</v>
      </c>
      <c r="U272" s="57"/>
      <c r="V272" s="57"/>
      <c r="W272" s="57"/>
      <c r="X272" s="9">
        <v>2</v>
      </c>
      <c r="Y272" s="57"/>
      <c r="Z272" s="57"/>
      <c r="AA272" s="57"/>
      <c r="AB272" s="57"/>
      <c r="AG272" t="str">
        <f t="shared" ref="AG272:AG331" si="77">A272</f>
        <v>Hanover</v>
      </c>
      <c r="AH272" t="s">
        <v>391</v>
      </c>
      <c r="AI272">
        <v>2</v>
      </c>
      <c r="AK272" s="95">
        <v>33</v>
      </c>
      <c r="AL272" s="97">
        <v>9</v>
      </c>
      <c r="AM272" s="97">
        <v>85</v>
      </c>
      <c r="AN272" s="101">
        <v>33860</v>
      </c>
      <c r="AO272" s="101">
        <f t="shared" si="69"/>
        <v>33009</v>
      </c>
      <c r="AP272" t="s">
        <v>1974</v>
      </c>
      <c r="AQ272">
        <f t="shared" si="76"/>
        <v>3333860</v>
      </c>
      <c r="AU272">
        <v>50.21</v>
      </c>
      <c r="AV272">
        <v>1.1200000000000001</v>
      </c>
      <c r="AW272">
        <v>49.09</v>
      </c>
    </row>
    <row r="273" spans="1:49" hidden="1" outlineLevel="1">
      <c r="A273" t="s">
        <v>2063</v>
      </c>
      <c r="B273" s="9" t="s">
        <v>1480</v>
      </c>
      <c r="C273" s="1">
        <f t="shared" si="70"/>
        <v>382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 t="shared" si="71"/>
        <v>3</v>
      </c>
      <c r="G273" s="1">
        <f t="shared" si="67"/>
        <v>43</v>
      </c>
      <c r="H273" s="2">
        <f t="shared" si="68"/>
        <v>0.112565445026178</v>
      </c>
      <c r="I273" s="8"/>
      <c r="J273" s="2">
        <f t="shared" si="72"/>
        <v>0.41361256544502617</v>
      </c>
      <c r="K273" s="2">
        <f t="shared" si="73"/>
        <v>0.52617801047120416</v>
      </c>
      <c r="L273" s="2">
        <f t="shared" si="74"/>
        <v>3.4031413612565446E-2</v>
      </c>
      <c r="M273" s="2">
        <f t="shared" si="75"/>
        <v>2.6178010471204168E-2</v>
      </c>
      <c r="N273" s="9">
        <v>158</v>
      </c>
      <c r="O273" s="9">
        <v>201</v>
      </c>
      <c r="P273" s="9">
        <v>13</v>
      </c>
      <c r="Q273" s="57">
        <v>7</v>
      </c>
      <c r="U273" s="57"/>
      <c r="V273" s="57"/>
      <c r="W273" s="57"/>
      <c r="X273" s="9">
        <v>3</v>
      </c>
      <c r="Y273" s="57"/>
      <c r="Z273" s="57"/>
      <c r="AA273" s="57"/>
      <c r="AB273" s="57"/>
      <c r="AG273" t="str">
        <f t="shared" si="77"/>
        <v>Harrisville</v>
      </c>
      <c r="AH273" t="s">
        <v>1718</v>
      </c>
      <c r="AI273">
        <v>2</v>
      </c>
      <c r="AK273" s="95">
        <v>33</v>
      </c>
      <c r="AL273" s="97">
        <v>5</v>
      </c>
      <c r="AM273" s="97">
        <v>30</v>
      </c>
      <c r="AN273" s="101">
        <v>34420</v>
      </c>
      <c r="AO273" s="101">
        <f t="shared" si="69"/>
        <v>33005</v>
      </c>
      <c r="AP273" t="s">
        <v>1974</v>
      </c>
      <c r="AQ273">
        <f t="shared" si="76"/>
        <v>3334420</v>
      </c>
      <c r="AU273">
        <v>20.25</v>
      </c>
      <c r="AV273">
        <v>1.51</v>
      </c>
      <c r="AW273">
        <v>18.739999999999998</v>
      </c>
    </row>
    <row r="274" spans="1:49" hidden="1" outlineLevel="1">
      <c r="A274" t="s">
        <v>1591</v>
      </c>
      <c r="B274" s="9" t="s">
        <v>1480</v>
      </c>
      <c r="C274" s="1">
        <f t="shared" si="70"/>
        <v>18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71"/>
        <v>0</v>
      </c>
      <c r="G274" s="1">
        <f t="shared" si="67"/>
        <v>8</v>
      </c>
      <c r="H274" s="2">
        <f t="shared" si="68"/>
        <v>0.44444444444444442</v>
      </c>
      <c r="I274" s="8"/>
      <c r="J274" s="2">
        <f t="shared" si="72"/>
        <v>0.27777777777777779</v>
      </c>
      <c r="K274" s="2">
        <f t="shared" si="73"/>
        <v>0.72222222222222221</v>
      </c>
      <c r="L274" s="2">
        <f t="shared" si="74"/>
        <v>0</v>
      </c>
      <c r="M274" s="2">
        <f t="shared" si="75"/>
        <v>0</v>
      </c>
      <c r="N274" s="9">
        <v>5</v>
      </c>
      <c r="O274" s="9">
        <v>13</v>
      </c>
      <c r="P274" s="9">
        <v>0</v>
      </c>
      <c r="Q274" s="57">
        <v>0</v>
      </c>
      <c r="U274" s="57"/>
      <c r="V274" s="57"/>
      <c r="W274" s="57"/>
      <c r="X274" s="9">
        <v>0</v>
      </c>
      <c r="Y274" s="57"/>
      <c r="Z274" s="57"/>
      <c r="AA274" s="57"/>
      <c r="AB274" s="57"/>
      <c r="AG274" t="str">
        <f t="shared" si="77"/>
        <v>Hart's Location</v>
      </c>
      <c r="AH274" t="s">
        <v>1265</v>
      </c>
      <c r="AI274">
        <v>1</v>
      </c>
      <c r="AK274" s="95">
        <v>33</v>
      </c>
      <c r="AL274" s="97">
        <v>3</v>
      </c>
      <c r="AM274" s="97">
        <v>50</v>
      </c>
      <c r="AN274" s="101">
        <v>34500</v>
      </c>
      <c r="AO274" s="101">
        <f t="shared" si="69"/>
        <v>33003</v>
      </c>
      <c r="AP274" t="s">
        <v>1974</v>
      </c>
      <c r="AQ274">
        <f t="shared" si="76"/>
        <v>3334500</v>
      </c>
      <c r="AU274">
        <v>18.600000000000001</v>
      </c>
      <c r="AV274">
        <v>0</v>
      </c>
      <c r="AW274">
        <v>18.600000000000001</v>
      </c>
    </row>
    <row r="275" spans="1:49" hidden="1" outlineLevel="1">
      <c r="A275" t="s">
        <v>263</v>
      </c>
      <c r="B275" s="9" t="s">
        <v>1480</v>
      </c>
      <c r="C275" s="1">
        <f t="shared" si="70"/>
        <v>1047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71"/>
        <v>3</v>
      </c>
      <c r="G275" s="1">
        <f t="shared" si="67"/>
        <v>660</v>
      </c>
      <c r="H275" s="2">
        <f t="shared" si="68"/>
        <v>0.63037249283667618</v>
      </c>
      <c r="I275" s="8"/>
      <c r="J275" s="2">
        <f t="shared" si="72"/>
        <v>0.16332378223495703</v>
      </c>
      <c r="K275" s="2">
        <f t="shared" si="73"/>
        <v>0.79369627507163321</v>
      </c>
      <c r="L275" s="2">
        <f t="shared" si="74"/>
        <v>2.2922636103151862E-2</v>
      </c>
      <c r="M275" s="2">
        <f t="shared" si="75"/>
        <v>2.0057306590257905E-2</v>
      </c>
      <c r="N275" s="9">
        <v>171</v>
      </c>
      <c r="O275" s="9">
        <v>831</v>
      </c>
      <c r="P275" s="9">
        <v>24</v>
      </c>
      <c r="Q275" s="57">
        <v>21</v>
      </c>
      <c r="U275" s="57"/>
      <c r="V275" s="57"/>
      <c r="W275" s="57"/>
      <c r="X275" s="9">
        <v>0</v>
      </c>
      <c r="Y275" s="57"/>
      <c r="Z275" s="57"/>
      <c r="AA275" s="57"/>
      <c r="AB275" s="57"/>
      <c r="AG275" t="str">
        <f t="shared" si="77"/>
        <v>Haverhill</v>
      </c>
      <c r="AH275" t="s">
        <v>391</v>
      </c>
      <c r="AI275">
        <v>2</v>
      </c>
      <c r="AK275" s="95">
        <v>33</v>
      </c>
      <c r="AL275" s="97">
        <v>9</v>
      </c>
      <c r="AM275" s="97">
        <v>90</v>
      </c>
      <c r="AN275" s="101">
        <v>34820</v>
      </c>
      <c r="AO275" s="101">
        <f t="shared" si="69"/>
        <v>33009</v>
      </c>
      <c r="AP275" t="s">
        <v>1974</v>
      </c>
      <c r="AQ275">
        <f t="shared" si="76"/>
        <v>3334820</v>
      </c>
      <c r="AU275">
        <v>52.44</v>
      </c>
      <c r="AV275">
        <v>1.36</v>
      </c>
      <c r="AW275">
        <v>51.08</v>
      </c>
    </row>
    <row r="276" spans="1:49" hidden="1" outlineLevel="1">
      <c r="A276" t="s">
        <v>1786</v>
      </c>
      <c r="B276" s="9" t="s">
        <v>1480</v>
      </c>
      <c r="C276" s="1">
        <f t="shared" si="70"/>
        <v>224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71"/>
        <v>0</v>
      </c>
      <c r="G276" s="1">
        <f t="shared" si="67"/>
        <v>146</v>
      </c>
      <c r="H276" s="2">
        <f t="shared" si="68"/>
        <v>0.6517857142857143</v>
      </c>
      <c r="I276" s="8"/>
      <c r="J276" s="2">
        <f t="shared" si="72"/>
        <v>0.16964285714285715</v>
      </c>
      <c r="K276" s="2">
        <f t="shared" si="73"/>
        <v>0.8214285714285714</v>
      </c>
      <c r="L276" s="2">
        <f t="shared" si="74"/>
        <v>0</v>
      </c>
      <c r="M276" s="2">
        <f t="shared" si="75"/>
        <v>8.9285714285713969E-3</v>
      </c>
      <c r="N276" s="9">
        <v>38</v>
      </c>
      <c r="O276" s="9">
        <v>184</v>
      </c>
      <c r="P276" s="9">
        <v>0</v>
      </c>
      <c r="Q276" s="57">
        <v>2</v>
      </c>
      <c r="U276" s="57"/>
      <c r="V276" s="57"/>
      <c r="W276" s="57"/>
      <c r="X276" s="9">
        <v>0</v>
      </c>
      <c r="Y276" s="57"/>
      <c r="Z276" s="57"/>
      <c r="AA276" s="57"/>
      <c r="AB276" s="57"/>
      <c r="AG276" t="str">
        <f t="shared" si="77"/>
        <v>Hebron</v>
      </c>
      <c r="AH276" t="s">
        <v>391</v>
      </c>
      <c r="AI276">
        <v>2</v>
      </c>
      <c r="AK276" s="95">
        <v>33</v>
      </c>
      <c r="AL276" s="97">
        <v>9</v>
      </c>
      <c r="AM276" s="97">
        <v>95</v>
      </c>
      <c r="AN276" s="101">
        <v>35220</v>
      </c>
      <c r="AO276" s="101">
        <f t="shared" si="69"/>
        <v>33009</v>
      </c>
      <c r="AP276" t="s">
        <v>1974</v>
      </c>
      <c r="AQ276">
        <f t="shared" si="76"/>
        <v>3335220</v>
      </c>
      <c r="AU276">
        <v>18.899999999999999</v>
      </c>
      <c r="AV276">
        <v>2.06</v>
      </c>
      <c r="AW276">
        <v>16.829999999999998</v>
      </c>
    </row>
    <row r="277" spans="1:49" hidden="1" outlineLevel="1">
      <c r="A277" t="s">
        <v>907</v>
      </c>
      <c r="B277" s="9" t="s">
        <v>1480</v>
      </c>
      <c r="C277" s="1">
        <f t="shared" si="70"/>
        <v>1284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71"/>
        <v>4</v>
      </c>
      <c r="G277" s="1">
        <f t="shared" si="67"/>
        <v>411</v>
      </c>
      <c r="H277" s="2">
        <f t="shared" si="68"/>
        <v>0.32009345794392524</v>
      </c>
      <c r="I277" s="8"/>
      <c r="J277" s="2">
        <f t="shared" si="72"/>
        <v>0.3099688473520249</v>
      </c>
      <c r="K277" s="2">
        <f t="shared" si="73"/>
        <v>0.6300623052959502</v>
      </c>
      <c r="L277" s="2">
        <f t="shared" si="74"/>
        <v>1.5576323987538941E-2</v>
      </c>
      <c r="M277" s="2">
        <f t="shared" si="75"/>
        <v>4.4392523364485958E-2</v>
      </c>
      <c r="N277" s="9">
        <v>398</v>
      </c>
      <c r="O277" s="9">
        <v>809</v>
      </c>
      <c r="P277" s="9">
        <v>20</v>
      </c>
      <c r="Q277" s="57">
        <v>54</v>
      </c>
      <c r="U277" s="57"/>
      <c r="V277" s="57"/>
      <c r="W277" s="57"/>
      <c r="X277" s="9">
        <v>3</v>
      </c>
      <c r="Y277" s="57"/>
      <c r="Z277" s="57"/>
      <c r="AA277" s="57"/>
      <c r="AB277" s="57"/>
      <c r="AG277" t="str">
        <f t="shared" si="77"/>
        <v>Henniker</v>
      </c>
      <c r="AH277" t="s">
        <v>188</v>
      </c>
      <c r="AI277">
        <v>2</v>
      </c>
      <c r="AK277" s="95">
        <v>33</v>
      </c>
      <c r="AL277" s="97">
        <v>13</v>
      </c>
      <c r="AM277" s="97">
        <v>65</v>
      </c>
      <c r="AN277" s="101">
        <v>35540</v>
      </c>
      <c r="AO277" s="101">
        <f t="shared" si="69"/>
        <v>33013</v>
      </c>
      <c r="AP277" t="s">
        <v>1974</v>
      </c>
      <c r="AQ277">
        <f t="shared" si="76"/>
        <v>3335540</v>
      </c>
      <c r="AU277">
        <v>44.81</v>
      </c>
      <c r="AV277">
        <v>0.68</v>
      </c>
      <c r="AW277">
        <v>44.13</v>
      </c>
    </row>
    <row r="278" spans="1:49" hidden="1" outlineLevel="1">
      <c r="A278" t="s">
        <v>1901</v>
      </c>
      <c r="B278" s="9" t="s">
        <v>1480</v>
      </c>
      <c r="C278" s="1">
        <f t="shared" si="70"/>
        <v>222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71"/>
        <v>4</v>
      </c>
      <c r="G278" s="1">
        <f t="shared" si="67"/>
        <v>106</v>
      </c>
      <c r="H278" s="2">
        <f t="shared" si="68"/>
        <v>0.47747747747747749</v>
      </c>
      <c r="I278" s="8"/>
      <c r="J278" s="2">
        <f t="shared" si="72"/>
        <v>0.23423423423423423</v>
      </c>
      <c r="K278" s="2">
        <f t="shared" si="73"/>
        <v>0.71171171171171166</v>
      </c>
      <c r="L278" s="2">
        <f t="shared" si="74"/>
        <v>2.2522522522522521E-2</v>
      </c>
      <c r="M278" s="2">
        <f t="shared" si="75"/>
        <v>3.1531531531531536E-2</v>
      </c>
      <c r="N278" s="9">
        <v>52</v>
      </c>
      <c r="O278" s="9">
        <v>158</v>
      </c>
      <c r="P278" s="9">
        <v>5</v>
      </c>
      <c r="Q278" s="57">
        <v>6</v>
      </c>
      <c r="U278" s="57"/>
      <c r="V278" s="57"/>
      <c r="W278" s="57"/>
      <c r="X278" s="9">
        <v>1</v>
      </c>
      <c r="Y278" s="57"/>
      <c r="Z278" s="57"/>
      <c r="AA278" s="57"/>
      <c r="AB278" s="57"/>
      <c r="AG278" t="str">
        <f t="shared" si="77"/>
        <v>Hill</v>
      </c>
      <c r="AH278" t="s">
        <v>188</v>
      </c>
      <c r="AI278">
        <v>2</v>
      </c>
      <c r="AK278" s="95">
        <v>33</v>
      </c>
      <c r="AL278" s="97">
        <v>13</v>
      </c>
      <c r="AM278" s="97">
        <v>70</v>
      </c>
      <c r="AN278" s="101">
        <v>35860</v>
      </c>
      <c r="AO278" s="101">
        <f t="shared" si="69"/>
        <v>33013</v>
      </c>
      <c r="AP278" t="s">
        <v>1974</v>
      </c>
      <c r="AQ278">
        <f t="shared" si="76"/>
        <v>3335860</v>
      </c>
      <c r="AU278">
        <v>26.87</v>
      </c>
      <c r="AV278">
        <v>0.16</v>
      </c>
      <c r="AW278">
        <v>26.71</v>
      </c>
    </row>
    <row r="279" spans="1:49" hidden="1" outlineLevel="1">
      <c r="A279" t="s">
        <v>2154</v>
      </c>
      <c r="B279" s="9" t="s">
        <v>1480</v>
      </c>
      <c r="C279" s="1">
        <f t="shared" si="70"/>
        <v>1195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71"/>
        <v>4</v>
      </c>
      <c r="G279" s="1">
        <f t="shared" si="67"/>
        <v>581</v>
      </c>
      <c r="H279" s="2">
        <f t="shared" si="68"/>
        <v>0.48619246861924686</v>
      </c>
      <c r="I279" s="8"/>
      <c r="J279" s="2">
        <f t="shared" si="72"/>
        <v>0.23096234309623431</v>
      </c>
      <c r="K279" s="2">
        <f t="shared" si="73"/>
        <v>0.71715481171548112</v>
      </c>
      <c r="L279" s="2">
        <f t="shared" si="74"/>
        <v>1.8410041841004185E-2</v>
      </c>
      <c r="M279" s="2">
        <f t="shared" si="75"/>
        <v>3.347280334728038E-2</v>
      </c>
      <c r="N279" s="9">
        <v>276</v>
      </c>
      <c r="O279" s="9">
        <v>857</v>
      </c>
      <c r="P279" s="9">
        <v>22</v>
      </c>
      <c r="Q279" s="57">
        <v>39</v>
      </c>
      <c r="U279" s="57"/>
      <c r="V279" s="57"/>
      <c r="W279" s="57"/>
      <c r="X279" s="9">
        <v>1</v>
      </c>
      <c r="Y279" s="57"/>
      <c r="Z279" s="57"/>
      <c r="AA279" s="57"/>
      <c r="AB279" s="57"/>
      <c r="AG279" t="str">
        <f t="shared" si="77"/>
        <v>Hillsborough</v>
      </c>
      <c r="AH279" t="s">
        <v>2154</v>
      </c>
      <c r="AI279">
        <v>2</v>
      </c>
      <c r="AK279" s="95">
        <v>33</v>
      </c>
      <c r="AL279" s="97">
        <v>11</v>
      </c>
      <c r="AM279" s="97">
        <v>60</v>
      </c>
      <c r="AN279" s="101">
        <v>36180</v>
      </c>
      <c r="AO279" s="101">
        <f t="shared" si="69"/>
        <v>33011</v>
      </c>
      <c r="AP279" t="s">
        <v>1974</v>
      </c>
      <c r="AQ279">
        <f t="shared" si="76"/>
        <v>3336180</v>
      </c>
      <c r="AU279">
        <v>44.63</v>
      </c>
      <c r="AV279">
        <v>1</v>
      </c>
      <c r="AW279">
        <v>43.63</v>
      </c>
    </row>
    <row r="280" spans="1:49" hidden="1" outlineLevel="1">
      <c r="A280" t="s">
        <v>18</v>
      </c>
      <c r="B280" s="9" t="s">
        <v>1480</v>
      </c>
      <c r="C280" s="1">
        <f t="shared" si="70"/>
        <v>818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71"/>
        <v>3</v>
      </c>
      <c r="G280" s="1">
        <f t="shared" si="67"/>
        <v>279</v>
      </c>
      <c r="H280" s="2">
        <f t="shared" si="68"/>
        <v>0.34107579462102688</v>
      </c>
      <c r="I280" s="8"/>
      <c r="J280" s="2">
        <f t="shared" si="72"/>
        <v>0.31295843520782396</v>
      </c>
      <c r="K280" s="2">
        <f t="shared" si="73"/>
        <v>0.65403422982885084</v>
      </c>
      <c r="L280" s="2">
        <f t="shared" si="74"/>
        <v>2.3227383863080684E-2</v>
      </c>
      <c r="M280" s="2">
        <f t="shared" si="75"/>
        <v>9.7799511002445126E-3</v>
      </c>
      <c r="N280" s="9">
        <v>256</v>
      </c>
      <c r="O280" s="9">
        <v>535</v>
      </c>
      <c r="P280" s="9">
        <v>19</v>
      </c>
      <c r="Q280" s="57">
        <v>7</v>
      </c>
      <c r="U280" s="57"/>
      <c r="V280" s="57"/>
      <c r="W280" s="57"/>
      <c r="X280" s="9">
        <v>1</v>
      </c>
      <c r="Y280" s="57"/>
      <c r="Z280" s="57"/>
      <c r="AA280" s="57"/>
      <c r="AB280" s="57"/>
      <c r="AG280" t="str">
        <f t="shared" si="77"/>
        <v>Hinsdale</v>
      </c>
      <c r="AH280" t="s">
        <v>1718</v>
      </c>
      <c r="AI280">
        <v>2</v>
      </c>
      <c r="AK280" s="95">
        <v>33</v>
      </c>
      <c r="AL280" s="97">
        <v>5</v>
      </c>
      <c r="AM280" s="97">
        <v>35</v>
      </c>
      <c r="AN280" s="101">
        <v>36660</v>
      </c>
      <c r="AO280" s="101">
        <f t="shared" si="69"/>
        <v>33005</v>
      </c>
      <c r="AP280" t="s">
        <v>1974</v>
      </c>
      <c r="AQ280">
        <f t="shared" si="76"/>
        <v>3336660</v>
      </c>
      <c r="AU280">
        <v>22.78</v>
      </c>
      <c r="AV280">
        <v>2.1</v>
      </c>
      <c r="AW280">
        <v>20.68</v>
      </c>
    </row>
    <row r="281" spans="1:49" hidden="1" outlineLevel="1">
      <c r="A281" t="s">
        <v>2044</v>
      </c>
      <c r="B281" s="9" t="s">
        <v>1480</v>
      </c>
      <c r="C281" s="1">
        <f t="shared" si="70"/>
        <v>643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71"/>
        <v>4</v>
      </c>
      <c r="G281" s="1">
        <f t="shared" ref="G281:G344" si="78">IF(C281&gt;0,MAX(N281:P281)-LARGE(N281:P281,2),0)</f>
        <v>252</v>
      </c>
      <c r="H281" s="2">
        <f t="shared" ref="H281:H344" si="79">IF(C281&gt;0,G281/C281,0)</f>
        <v>0.39191290824261277</v>
      </c>
      <c r="I281" s="8"/>
      <c r="J281" s="2">
        <f t="shared" si="72"/>
        <v>0.28615863141524106</v>
      </c>
      <c r="K281" s="2">
        <f t="shared" si="73"/>
        <v>0.67807153965785383</v>
      </c>
      <c r="L281" s="2">
        <f t="shared" si="74"/>
        <v>9.3312597200622092E-3</v>
      </c>
      <c r="M281" s="2">
        <f t="shared" si="75"/>
        <v>2.6438569206842847E-2</v>
      </c>
      <c r="N281" s="9">
        <v>184</v>
      </c>
      <c r="O281" s="9">
        <v>436</v>
      </c>
      <c r="P281" s="9">
        <v>6</v>
      </c>
      <c r="Q281" s="57">
        <v>17</v>
      </c>
      <c r="U281" s="57"/>
      <c r="V281" s="57"/>
      <c r="W281" s="57"/>
      <c r="X281" s="9">
        <v>0</v>
      </c>
      <c r="Y281" s="57"/>
      <c r="Z281" s="57"/>
      <c r="AA281" s="57"/>
      <c r="AB281" s="57"/>
      <c r="AG281" t="str">
        <f t="shared" si="77"/>
        <v>Holderness</v>
      </c>
      <c r="AH281" t="s">
        <v>391</v>
      </c>
      <c r="AI281">
        <v>2</v>
      </c>
      <c r="AK281" s="95">
        <v>33</v>
      </c>
      <c r="AL281" s="97">
        <v>9</v>
      </c>
      <c r="AM281" s="97">
        <v>100</v>
      </c>
      <c r="AN281" s="101">
        <v>36900</v>
      </c>
      <c r="AO281" s="101">
        <f t="shared" si="69"/>
        <v>33009</v>
      </c>
      <c r="AP281" t="s">
        <v>1974</v>
      </c>
      <c r="AQ281">
        <f t="shared" si="76"/>
        <v>3336900</v>
      </c>
      <c r="AU281">
        <v>35.630000000000003</v>
      </c>
      <c r="AV281">
        <v>5.25</v>
      </c>
      <c r="AW281">
        <v>30.38</v>
      </c>
    </row>
    <row r="282" spans="1:49" hidden="1" outlineLevel="1">
      <c r="A282" t="s">
        <v>1730</v>
      </c>
      <c r="B282" s="9" t="s">
        <v>1480</v>
      </c>
      <c r="C282" s="1">
        <f t="shared" si="70"/>
        <v>2248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71"/>
        <v>4</v>
      </c>
      <c r="G282" s="1">
        <f t="shared" si="78"/>
        <v>1025</v>
      </c>
      <c r="H282" s="2">
        <f t="shared" si="79"/>
        <v>0.45596085409252668</v>
      </c>
      <c r="I282" s="8"/>
      <c r="J282" s="2">
        <f t="shared" si="72"/>
        <v>0.25266903914590749</v>
      </c>
      <c r="K282" s="2">
        <f t="shared" si="73"/>
        <v>0.70862989323843417</v>
      </c>
      <c r="L282" s="2">
        <f t="shared" si="74"/>
        <v>1.0231316725978648E-2</v>
      </c>
      <c r="M282" s="2">
        <f t="shared" si="75"/>
        <v>2.8469750889679742E-2</v>
      </c>
      <c r="N282" s="9">
        <v>568</v>
      </c>
      <c r="O282" s="9">
        <v>1593</v>
      </c>
      <c r="P282" s="9">
        <v>23</v>
      </c>
      <c r="Q282" s="57">
        <v>64</v>
      </c>
      <c r="U282" s="57"/>
      <c r="V282" s="57"/>
      <c r="W282" s="57"/>
      <c r="X282" s="9">
        <v>0</v>
      </c>
      <c r="Y282" s="57"/>
      <c r="Z282" s="57"/>
      <c r="AA282" s="57"/>
      <c r="AB282" s="57"/>
      <c r="AG282" t="str">
        <f t="shared" si="77"/>
        <v>Hollis</v>
      </c>
      <c r="AH282" t="s">
        <v>2154</v>
      </c>
      <c r="AI282">
        <v>2</v>
      </c>
      <c r="AK282" s="95">
        <v>33</v>
      </c>
      <c r="AL282" s="97">
        <v>11</v>
      </c>
      <c r="AM282" s="97">
        <v>65</v>
      </c>
      <c r="AN282" s="101">
        <v>37140</v>
      </c>
      <c r="AO282" s="101">
        <f t="shared" si="69"/>
        <v>33011</v>
      </c>
      <c r="AP282" t="s">
        <v>1974</v>
      </c>
      <c r="AQ282">
        <f t="shared" si="76"/>
        <v>3337140</v>
      </c>
      <c r="AU282">
        <v>32.31</v>
      </c>
      <c r="AV282">
        <v>0.56999999999999995</v>
      </c>
      <c r="AW282">
        <v>31.75</v>
      </c>
    </row>
    <row r="283" spans="1:49" hidden="1" outlineLevel="1">
      <c r="A283" t="s">
        <v>1731</v>
      </c>
      <c r="B283" s="9" t="s">
        <v>1480</v>
      </c>
      <c r="C283" s="1">
        <f t="shared" si="70"/>
        <v>2656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71"/>
        <v>4</v>
      </c>
      <c r="G283" s="1">
        <f t="shared" si="78"/>
        <v>1254</v>
      </c>
      <c r="H283" s="2">
        <f t="shared" si="79"/>
        <v>0.47213855421686746</v>
      </c>
      <c r="I283" s="8"/>
      <c r="J283" s="2">
        <f t="shared" si="72"/>
        <v>0.24435240963855423</v>
      </c>
      <c r="K283" s="2">
        <f t="shared" si="73"/>
        <v>0.71649096385542166</v>
      </c>
      <c r="L283" s="2">
        <f t="shared" si="74"/>
        <v>1.1671686746987951E-2</v>
      </c>
      <c r="M283" s="2">
        <f t="shared" si="75"/>
        <v>2.7484939759036188E-2</v>
      </c>
      <c r="N283" s="9">
        <v>649</v>
      </c>
      <c r="O283" s="9">
        <v>1903</v>
      </c>
      <c r="P283" s="9">
        <v>31</v>
      </c>
      <c r="Q283" s="57">
        <v>71</v>
      </c>
      <c r="U283" s="57"/>
      <c r="V283" s="57"/>
      <c r="W283" s="57"/>
      <c r="X283" s="9">
        <v>2</v>
      </c>
      <c r="Y283" s="57"/>
      <c r="Z283" s="57"/>
      <c r="AA283" s="57"/>
      <c r="AB283" s="57"/>
      <c r="AG283" t="str">
        <f t="shared" si="77"/>
        <v>Hooksett</v>
      </c>
      <c r="AH283" t="s">
        <v>188</v>
      </c>
      <c r="AI283">
        <v>1</v>
      </c>
      <c r="AK283" s="95">
        <v>33</v>
      </c>
      <c r="AL283" s="97">
        <v>13</v>
      </c>
      <c r="AM283" s="97">
        <v>75</v>
      </c>
      <c r="AN283" s="101">
        <v>37300</v>
      </c>
      <c r="AO283" s="101">
        <f t="shared" si="69"/>
        <v>33013</v>
      </c>
      <c r="AP283" t="s">
        <v>1974</v>
      </c>
      <c r="AQ283">
        <f t="shared" si="76"/>
        <v>3337300</v>
      </c>
      <c r="AU283">
        <v>37.28</v>
      </c>
      <c r="AV283">
        <v>1.05</v>
      </c>
      <c r="AW283">
        <v>36.22</v>
      </c>
    </row>
    <row r="284" spans="1:49" hidden="1" outlineLevel="1">
      <c r="A284" s="9" t="s">
        <v>1866</v>
      </c>
      <c r="B284" s="9" t="s">
        <v>1480</v>
      </c>
      <c r="C284" s="1">
        <f t="shared" si="70"/>
        <v>2008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71"/>
        <v>4</v>
      </c>
      <c r="G284" s="1">
        <f t="shared" si="78"/>
        <v>781</v>
      </c>
      <c r="H284" s="2">
        <f t="shared" si="79"/>
        <v>0.38894422310756971</v>
      </c>
      <c r="I284" s="8"/>
      <c r="J284" s="2">
        <f t="shared" si="72"/>
        <v>0.28286852589641437</v>
      </c>
      <c r="K284" s="2">
        <f t="shared" si="73"/>
        <v>0.67181274900398402</v>
      </c>
      <c r="L284" s="2">
        <f t="shared" si="74"/>
        <v>1.1454183266932271E-2</v>
      </c>
      <c r="M284" s="2">
        <f t="shared" si="75"/>
        <v>3.386454183266939E-2</v>
      </c>
      <c r="N284" s="9">
        <v>568</v>
      </c>
      <c r="O284" s="9">
        <v>1349</v>
      </c>
      <c r="P284" s="9">
        <v>23</v>
      </c>
      <c r="Q284" s="57">
        <v>66</v>
      </c>
      <c r="U284" s="57"/>
      <c r="V284" s="57"/>
      <c r="W284" s="57"/>
      <c r="X284" s="9">
        <v>2</v>
      </c>
      <c r="Y284" s="57"/>
      <c r="Z284" s="57"/>
      <c r="AA284" s="57"/>
      <c r="AB284" s="57"/>
      <c r="AG284" t="str">
        <f t="shared" si="77"/>
        <v>Hopkinton</v>
      </c>
      <c r="AH284" t="s">
        <v>188</v>
      </c>
      <c r="AI284">
        <v>2</v>
      </c>
      <c r="AK284" s="95">
        <v>33</v>
      </c>
      <c r="AL284" s="97">
        <v>13</v>
      </c>
      <c r="AM284" s="97">
        <v>80</v>
      </c>
      <c r="AN284" s="101">
        <v>37540</v>
      </c>
      <c r="AO284" s="101">
        <f t="shared" ref="AO284:AO347" si="80">AK284*1000+AL284</f>
        <v>33013</v>
      </c>
      <c r="AP284" t="s">
        <v>1974</v>
      </c>
      <c r="AQ284">
        <f t="shared" si="76"/>
        <v>3337540</v>
      </c>
      <c r="AU284">
        <v>45.09</v>
      </c>
      <c r="AV284">
        <v>1.8</v>
      </c>
      <c r="AW284">
        <v>43.29</v>
      </c>
    </row>
    <row r="285" spans="1:49" hidden="1" outlineLevel="1">
      <c r="A285" t="s">
        <v>2174</v>
      </c>
      <c r="B285" s="9" t="s">
        <v>1480</v>
      </c>
      <c r="C285" s="1">
        <f t="shared" si="70"/>
        <v>4713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71"/>
        <v>4</v>
      </c>
      <c r="G285" s="1">
        <f t="shared" si="78"/>
        <v>2006</v>
      </c>
      <c r="H285" s="2">
        <f t="shared" si="79"/>
        <v>0.42563123276044984</v>
      </c>
      <c r="I285" s="8"/>
      <c r="J285" s="2">
        <f t="shared" si="72"/>
        <v>0.26458731169106725</v>
      </c>
      <c r="K285" s="2">
        <f t="shared" si="73"/>
        <v>0.69021854445151709</v>
      </c>
      <c r="L285" s="2">
        <f t="shared" si="74"/>
        <v>1.5489072777424145E-2</v>
      </c>
      <c r="M285" s="2">
        <f t="shared" si="75"/>
        <v>2.9705071079991457E-2</v>
      </c>
      <c r="N285" s="9">
        <v>1247</v>
      </c>
      <c r="O285" s="9">
        <v>3253</v>
      </c>
      <c r="P285" s="9">
        <v>73</v>
      </c>
      <c r="Q285" s="57">
        <v>140</v>
      </c>
      <c r="U285" s="57"/>
      <c r="V285" s="57"/>
      <c r="W285" s="57"/>
      <c r="X285" s="9">
        <v>0</v>
      </c>
      <c r="Y285" s="57"/>
      <c r="Z285" s="57"/>
      <c r="AA285" s="57"/>
      <c r="AB285" s="57"/>
      <c r="AG285" t="str">
        <f t="shared" si="77"/>
        <v>Hudson</v>
      </c>
      <c r="AH285" t="s">
        <v>2154</v>
      </c>
      <c r="AI285">
        <v>2</v>
      </c>
      <c r="AK285" s="95">
        <v>33</v>
      </c>
      <c r="AL285" s="97">
        <v>11</v>
      </c>
      <c r="AM285" s="97">
        <v>70</v>
      </c>
      <c r="AN285" s="101">
        <v>37940</v>
      </c>
      <c r="AO285" s="101">
        <f t="shared" si="80"/>
        <v>33011</v>
      </c>
      <c r="AP285" t="s">
        <v>1974</v>
      </c>
      <c r="AQ285">
        <f t="shared" si="76"/>
        <v>3337940</v>
      </c>
      <c r="AU285">
        <v>29.09</v>
      </c>
      <c r="AV285">
        <v>0.82</v>
      </c>
      <c r="AW285">
        <v>28.27</v>
      </c>
    </row>
    <row r="286" spans="1:49" hidden="1" outlineLevel="1">
      <c r="A286" t="s">
        <v>799</v>
      </c>
      <c r="B286" s="9" t="s">
        <v>1480</v>
      </c>
      <c r="C286" s="1">
        <f t="shared" si="70"/>
        <v>406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71"/>
        <v>3</v>
      </c>
      <c r="G286" s="1">
        <f t="shared" si="78"/>
        <v>165</v>
      </c>
      <c r="H286" s="2">
        <f t="shared" si="79"/>
        <v>0.40640394088669951</v>
      </c>
      <c r="I286" s="8"/>
      <c r="J286" s="2">
        <f t="shared" si="72"/>
        <v>0.28325123152709358</v>
      </c>
      <c r="K286" s="2">
        <f t="shared" si="73"/>
        <v>0.68965517241379315</v>
      </c>
      <c r="L286" s="2">
        <f t="shared" si="74"/>
        <v>1.7241379310344827E-2</v>
      </c>
      <c r="M286" s="2">
        <f t="shared" si="75"/>
        <v>9.8522167487683845E-3</v>
      </c>
      <c r="N286" s="9">
        <v>115</v>
      </c>
      <c r="O286" s="9">
        <v>280</v>
      </c>
      <c r="P286" s="9">
        <v>7</v>
      </c>
      <c r="Q286" s="57">
        <v>4</v>
      </c>
      <c r="U286" s="57"/>
      <c r="V286" s="57"/>
      <c r="W286" s="57"/>
      <c r="X286" s="9">
        <v>0</v>
      </c>
      <c r="Y286" s="57"/>
      <c r="Z286" s="57"/>
      <c r="AA286" s="57"/>
      <c r="AB286" s="57"/>
      <c r="AG286" t="str">
        <f t="shared" si="77"/>
        <v>Jackson</v>
      </c>
      <c r="AH286" t="s">
        <v>1265</v>
      </c>
      <c r="AI286">
        <v>1</v>
      </c>
      <c r="AK286" s="95">
        <v>33</v>
      </c>
      <c r="AL286" s="97">
        <v>3</v>
      </c>
      <c r="AM286" s="97">
        <v>55</v>
      </c>
      <c r="AN286" s="101">
        <v>38260</v>
      </c>
      <c r="AO286" s="101">
        <f t="shared" si="80"/>
        <v>33003</v>
      </c>
      <c r="AP286" t="s">
        <v>1974</v>
      </c>
      <c r="AQ286">
        <f t="shared" si="76"/>
        <v>3338260</v>
      </c>
      <c r="AU286">
        <v>66.94</v>
      </c>
      <c r="AV286">
        <v>0.01</v>
      </c>
      <c r="AW286">
        <v>66.930000000000007</v>
      </c>
    </row>
    <row r="287" spans="1:49" hidden="1" outlineLevel="1">
      <c r="A287" t="s">
        <v>1732</v>
      </c>
      <c r="B287" s="9" t="s">
        <v>1480</v>
      </c>
      <c r="C287" s="1">
        <f t="shared" si="70"/>
        <v>1434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71"/>
        <v>3</v>
      </c>
      <c r="G287" s="1">
        <f t="shared" si="78"/>
        <v>531</v>
      </c>
      <c r="H287" s="2">
        <f t="shared" si="79"/>
        <v>0.3702928870292887</v>
      </c>
      <c r="I287" s="8"/>
      <c r="J287" s="2">
        <f t="shared" si="72"/>
        <v>0.29916317991631797</v>
      </c>
      <c r="K287" s="2">
        <f t="shared" si="73"/>
        <v>0.66945606694560666</v>
      </c>
      <c r="L287" s="2">
        <f t="shared" si="74"/>
        <v>1.6039051603905161E-2</v>
      </c>
      <c r="M287" s="2">
        <f t="shared" si="75"/>
        <v>1.5341701534170263E-2</v>
      </c>
      <c r="N287" s="9">
        <v>429</v>
      </c>
      <c r="O287" s="9">
        <v>960</v>
      </c>
      <c r="P287" s="9">
        <v>23</v>
      </c>
      <c r="Q287" s="57">
        <v>21</v>
      </c>
      <c r="U287" s="57"/>
      <c r="V287" s="57"/>
      <c r="W287" s="57"/>
      <c r="X287" s="9">
        <v>1</v>
      </c>
      <c r="Y287" s="57"/>
      <c r="Z287" s="57"/>
      <c r="AA287" s="57"/>
      <c r="AB287" s="57"/>
      <c r="AG287" t="str">
        <f t="shared" si="77"/>
        <v>Jaffrey</v>
      </c>
      <c r="AH287" t="s">
        <v>1718</v>
      </c>
      <c r="AI287">
        <v>2</v>
      </c>
      <c r="AK287" s="95">
        <v>33</v>
      </c>
      <c r="AL287" s="97">
        <v>5</v>
      </c>
      <c r="AM287" s="97">
        <v>40</v>
      </c>
      <c r="AN287" s="101">
        <v>38500</v>
      </c>
      <c r="AO287" s="101">
        <f t="shared" si="80"/>
        <v>33005</v>
      </c>
      <c r="AP287" t="s">
        <v>1974</v>
      </c>
      <c r="AQ287">
        <f t="shared" si="76"/>
        <v>3338500</v>
      </c>
      <c r="AU287">
        <v>40.03</v>
      </c>
      <c r="AV287">
        <v>1.73</v>
      </c>
      <c r="AW287">
        <v>38.299999999999997</v>
      </c>
    </row>
    <row r="288" spans="1:49" hidden="1" outlineLevel="1">
      <c r="A288" s="9" t="s">
        <v>1349</v>
      </c>
      <c r="B288" s="9" t="s">
        <v>1480</v>
      </c>
      <c r="C288" s="1">
        <f t="shared" si="70"/>
        <v>332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71"/>
        <v>4</v>
      </c>
      <c r="G288" s="1">
        <f t="shared" si="78"/>
        <v>225</v>
      </c>
      <c r="H288" s="2">
        <f t="shared" si="79"/>
        <v>0.67771084337349397</v>
      </c>
      <c r="I288" s="8"/>
      <c r="J288" s="2">
        <f t="shared" si="72"/>
        <v>0.13855421686746988</v>
      </c>
      <c r="K288" s="2">
        <f t="shared" si="73"/>
        <v>0.8162650602409639</v>
      </c>
      <c r="L288" s="2">
        <f t="shared" si="74"/>
        <v>1.5060240963855422E-2</v>
      </c>
      <c r="M288" s="2">
        <f t="shared" si="75"/>
        <v>3.012048192771085E-2</v>
      </c>
      <c r="N288" s="9">
        <v>46</v>
      </c>
      <c r="O288" s="9">
        <v>271</v>
      </c>
      <c r="P288" s="9">
        <v>5</v>
      </c>
      <c r="Q288" s="57">
        <v>10</v>
      </c>
      <c r="U288" s="57"/>
      <c r="V288" s="57"/>
      <c r="W288" s="57"/>
      <c r="X288" s="9">
        <v>0</v>
      </c>
      <c r="Y288" s="57"/>
      <c r="Z288" s="57"/>
      <c r="AA288" s="57"/>
      <c r="AB288" s="57"/>
      <c r="AG288" t="str">
        <f t="shared" si="77"/>
        <v>Jefferson</v>
      </c>
      <c r="AH288" t="s">
        <v>685</v>
      </c>
      <c r="AI288">
        <v>2</v>
      </c>
      <c r="AK288" s="95">
        <v>33</v>
      </c>
      <c r="AL288" s="97">
        <v>7</v>
      </c>
      <c r="AM288" s="97">
        <v>110</v>
      </c>
      <c r="AN288" s="101">
        <v>38820</v>
      </c>
      <c r="AO288" s="101">
        <f t="shared" si="80"/>
        <v>33007</v>
      </c>
      <c r="AP288" t="s">
        <v>1974</v>
      </c>
      <c r="AQ288">
        <f t="shared" si="76"/>
        <v>3338820</v>
      </c>
      <c r="AU288">
        <v>50.38</v>
      </c>
      <c r="AV288">
        <v>0.23</v>
      </c>
      <c r="AW288">
        <v>50.16</v>
      </c>
    </row>
    <row r="289" spans="1:49" hidden="1" outlineLevel="1">
      <c r="A289" t="s">
        <v>1013</v>
      </c>
      <c r="B289" s="9" t="s">
        <v>1480</v>
      </c>
      <c r="C289" s="1">
        <f t="shared" si="70"/>
        <v>5668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 t="shared" si="71"/>
        <v>3</v>
      </c>
      <c r="G289" s="1">
        <f t="shared" si="78"/>
        <v>1143</v>
      </c>
      <c r="H289" s="2">
        <f t="shared" si="79"/>
        <v>0.20165843330980945</v>
      </c>
      <c r="I289" s="8"/>
      <c r="J289" s="2">
        <f t="shared" si="72"/>
        <v>0.37773465067043049</v>
      </c>
      <c r="K289" s="2">
        <f t="shared" si="73"/>
        <v>0.57939308398023992</v>
      </c>
      <c r="L289" s="2">
        <f t="shared" si="74"/>
        <v>2.1700776287932252E-2</v>
      </c>
      <c r="M289" s="2">
        <f t="shared" si="75"/>
        <v>2.1171489061397389E-2</v>
      </c>
      <c r="N289" s="9">
        <v>2141</v>
      </c>
      <c r="O289" s="9">
        <v>3284</v>
      </c>
      <c r="P289" s="9">
        <v>123</v>
      </c>
      <c r="Q289" s="57">
        <v>115</v>
      </c>
      <c r="U289" s="57"/>
      <c r="V289" s="57"/>
      <c r="W289" s="57"/>
      <c r="X289" s="9">
        <v>5</v>
      </c>
      <c r="Y289" s="57"/>
      <c r="Z289" s="57"/>
      <c r="AA289" s="57"/>
      <c r="AB289" s="57"/>
      <c r="AG289" t="str">
        <f t="shared" si="77"/>
        <v>Keene</v>
      </c>
      <c r="AH289" t="s">
        <v>1718</v>
      </c>
      <c r="AI289">
        <v>2</v>
      </c>
      <c r="AK289" s="95">
        <v>33</v>
      </c>
      <c r="AL289" s="97">
        <v>5</v>
      </c>
      <c r="AM289" s="97">
        <v>45</v>
      </c>
      <c r="AN289" s="101">
        <v>39300</v>
      </c>
      <c r="AO289" s="101">
        <f t="shared" si="80"/>
        <v>33005</v>
      </c>
      <c r="AP289" t="s">
        <v>759</v>
      </c>
      <c r="AQ289">
        <f t="shared" si="76"/>
        <v>3339300</v>
      </c>
      <c r="AU289">
        <v>37.56</v>
      </c>
      <c r="AV289">
        <v>0.25</v>
      </c>
      <c r="AW289">
        <v>37.31</v>
      </c>
    </row>
    <row r="290" spans="1:49" hidden="1" outlineLevel="1">
      <c r="A290" t="s">
        <v>5</v>
      </c>
      <c r="B290" s="9" t="s">
        <v>1480</v>
      </c>
      <c r="C290" s="1">
        <f t="shared" si="70"/>
        <v>546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71"/>
        <v>4</v>
      </c>
      <c r="G290" s="1">
        <f t="shared" si="78"/>
        <v>154</v>
      </c>
      <c r="H290" s="2">
        <f t="shared" si="79"/>
        <v>0.28205128205128205</v>
      </c>
      <c r="I290" s="8"/>
      <c r="J290" s="2">
        <f t="shared" si="72"/>
        <v>0.32600732600732601</v>
      </c>
      <c r="K290" s="2">
        <f t="shared" si="73"/>
        <v>0.60805860805860801</v>
      </c>
      <c r="L290" s="2">
        <f t="shared" si="74"/>
        <v>3.1135531135531136E-2</v>
      </c>
      <c r="M290" s="2">
        <f t="shared" si="75"/>
        <v>3.4798534798534897E-2</v>
      </c>
      <c r="N290" s="9">
        <v>178</v>
      </c>
      <c r="O290" s="9">
        <v>332</v>
      </c>
      <c r="P290" s="9">
        <v>17</v>
      </c>
      <c r="Q290" s="57">
        <v>19</v>
      </c>
      <c r="U290" s="57"/>
      <c r="V290" s="57"/>
      <c r="W290" s="57"/>
      <c r="X290" s="9">
        <v>0</v>
      </c>
      <c r="Y290" s="57"/>
      <c r="Z290" s="57"/>
      <c r="AA290" s="57"/>
      <c r="AB290" s="57"/>
      <c r="AG290" t="str">
        <f t="shared" si="77"/>
        <v>Kensington</v>
      </c>
      <c r="AH290" t="s">
        <v>1058</v>
      </c>
      <c r="AI290">
        <v>1</v>
      </c>
      <c r="AK290" s="95">
        <v>33</v>
      </c>
      <c r="AL290" s="97">
        <v>15</v>
      </c>
      <c r="AM290" s="97">
        <v>85</v>
      </c>
      <c r="AN290" s="101">
        <v>39780</v>
      </c>
      <c r="AO290" s="101">
        <f t="shared" si="80"/>
        <v>33015</v>
      </c>
      <c r="AP290" t="s">
        <v>1974</v>
      </c>
      <c r="AQ290">
        <f t="shared" si="76"/>
        <v>3339780</v>
      </c>
      <c r="AU290">
        <v>11.96</v>
      </c>
      <c r="AV290">
        <v>0.01</v>
      </c>
      <c r="AW290">
        <v>11.95</v>
      </c>
    </row>
    <row r="291" spans="1:49" hidden="1" outlineLevel="1">
      <c r="A291" t="s">
        <v>2097</v>
      </c>
      <c r="B291" s="9" t="s">
        <v>1480</v>
      </c>
      <c r="C291" s="1">
        <f t="shared" si="70"/>
        <v>1415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71"/>
        <v>4</v>
      </c>
      <c r="G291" s="1">
        <f t="shared" si="78"/>
        <v>682</v>
      </c>
      <c r="H291" s="2">
        <f t="shared" si="79"/>
        <v>0.48197879858657244</v>
      </c>
      <c r="I291" s="8"/>
      <c r="J291" s="2">
        <f t="shared" si="72"/>
        <v>0.22685512367491167</v>
      </c>
      <c r="K291" s="2">
        <f t="shared" si="73"/>
        <v>0.70883392226148412</v>
      </c>
      <c r="L291" s="2">
        <f t="shared" si="74"/>
        <v>2.3321554770318022E-2</v>
      </c>
      <c r="M291" s="2">
        <f t="shared" si="75"/>
        <v>4.0989399293286183E-2</v>
      </c>
      <c r="N291" s="9">
        <v>321</v>
      </c>
      <c r="O291" s="9">
        <v>1003</v>
      </c>
      <c r="P291" s="9">
        <v>33</v>
      </c>
      <c r="Q291" s="57">
        <v>58</v>
      </c>
      <c r="U291" s="57"/>
      <c r="V291" s="57"/>
      <c r="W291" s="57"/>
      <c r="X291" s="9">
        <v>0</v>
      </c>
      <c r="Y291" s="57"/>
      <c r="Z291" s="57"/>
      <c r="AA291" s="57"/>
      <c r="AB291" s="57"/>
      <c r="AG291" t="str">
        <f t="shared" si="77"/>
        <v>Kingston</v>
      </c>
      <c r="AH291" t="s">
        <v>1058</v>
      </c>
      <c r="AI291">
        <v>1</v>
      </c>
      <c r="AK291" s="95">
        <v>33</v>
      </c>
      <c r="AL291" s="97">
        <v>15</v>
      </c>
      <c r="AM291" s="97">
        <v>90</v>
      </c>
      <c r="AN291" s="101">
        <v>40100</v>
      </c>
      <c r="AO291" s="101">
        <f t="shared" si="80"/>
        <v>33015</v>
      </c>
      <c r="AP291" t="s">
        <v>1974</v>
      </c>
      <c r="AQ291">
        <f t="shared" si="76"/>
        <v>3340100</v>
      </c>
      <c r="AU291">
        <v>20.88</v>
      </c>
      <c r="AV291">
        <v>1.26</v>
      </c>
      <c r="AW291">
        <v>19.62</v>
      </c>
    </row>
    <row r="292" spans="1:49" hidden="1" outlineLevel="1">
      <c r="A292" t="s">
        <v>1608</v>
      </c>
      <c r="B292" s="9" t="s">
        <v>1480</v>
      </c>
      <c r="C292" s="1">
        <f t="shared" si="70"/>
        <v>3824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71"/>
        <v>4</v>
      </c>
      <c r="G292" s="1">
        <f t="shared" si="78"/>
        <v>1665</v>
      </c>
      <c r="H292" s="2">
        <f t="shared" si="79"/>
        <v>0.435407949790795</v>
      </c>
      <c r="I292" s="8"/>
      <c r="J292" s="2">
        <f t="shared" si="72"/>
        <v>0.26595188284518828</v>
      </c>
      <c r="K292" s="2">
        <f t="shared" si="73"/>
        <v>0.70135983263598323</v>
      </c>
      <c r="L292" s="2">
        <f t="shared" si="74"/>
        <v>1.3598326359832637E-2</v>
      </c>
      <c r="M292" s="2">
        <f t="shared" si="75"/>
        <v>1.90899581589958E-2</v>
      </c>
      <c r="N292" s="9">
        <v>1017</v>
      </c>
      <c r="O292" s="9">
        <v>2682</v>
      </c>
      <c r="P292" s="9">
        <v>52</v>
      </c>
      <c r="Q292" s="57">
        <v>70</v>
      </c>
      <c r="U292" s="57"/>
      <c r="V292" s="57"/>
      <c r="W292" s="57"/>
      <c r="X292" s="9">
        <v>3</v>
      </c>
      <c r="Y292" s="57"/>
      <c r="Z292" s="57"/>
      <c r="AA292" s="57"/>
      <c r="AB292" s="57"/>
      <c r="AG292" t="str">
        <f t="shared" si="77"/>
        <v>Laconia</v>
      </c>
      <c r="AH292" t="s">
        <v>1517</v>
      </c>
      <c r="AI292">
        <v>1</v>
      </c>
      <c r="AK292" s="95">
        <v>33</v>
      </c>
      <c r="AL292" s="97">
        <v>1</v>
      </c>
      <c r="AM292" s="97">
        <v>35</v>
      </c>
      <c r="AN292" s="101">
        <v>40180</v>
      </c>
      <c r="AO292" s="101">
        <f t="shared" si="80"/>
        <v>33001</v>
      </c>
      <c r="AP292" t="s">
        <v>759</v>
      </c>
      <c r="AQ292">
        <f t="shared" si="76"/>
        <v>3340180</v>
      </c>
      <c r="AU292">
        <v>26.58</v>
      </c>
      <c r="AV292">
        <v>6.3</v>
      </c>
      <c r="AW292">
        <v>20.28</v>
      </c>
    </row>
    <row r="293" spans="1:49" hidden="1" outlineLevel="1">
      <c r="A293" t="s">
        <v>256</v>
      </c>
      <c r="B293" s="9" t="s">
        <v>1480</v>
      </c>
      <c r="C293" s="1">
        <f t="shared" si="70"/>
        <v>946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71"/>
        <v>3</v>
      </c>
      <c r="G293" s="1">
        <f t="shared" si="78"/>
        <v>532</v>
      </c>
      <c r="H293" s="2">
        <f t="shared" si="79"/>
        <v>0.56236786469344613</v>
      </c>
      <c r="I293" s="8"/>
      <c r="J293" s="2">
        <f t="shared" si="72"/>
        <v>0.20190274841437633</v>
      </c>
      <c r="K293" s="2">
        <f t="shared" si="73"/>
        <v>0.76427061310782241</v>
      </c>
      <c r="L293" s="2">
        <f t="shared" si="74"/>
        <v>1.6913319238900635E-2</v>
      </c>
      <c r="M293" s="2">
        <f t="shared" si="75"/>
        <v>1.6913319238900684E-2</v>
      </c>
      <c r="N293" s="9">
        <v>191</v>
      </c>
      <c r="O293" s="9">
        <v>723</v>
      </c>
      <c r="P293" s="9">
        <v>16</v>
      </c>
      <c r="Q293" s="57">
        <v>16</v>
      </c>
      <c r="U293" s="57"/>
      <c r="V293" s="57"/>
      <c r="W293" s="57"/>
      <c r="X293" s="9">
        <v>0</v>
      </c>
      <c r="Y293" s="57"/>
      <c r="Z293" s="57"/>
      <c r="AA293" s="57"/>
      <c r="AB293" s="57"/>
      <c r="AG293" t="str">
        <f t="shared" si="77"/>
        <v>Lancaster</v>
      </c>
      <c r="AH293" t="s">
        <v>685</v>
      </c>
      <c r="AI293">
        <v>2</v>
      </c>
      <c r="AK293" s="95">
        <v>33</v>
      </c>
      <c r="AL293" s="97">
        <v>7</v>
      </c>
      <c r="AM293" s="97">
        <v>120</v>
      </c>
      <c r="AN293" s="101">
        <v>40420</v>
      </c>
      <c r="AO293" s="101">
        <f t="shared" si="80"/>
        <v>33007</v>
      </c>
      <c r="AP293" t="s">
        <v>1974</v>
      </c>
      <c r="AQ293">
        <f t="shared" si="76"/>
        <v>3340420</v>
      </c>
      <c r="AU293">
        <v>51.27</v>
      </c>
      <c r="AV293">
        <v>1.17</v>
      </c>
      <c r="AW293">
        <v>50.1</v>
      </c>
    </row>
    <row r="294" spans="1:49" hidden="1" outlineLevel="1">
      <c r="A294" t="s">
        <v>1548</v>
      </c>
      <c r="B294" s="9" t="s">
        <v>1480</v>
      </c>
      <c r="C294" s="1">
        <f t="shared" si="70"/>
        <v>86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71"/>
        <v>3</v>
      </c>
      <c r="G294" s="1">
        <f t="shared" si="78"/>
        <v>50</v>
      </c>
      <c r="H294" s="2">
        <f t="shared" si="79"/>
        <v>0.58139534883720934</v>
      </c>
      <c r="I294" s="8"/>
      <c r="J294" s="2">
        <f t="shared" si="72"/>
        <v>0.19767441860465115</v>
      </c>
      <c r="K294" s="2">
        <f t="shared" si="73"/>
        <v>0.77906976744186052</v>
      </c>
      <c r="L294" s="2">
        <f t="shared" si="74"/>
        <v>2.3255813953488372E-2</v>
      </c>
      <c r="M294" s="2">
        <f t="shared" si="75"/>
        <v>-6.9388939039072284E-17</v>
      </c>
      <c r="N294" s="9">
        <v>17</v>
      </c>
      <c r="O294" s="9">
        <v>67</v>
      </c>
      <c r="P294" s="9">
        <v>2</v>
      </c>
      <c r="Q294" s="57">
        <v>0</v>
      </c>
      <c r="U294" s="57"/>
      <c r="V294" s="57"/>
      <c r="W294" s="57"/>
      <c r="X294" s="9">
        <v>0</v>
      </c>
      <c r="Y294" s="57"/>
      <c r="Z294" s="57"/>
      <c r="AA294" s="57"/>
      <c r="AB294" s="57"/>
      <c r="AG294" t="str">
        <f t="shared" si="77"/>
        <v>Landaff</v>
      </c>
      <c r="AH294" t="s">
        <v>391</v>
      </c>
      <c r="AI294">
        <v>2</v>
      </c>
      <c r="AK294" s="95">
        <v>33</v>
      </c>
      <c r="AL294" s="97">
        <v>9</v>
      </c>
      <c r="AM294" s="97">
        <v>105</v>
      </c>
      <c r="AN294" s="101">
        <v>40660</v>
      </c>
      <c r="AO294" s="101">
        <f t="shared" si="80"/>
        <v>33009</v>
      </c>
      <c r="AP294" t="s">
        <v>1974</v>
      </c>
      <c r="AQ294">
        <f t="shared" si="76"/>
        <v>3340660</v>
      </c>
      <c r="AU294">
        <v>28.45</v>
      </c>
      <c r="AV294">
        <v>7.0000000000000007E-2</v>
      </c>
      <c r="AW294">
        <v>28.39</v>
      </c>
    </row>
    <row r="295" spans="1:49" hidden="1" outlineLevel="1">
      <c r="A295" t="s">
        <v>2202</v>
      </c>
      <c r="B295" s="9" t="s">
        <v>1480</v>
      </c>
      <c r="C295" s="1">
        <f t="shared" si="70"/>
        <v>219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71"/>
        <v>4</v>
      </c>
      <c r="G295" s="1">
        <f t="shared" si="78"/>
        <v>99</v>
      </c>
      <c r="H295" s="2">
        <f t="shared" si="79"/>
        <v>0.45205479452054792</v>
      </c>
      <c r="I295" s="8"/>
      <c r="J295" s="2">
        <f t="shared" si="72"/>
        <v>0.25114155251141551</v>
      </c>
      <c r="K295" s="2">
        <f t="shared" si="73"/>
        <v>0.70319634703196343</v>
      </c>
      <c r="L295" s="2">
        <f t="shared" si="74"/>
        <v>1.8264840182648401E-2</v>
      </c>
      <c r="M295" s="2">
        <f t="shared" si="75"/>
        <v>2.7397260273972601E-2</v>
      </c>
      <c r="N295" s="9">
        <v>55</v>
      </c>
      <c r="O295" s="9">
        <v>154</v>
      </c>
      <c r="P295" s="9">
        <v>4</v>
      </c>
      <c r="Q295" s="57">
        <v>6</v>
      </c>
      <c r="U295" s="57"/>
      <c r="V295" s="57"/>
      <c r="W295" s="57"/>
      <c r="X295" s="9">
        <v>0</v>
      </c>
      <c r="Y295" s="57"/>
      <c r="Z295" s="57"/>
      <c r="AA295" s="57"/>
      <c r="AB295" s="57"/>
      <c r="AG295" t="str">
        <f t="shared" si="77"/>
        <v>Langdon</v>
      </c>
      <c r="AH295" t="s">
        <v>845</v>
      </c>
      <c r="AI295">
        <v>2</v>
      </c>
      <c r="AK295" s="95">
        <v>33</v>
      </c>
      <c r="AL295" s="97">
        <v>19</v>
      </c>
      <c r="AM295" s="97">
        <v>40</v>
      </c>
      <c r="AN295" s="101">
        <v>40900</v>
      </c>
      <c r="AO295" s="101">
        <f t="shared" si="80"/>
        <v>33019</v>
      </c>
      <c r="AP295" t="s">
        <v>1974</v>
      </c>
      <c r="AQ295">
        <f t="shared" si="76"/>
        <v>3340900</v>
      </c>
      <c r="AU295">
        <v>16.329999999999998</v>
      </c>
      <c r="AV295">
        <v>0.06</v>
      </c>
      <c r="AW295">
        <v>16.27</v>
      </c>
    </row>
    <row r="296" spans="1:49" hidden="1" outlineLevel="1">
      <c r="A296" t="s">
        <v>728</v>
      </c>
      <c r="B296" s="9" t="s">
        <v>1480</v>
      </c>
      <c r="C296" s="1">
        <f t="shared" si="70"/>
        <v>3194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71"/>
        <v>4</v>
      </c>
      <c r="G296" s="1">
        <f t="shared" si="78"/>
        <v>750</v>
      </c>
      <c r="H296" s="2">
        <f t="shared" si="79"/>
        <v>0.23481527864746399</v>
      </c>
      <c r="I296" s="8"/>
      <c r="J296" s="2">
        <f t="shared" si="72"/>
        <v>0.36787726988102692</v>
      </c>
      <c r="K296" s="2">
        <f t="shared" si="73"/>
        <v>0.60269254852849097</v>
      </c>
      <c r="L296" s="2">
        <f t="shared" si="74"/>
        <v>1.2210394489668128E-2</v>
      </c>
      <c r="M296" s="2">
        <f t="shared" si="75"/>
        <v>1.7219787100814034E-2</v>
      </c>
      <c r="N296" s="9">
        <v>1175</v>
      </c>
      <c r="O296" s="9">
        <v>1925</v>
      </c>
      <c r="P296" s="9">
        <v>39</v>
      </c>
      <c r="Q296" s="57">
        <v>52</v>
      </c>
      <c r="U296" s="57"/>
      <c r="V296" s="57"/>
      <c r="W296" s="57"/>
      <c r="X296" s="9">
        <v>3</v>
      </c>
      <c r="Y296" s="57"/>
      <c r="Z296" s="57"/>
      <c r="AA296" s="57"/>
      <c r="AB296" s="57"/>
      <c r="AG296" t="str">
        <f t="shared" si="77"/>
        <v>Lebanon</v>
      </c>
      <c r="AH296" t="s">
        <v>391</v>
      </c>
      <c r="AI296">
        <v>2</v>
      </c>
      <c r="AK296" s="95">
        <v>33</v>
      </c>
      <c r="AL296" s="97">
        <v>9</v>
      </c>
      <c r="AM296" s="97">
        <v>110</v>
      </c>
      <c r="AN296" s="101">
        <v>41300</v>
      </c>
      <c r="AO296" s="101">
        <f t="shared" si="80"/>
        <v>33009</v>
      </c>
      <c r="AP296" t="s">
        <v>759</v>
      </c>
      <c r="AQ296">
        <f t="shared" si="76"/>
        <v>3341300</v>
      </c>
      <c r="AU296">
        <v>41.36</v>
      </c>
      <c r="AV296">
        <v>0.99</v>
      </c>
      <c r="AW296">
        <v>40.36</v>
      </c>
    </row>
    <row r="297" spans="1:49" hidden="1" outlineLevel="1">
      <c r="A297" t="s">
        <v>1860</v>
      </c>
      <c r="B297" s="9" t="s">
        <v>1480</v>
      </c>
      <c r="C297" s="1">
        <f t="shared" si="70"/>
        <v>1187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71"/>
        <v>4</v>
      </c>
      <c r="G297" s="1">
        <f t="shared" si="78"/>
        <v>219</v>
      </c>
      <c r="H297" s="2">
        <f t="shared" si="79"/>
        <v>0.18449873631002528</v>
      </c>
      <c r="I297" s="8"/>
      <c r="J297" s="2">
        <f t="shared" si="72"/>
        <v>0.38500421229991577</v>
      </c>
      <c r="K297" s="2">
        <f t="shared" si="73"/>
        <v>0.569502948609941</v>
      </c>
      <c r="L297" s="2">
        <f t="shared" si="74"/>
        <v>1.2636899747262006E-2</v>
      </c>
      <c r="M297" s="2">
        <f t="shared" si="75"/>
        <v>3.2855939342881224E-2</v>
      </c>
      <c r="N297" s="9">
        <v>457</v>
      </c>
      <c r="O297" s="9">
        <v>676</v>
      </c>
      <c r="P297" s="9">
        <v>15</v>
      </c>
      <c r="Q297" s="57">
        <v>38</v>
      </c>
      <c r="U297" s="57"/>
      <c r="V297" s="57"/>
      <c r="W297" s="57"/>
      <c r="X297" s="9">
        <v>1</v>
      </c>
      <c r="Y297" s="57"/>
      <c r="Z297" s="57"/>
      <c r="AA297" s="57"/>
      <c r="AB297" s="57"/>
      <c r="AG297" t="str">
        <f t="shared" si="77"/>
        <v>Lee</v>
      </c>
      <c r="AH297" t="s">
        <v>2231</v>
      </c>
      <c r="AI297">
        <v>1</v>
      </c>
      <c r="AK297" s="95">
        <v>33</v>
      </c>
      <c r="AL297" s="97">
        <v>17</v>
      </c>
      <c r="AM297" s="97">
        <v>25</v>
      </c>
      <c r="AN297" s="101">
        <v>41460</v>
      </c>
      <c r="AO297" s="101">
        <f t="shared" si="80"/>
        <v>33017</v>
      </c>
      <c r="AP297" t="s">
        <v>1974</v>
      </c>
      <c r="AQ297">
        <f t="shared" si="76"/>
        <v>3341460</v>
      </c>
      <c r="AU297">
        <v>20.16</v>
      </c>
      <c r="AV297">
        <v>0.21</v>
      </c>
      <c r="AW297">
        <v>19.95</v>
      </c>
    </row>
    <row r="298" spans="1:49" hidden="1" outlineLevel="1">
      <c r="A298" t="s">
        <v>2203</v>
      </c>
      <c r="B298" s="9" t="s">
        <v>1480</v>
      </c>
      <c r="C298" s="1">
        <f t="shared" si="70"/>
        <v>260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71"/>
        <v>3</v>
      </c>
      <c r="G298" s="1">
        <f t="shared" si="78"/>
        <v>122</v>
      </c>
      <c r="H298" s="2">
        <f t="shared" si="79"/>
        <v>0.46923076923076923</v>
      </c>
      <c r="I298" s="8"/>
      <c r="J298" s="2">
        <f t="shared" si="72"/>
        <v>0.23461538461538461</v>
      </c>
      <c r="K298" s="2">
        <f t="shared" si="73"/>
        <v>0.7038461538461539</v>
      </c>
      <c r="L298" s="2">
        <f t="shared" si="74"/>
        <v>3.8461538461538464E-2</v>
      </c>
      <c r="M298" s="2">
        <f t="shared" si="75"/>
        <v>2.3076923076922967E-2</v>
      </c>
      <c r="N298" s="9">
        <v>61</v>
      </c>
      <c r="O298" s="9">
        <v>183</v>
      </c>
      <c r="P298" s="9">
        <v>10</v>
      </c>
      <c r="Q298" s="57">
        <v>6</v>
      </c>
      <c r="U298" s="57"/>
      <c r="V298" s="57"/>
      <c r="W298" s="57"/>
      <c r="X298" s="9">
        <v>0</v>
      </c>
      <c r="Y298" s="57"/>
      <c r="Z298" s="57"/>
      <c r="AA298" s="57"/>
      <c r="AB298" s="57"/>
      <c r="AG298" t="str">
        <f t="shared" si="77"/>
        <v>Lempster</v>
      </c>
      <c r="AH298" t="s">
        <v>845</v>
      </c>
      <c r="AI298">
        <v>2</v>
      </c>
      <c r="AK298" s="95">
        <v>33</v>
      </c>
      <c r="AL298" s="97">
        <v>19</v>
      </c>
      <c r="AM298" s="97">
        <v>45</v>
      </c>
      <c r="AN298" s="101">
        <v>41700</v>
      </c>
      <c r="AO298" s="101">
        <f t="shared" si="80"/>
        <v>33019</v>
      </c>
      <c r="AP298" t="s">
        <v>1974</v>
      </c>
      <c r="AQ298">
        <f t="shared" si="76"/>
        <v>3341700</v>
      </c>
      <c r="AU298">
        <v>32.770000000000003</v>
      </c>
      <c r="AV298">
        <v>0.43</v>
      </c>
      <c r="AW298">
        <v>32.340000000000003</v>
      </c>
    </row>
    <row r="299" spans="1:49" hidden="1" outlineLevel="1">
      <c r="A299" s="9" t="s">
        <v>1853</v>
      </c>
      <c r="B299" s="9" t="s">
        <v>1480</v>
      </c>
      <c r="C299" s="1">
        <f t="shared" si="70"/>
        <v>363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71"/>
        <v>4</v>
      </c>
      <c r="G299" s="1">
        <f t="shared" si="78"/>
        <v>196</v>
      </c>
      <c r="H299" s="2">
        <f t="shared" si="79"/>
        <v>0.53994490358126723</v>
      </c>
      <c r="I299" s="8"/>
      <c r="J299" s="2">
        <f t="shared" si="72"/>
        <v>0.20385674931129477</v>
      </c>
      <c r="K299" s="2">
        <f t="shared" si="73"/>
        <v>0.74380165289256195</v>
      </c>
      <c r="L299" s="2">
        <f t="shared" si="74"/>
        <v>8.2644628099173556E-3</v>
      </c>
      <c r="M299" s="2">
        <f t="shared" si="75"/>
        <v>4.4077134986225869E-2</v>
      </c>
      <c r="N299" s="9">
        <v>74</v>
      </c>
      <c r="O299" s="9">
        <v>270</v>
      </c>
      <c r="P299" s="9">
        <v>3</v>
      </c>
      <c r="Q299" s="57">
        <v>16</v>
      </c>
      <c r="U299" s="57"/>
      <c r="V299" s="57"/>
      <c r="W299" s="57"/>
      <c r="X299" s="9">
        <v>0</v>
      </c>
      <c r="Y299" s="57"/>
      <c r="Z299" s="57"/>
      <c r="AA299" s="57"/>
      <c r="AB299" s="57"/>
      <c r="AG299" t="str">
        <f t="shared" si="77"/>
        <v>Lincoln</v>
      </c>
      <c r="AH299" t="s">
        <v>391</v>
      </c>
      <c r="AI299">
        <v>2</v>
      </c>
      <c r="AK299" s="95">
        <v>33</v>
      </c>
      <c r="AL299" s="97">
        <v>9</v>
      </c>
      <c r="AM299" s="97">
        <v>115</v>
      </c>
      <c r="AN299" s="101">
        <v>41860</v>
      </c>
      <c r="AO299" s="101">
        <f t="shared" si="80"/>
        <v>33009</v>
      </c>
      <c r="AP299" t="s">
        <v>1974</v>
      </c>
      <c r="AQ299">
        <f t="shared" si="76"/>
        <v>3341860</v>
      </c>
      <c r="AU299">
        <v>130.91999999999999</v>
      </c>
      <c r="AV299">
        <v>0.22</v>
      </c>
      <c r="AW299">
        <v>130.69999999999999</v>
      </c>
    </row>
    <row r="300" spans="1:49" hidden="1" outlineLevel="1">
      <c r="A300" t="s">
        <v>1065</v>
      </c>
      <c r="B300" s="9" t="s">
        <v>1480</v>
      </c>
      <c r="C300" s="1">
        <f t="shared" si="70"/>
        <v>284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71"/>
        <v>4</v>
      </c>
      <c r="G300" s="1">
        <f t="shared" si="78"/>
        <v>199</v>
      </c>
      <c r="H300" s="2">
        <f t="shared" si="79"/>
        <v>0.70070422535211263</v>
      </c>
      <c r="I300" s="8"/>
      <c r="J300" s="2">
        <f t="shared" si="72"/>
        <v>0.12676056338028169</v>
      </c>
      <c r="K300" s="2">
        <f t="shared" si="73"/>
        <v>0.82746478873239437</v>
      </c>
      <c r="L300" s="2">
        <f t="shared" si="74"/>
        <v>1.4084507042253521E-2</v>
      </c>
      <c r="M300" s="2">
        <f t="shared" si="75"/>
        <v>3.1690140845070359E-2</v>
      </c>
      <c r="N300" s="9">
        <v>36</v>
      </c>
      <c r="O300" s="9">
        <v>235</v>
      </c>
      <c r="P300" s="9">
        <v>4</v>
      </c>
      <c r="Q300" s="57">
        <v>9</v>
      </c>
      <c r="U300" s="57"/>
      <c r="V300" s="57"/>
      <c r="W300" s="57"/>
      <c r="X300" s="9">
        <v>0</v>
      </c>
      <c r="Y300" s="57"/>
      <c r="Z300" s="57"/>
      <c r="AA300" s="57"/>
      <c r="AB300" s="57"/>
      <c r="AG300" t="str">
        <f t="shared" si="77"/>
        <v>Lisbon</v>
      </c>
      <c r="AH300" t="s">
        <v>391</v>
      </c>
      <c r="AI300">
        <v>2</v>
      </c>
      <c r="AK300" s="95">
        <v>33</v>
      </c>
      <c r="AL300" s="97">
        <v>9</v>
      </c>
      <c r="AM300" s="97">
        <v>120</v>
      </c>
      <c r="AN300" s="101">
        <v>42020</v>
      </c>
      <c r="AO300" s="101">
        <f t="shared" si="80"/>
        <v>33009</v>
      </c>
      <c r="AP300" t="s">
        <v>1974</v>
      </c>
      <c r="AQ300">
        <f t="shared" si="76"/>
        <v>3342020</v>
      </c>
      <c r="AU300">
        <v>26.68</v>
      </c>
      <c r="AV300">
        <v>0.16</v>
      </c>
      <c r="AW300">
        <v>26.51</v>
      </c>
    </row>
    <row r="301" spans="1:49" hidden="1" outlineLevel="1">
      <c r="A301" t="s">
        <v>1181</v>
      </c>
      <c r="B301" s="9" t="s">
        <v>1480</v>
      </c>
      <c r="C301" s="1">
        <f t="shared" si="70"/>
        <v>1545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71"/>
        <v>4</v>
      </c>
      <c r="G301" s="1">
        <f t="shared" si="78"/>
        <v>712</v>
      </c>
      <c r="H301" s="2">
        <f t="shared" si="79"/>
        <v>0.46084142394822009</v>
      </c>
      <c r="I301" s="8"/>
      <c r="J301" s="2">
        <f t="shared" si="72"/>
        <v>0.25372168284789642</v>
      </c>
      <c r="K301" s="2">
        <f t="shared" si="73"/>
        <v>0.71456310679611645</v>
      </c>
      <c r="L301" s="2">
        <f t="shared" si="74"/>
        <v>1.1650485436893204E-2</v>
      </c>
      <c r="M301" s="2">
        <f t="shared" si="75"/>
        <v>2.0064724919093918E-2</v>
      </c>
      <c r="N301" s="9">
        <v>392</v>
      </c>
      <c r="O301" s="9">
        <v>1104</v>
      </c>
      <c r="P301" s="9">
        <v>18</v>
      </c>
      <c r="Q301" s="57">
        <v>30</v>
      </c>
      <c r="U301" s="57"/>
      <c r="V301" s="57"/>
      <c r="W301" s="57"/>
      <c r="X301" s="9">
        <v>1</v>
      </c>
      <c r="Y301" s="57"/>
      <c r="Z301" s="57"/>
      <c r="AA301" s="57"/>
      <c r="AB301" s="57"/>
      <c r="AG301" t="str">
        <f t="shared" si="77"/>
        <v>Litchfield</v>
      </c>
      <c r="AH301" t="s">
        <v>2154</v>
      </c>
      <c r="AI301">
        <v>2</v>
      </c>
      <c r="AK301" s="95">
        <v>33</v>
      </c>
      <c r="AL301" s="97">
        <v>11</v>
      </c>
      <c r="AM301" s="97">
        <v>75</v>
      </c>
      <c r="AN301" s="101">
        <v>42260</v>
      </c>
      <c r="AO301" s="101">
        <f t="shared" si="80"/>
        <v>33011</v>
      </c>
      <c r="AP301" t="s">
        <v>1974</v>
      </c>
      <c r="AQ301">
        <f t="shared" si="76"/>
        <v>3342260</v>
      </c>
      <c r="AU301">
        <v>15.45</v>
      </c>
      <c r="AV301">
        <v>0.35</v>
      </c>
      <c r="AW301">
        <v>15.1</v>
      </c>
    </row>
    <row r="302" spans="1:49" hidden="1" outlineLevel="1">
      <c r="A302" t="s">
        <v>259</v>
      </c>
      <c r="B302" s="9" t="s">
        <v>1480</v>
      </c>
      <c r="C302" s="1">
        <f t="shared" ref="C302:C365" si="81">SUM(N302:AE302)</f>
        <v>1460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ref="F302:F365" si="82">IF(P302&gt;0,RANK(P302,(N302:AE302)),0)</f>
        <v>4</v>
      </c>
      <c r="G302" s="1">
        <f t="shared" si="78"/>
        <v>925</v>
      </c>
      <c r="H302" s="2">
        <f t="shared" si="79"/>
        <v>0.63356164383561642</v>
      </c>
      <c r="I302" s="8"/>
      <c r="J302" s="2">
        <f t="shared" ref="J302:J365" si="83">IF(C302=0,"-",N302/C302)</f>
        <v>0.16917808219178082</v>
      </c>
      <c r="K302" s="2">
        <f t="shared" ref="K302:K365" si="84">IF(C302=0,"-",O302/C302)</f>
        <v>0.80273972602739729</v>
      </c>
      <c r="L302" s="2">
        <f t="shared" ref="L302:L365" si="85">IF(C302=0,"-",P302/C302)</f>
        <v>1.0958904109589041E-2</v>
      </c>
      <c r="M302" s="2">
        <f t="shared" ref="M302:M365" si="86">IF(C302=0,"-",(1-J302-K302-L302))</f>
        <v>1.71232876712329E-2</v>
      </c>
      <c r="N302" s="9">
        <v>247</v>
      </c>
      <c r="O302" s="9">
        <v>1172</v>
      </c>
      <c r="P302" s="9">
        <v>16</v>
      </c>
      <c r="Q302" s="57">
        <v>25</v>
      </c>
      <c r="U302" s="57"/>
      <c r="V302" s="57"/>
      <c r="W302" s="57"/>
      <c r="X302" s="9">
        <v>0</v>
      </c>
      <c r="Y302" s="57"/>
      <c r="Z302" s="57"/>
      <c r="AA302" s="57"/>
      <c r="AB302" s="57"/>
      <c r="AG302" t="str">
        <f t="shared" si="77"/>
        <v>Littleton</v>
      </c>
      <c r="AH302" t="s">
        <v>391</v>
      </c>
      <c r="AI302">
        <v>2</v>
      </c>
      <c r="AK302" s="95">
        <v>33</v>
      </c>
      <c r="AL302" s="97">
        <v>9</v>
      </c>
      <c r="AM302" s="97">
        <v>125</v>
      </c>
      <c r="AN302" s="101">
        <v>42580</v>
      </c>
      <c r="AO302" s="101">
        <f t="shared" si="80"/>
        <v>33009</v>
      </c>
      <c r="AP302" t="s">
        <v>1974</v>
      </c>
      <c r="AQ302">
        <f t="shared" ref="AQ302:AQ365" si="87">AK302*100000+AN302</f>
        <v>3342580</v>
      </c>
      <c r="AU302">
        <v>54.09</v>
      </c>
      <c r="AV302">
        <v>3.85</v>
      </c>
      <c r="AW302">
        <v>50.24</v>
      </c>
    </row>
    <row r="303" spans="1:49" hidden="1" outlineLevel="1">
      <c r="A303" t="s">
        <v>1847</v>
      </c>
      <c r="B303" s="9" t="s">
        <v>1480</v>
      </c>
      <c r="C303" s="1">
        <f t="shared" si="81"/>
        <v>5101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82"/>
        <v>4</v>
      </c>
      <c r="G303" s="1">
        <f t="shared" si="78"/>
        <v>2607</v>
      </c>
      <c r="H303" s="2">
        <f t="shared" si="79"/>
        <v>0.51107625955694957</v>
      </c>
      <c r="I303" s="8"/>
      <c r="J303" s="2">
        <f t="shared" si="83"/>
        <v>0.22681827092726917</v>
      </c>
      <c r="K303" s="2">
        <f t="shared" si="84"/>
        <v>0.73789453048421882</v>
      </c>
      <c r="L303" s="2">
        <f t="shared" si="85"/>
        <v>1.0390119584395216E-2</v>
      </c>
      <c r="M303" s="2">
        <f t="shared" si="86"/>
        <v>2.4897079004116821E-2</v>
      </c>
      <c r="N303" s="9">
        <v>1157</v>
      </c>
      <c r="O303" s="9">
        <v>3764</v>
      </c>
      <c r="P303" s="9">
        <v>53</v>
      </c>
      <c r="Q303" s="57">
        <v>121</v>
      </c>
      <c r="U303" s="57"/>
      <c r="V303" s="57"/>
      <c r="W303" s="57"/>
      <c r="X303" s="9">
        <v>6</v>
      </c>
      <c r="Y303" s="57"/>
      <c r="Z303" s="57"/>
      <c r="AA303" s="57"/>
      <c r="AB303" s="57"/>
      <c r="AG303" t="str">
        <f t="shared" si="77"/>
        <v>Londonderry</v>
      </c>
      <c r="AH303" t="s">
        <v>1058</v>
      </c>
      <c r="AI303">
        <v>1</v>
      </c>
      <c r="AK303" s="95">
        <v>33</v>
      </c>
      <c r="AL303" s="97">
        <v>15</v>
      </c>
      <c r="AM303" s="97">
        <v>95</v>
      </c>
      <c r="AN303" s="101">
        <v>43220</v>
      </c>
      <c r="AO303" s="101">
        <f t="shared" si="80"/>
        <v>33015</v>
      </c>
      <c r="AP303" t="s">
        <v>1974</v>
      </c>
      <c r="AQ303">
        <f t="shared" si="87"/>
        <v>3343220</v>
      </c>
      <c r="AU303">
        <v>41.94</v>
      </c>
      <c r="AV303">
        <v>0.13</v>
      </c>
      <c r="AW303">
        <v>41.81</v>
      </c>
    </row>
    <row r="304" spans="1:49" hidden="1" outlineLevel="1">
      <c r="A304" t="s">
        <v>594</v>
      </c>
      <c r="B304" s="9" t="s">
        <v>1480</v>
      </c>
      <c r="C304" s="1">
        <f t="shared" si="81"/>
        <v>1175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82"/>
        <v>4</v>
      </c>
      <c r="G304" s="1">
        <f t="shared" si="78"/>
        <v>612</v>
      </c>
      <c r="H304" s="2">
        <f t="shared" si="79"/>
        <v>0.52085106382978719</v>
      </c>
      <c r="I304" s="8"/>
      <c r="J304" s="2">
        <f t="shared" si="83"/>
        <v>0.21617021276595744</v>
      </c>
      <c r="K304" s="2">
        <f t="shared" si="84"/>
        <v>0.73702127659574468</v>
      </c>
      <c r="L304" s="2">
        <f t="shared" si="85"/>
        <v>1.7021276595744681E-2</v>
      </c>
      <c r="M304" s="2">
        <f t="shared" si="86"/>
        <v>2.9787234042553148E-2</v>
      </c>
      <c r="N304" s="9">
        <v>254</v>
      </c>
      <c r="O304" s="9">
        <v>866</v>
      </c>
      <c r="P304" s="9">
        <v>20</v>
      </c>
      <c r="Q304" s="57">
        <v>34</v>
      </c>
      <c r="U304" s="57"/>
      <c r="V304" s="57"/>
      <c r="W304" s="57"/>
      <c r="X304" s="9">
        <v>1</v>
      </c>
      <c r="Y304" s="57"/>
      <c r="Z304" s="57"/>
      <c r="AA304" s="57"/>
      <c r="AB304" s="57"/>
      <c r="AG304" t="str">
        <f t="shared" si="77"/>
        <v>Loudon</v>
      </c>
      <c r="AH304" t="s">
        <v>188</v>
      </c>
      <c r="AI304">
        <v>2</v>
      </c>
      <c r="AK304" s="95">
        <v>33</v>
      </c>
      <c r="AL304" s="97">
        <v>13</v>
      </c>
      <c r="AM304" s="97">
        <v>85</v>
      </c>
      <c r="AN304" s="101">
        <v>43380</v>
      </c>
      <c r="AO304" s="101">
        <f t="shared" si="80"/>
        <v>33013</v>
      </c>
      <c r="AP304" t="s">
        <v>1974</v>
      </c>
      <c r="AQ304">
        <f t="shared" si="87"/>
        <v>3343380</v>
      </c>
      <c r="AU304">
        <v>47.48</v>
      </c>
      <c r="AV304">
        <v>0.67</v>
      </c>
      <c r="AW304">
        <v>46.81</v>
      </c>
    </row>
    <row r="305" spans="1:49" hidden="1" outlineLevel="1">
      <c r="A305" t="s">
        <v>262</v>
      </c>
      <c r="B305" s="9" t="s">
        <v>1480</v>
      </c>
      <c r="C305" s="1">
        <f t="shared" si="81"/>
        <v>135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82"/>
        <v>4</v>
      </c>
      <c r="G305" s="1">
        <f t="shared" si="78"/>
        <v>58</v>
      </c>
      <c r="H305" s="2">
        <f t="shared" si="79"/>
        <v>0.42962962962962964</v>
      </c>
      <c r="I305" s="8"/>
      <c r="J305" s="2">
        <f t="shared" si="83"/>
        <v>0.25925925925925924</v>
      </c>
      <c r="K305" s="2">
        <f t="shared" si="84"/>
        <v>0.68888888888888888</v>
      </c>
      <c r="L305" s="2">
        <f t="shared" si="85"/>
        <v>1.4814814814814815E-2</v>
      </c>
      <c r="M305" s="2">
        <f t="shared" si="86"/>
        <v>3.7037037037037E-2</v>
      </c>
      <c r="N305" s="9">
        <v>35</v>
      </c>
      <c r="O305" s="9">
        <v>93</v>
      </c>
      <c r="P305" s="9">
        <v>2</v>
      </c>
      <c r="Q305" s="57">
        <v>5</v>
      </c>
      <c r="U305" s="57"/>
      <c r="V305" s="57"/>
      <c r="W305" s="57"/>
      <c r="X305" s="9">
        <v>0</v>
      </c>
      <c r="Y305" s="57"/>
      <c r="Z305" s="57"/>
      <c r="AA305" s="57"/>
      <c r="AB305" s="57"/>
      <c r="AG305" t="str">
        <f t="shared" si="77"/>
        <v>Lyman</v>
      </c>
      <c r="AH305" t="s">
        <v>391</v>
      </c>
      <c r="AI305">
        <v>2</v>
      </c>
      <c r="AK305" s="95">
        <v>33</v>
      </c>
      <c r="AL305" s="97">
        <v>9</v>
      </c>
      <c r="AM305" s="97">
        <v>130</v>
      </c>
      <c r="AN305" s="101">
        <v>44100</v>
      </c>
      <c r="AO305" s="101">
        <f t="shared" si="80"/>
        <v>33009</v>
      </c>
      <c r="AP305" t="s">
        <v>1974</v>
      </c>
      <c r="AQ305">
        <f t="shared" si="87"/>
        <v>3344100</v>
      </c>
      <c r="AU305">
        <v>28.75</v>
      </c>
      <c r="AV305">
        <v>0.28999999999999998</v>
      </c>
      <c r="AW305">
        <v>28.46</v>
      </c>
    </row>
    <row r="306" spans="1:49" hidden="1" outlineLevel="1">
      <c r="A306" t="s">
        <v>2026</v>
      </c>
      <c r="B306" s="9" t="s">
        <v>1480</v>
      </c>
      <c r="C306" s="1">
        <f t="shared" si="81"/>
        <v>679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82"/>
        <v>4</v>
      </c>
      <c r="G306" s="1">
        <f t="shared" si="78"/>
        <v>11</v>
      </c>
      <c r="H306" s="2">
        <f t="shared" si="79"/>
        <v>1.6200294550810016E-2</v>
      </c>
      <c r="I306" s="8"/>
      <c r="J306" s="2">
        <f t="shared" si="83"/>
        <v>0.47717231222385864</v>
      </c>
      <c r="K306" s="2">
        <f t="shared" si="84"/>
        <v>0.49337260677466865</v>
      </c>
      <c r="L306" s="2">
        <f t="shared" si="85"/>
        <v>8.836524300441826E-3</v>
      </c>
      <c r="M306" s="2">
        <f t="shared" si="86"/>
        <v>2.0618556701030823E-2</v>
      </c>
      <c r="N306" s="9">
        <v>324</v>
      </c>
      <c r="O306" s="9">
        <v>335</v>
      </c>
      <c r="P306" s="9">
        <v>6</v>
      </c>
      <c r="Q306" s="57">
        <v>10</v>
      </c>
      <c r="U306" s="57"/>
      <c r="V306" s="57"/>
      <c r="W306" s="57"/>
      <c r="X306" s="9">
        <v>4</v>
      </c>
      <c r="Y306" s="57"/>
      <c r="Z306" s="57"/>
      <c r="AA306" s="57"/>
      <c r="AB306" s="57"/>
      <c r="AG306" t="str">
        <f t="shared" si="77"/>
        <v>Lyme</v>
      </c>
      <c r="AH306" t="s">
        <v>391</v>
      </c>
      <c r="AI306">
        <v>2</v>
      </c>
      <c r="AK306" s="95">
        <v>33</v>
      </c>
      <c r="AL306" s="97">
        <v>9</v>
      </c>
      <c r="AM306" s="97">
        <v>135</v>
      </c>
      <c r="AN306" s="101">
        <v>44260</v>
      </c>
      <c r="AO306" s="101">
        <f t="shared" si="80"/>
        <v>33009</v>
      </c>
      <c r="AP306" t="s">
        <v>1974</v>
      </c>
      <c r="AQ306">
        <f t="shared" si="87"/>
        <v>3344260</v>
      </c>
      <c r="AU306">
        <v>54.97</v>
      </c>
      <c r="AV306">
        <v>1.1299999999999999</v>
      </c>
      <c r="AW306">
        <v>53.85</v>
      </c>
    </row>
    <row r="307" spans="1:49" hidden="1" outlineLevel="1">
      <c r="A307" t="s">
        <v>1344</v>
      </c>
      <c r="B307" s="9" t="s">
        <v>1480</v>
      </c>
      <c r="C307" s="1">
        <f t="shared" si="81"/>
        <v>440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82"/>
        <v>4</v>
      </c>
      <c r="G307" s="1">
        <f t="shared" si="78"/>
        <v>162</v>
      </c>
      <c r="H307" s="2">
        <f t="shared" si="79"/>
        <v>0.36818181818181817</v>
      </c>
      <c r="I307" s="8"/>
      <c r="J307" s="2">
        <f t="shared" si="83"/>
        <v>0.29545454545454547</v>
      </c>
      <c r="K307" s="2">
        <f t="shared" si="84"/>
        <v>0.66363636363636369</v>
      </c>
      <c r="L307" s="2">
        <f t="shared" si="85"/>
        <v>1.3636363636363636E-2</v>
      </c>
      <c r="M307" s="2">
        <f t="shared" si="86"/>
        <v>2.7272727272727261E-2</v>
      </c>
      <c r="N307" s="9">
        <v>130</v>
      </c>
      <c r="O307" s="9">
        <v>292</v>
      </c>
      <c r="P307" s="9">
        <v>6</v>
      </c>
      <c r="Q307" s="57">
        <v>12</v>
      </c>
      <c r="U307" s="57"/>
      <c r="V307" s="57"/>
      <c r="W307" s="57"/>
      <c r="X307" s="9">
        <v>0</v>
      </c>
      <c r="Y307" s="57"/>
      <c r="Z307" s="57"/>
      <c r="AA307" s="57"/>
      <c r="AB307" s="57"/>
      <c r="AG307" t="str">
        <f t="shared" si="77"/>
        <v>Lyndeborough</v>
      </c>
      <c r="AH307" t="s">
        <v>2154</v>
      </c>
      <c r="AI307">
        <v>2</v>
      </c>
      <c r="AK307" s="95">
        <v>33</v>
      </c>
      <c r="AL307" s="97">
        <v>11</v>
      </c>
      <c r="AM307" s="97">
        <v>80</v>
      </c>
      <c r="AN307" s="101">
        <v>44580</v>
      </c>
      <c r="AO307" s="101">
        <f t="shared" si="80"/>
        <v>33011</v>
      </c>
      <c r="AP307" t="s">
        <v>1974</v>
      </c>
      <c r="AQ307">
        <f t="shared" si="87"/>
        <v>3344580</v>
      </c>
      <c r="AU307">
        <v>31.21</v>
      </c>
      <c r="AV307">
        <v>0.12</v>
      </c>
      <c r="AW307">
        <v>31.09</v>
      </c>
    </row>
    <row r="308" spans="1:49" hidden="1" outlineLevel="1">
      <c r="A308" t="s">
        <v>1066</v>
      </c>
      <c r="B308" s="9" t="s">
        <v>1480</v>
      </c>
      <c r="C308" s="1">
        <f t="shared" si="81"/>
        <v>536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82"/>
        <v>5</v>
      </c>
      <c r="G308" s="1">
        <f t="shared" si="78"/>
        <v>144</v>
      </c>
      <c r="H308" s="2">
        <f t="shared" si="79"/>
        <v>0.26865671641791045</v>
      </c>
      <c r="I308" s="8"/>
      <c r="J308" s="2">
        <f t="shared" si="83"/>
        <v>0.35074626865671643</v>
      </c>
      <c r="K308" s="2">
        <f t="shared" si="84"/>
        <v>0.61940298507462688</v>
      </c>
      <c r="L308" s="2">
        <f t="shared" si="85"/>
        <v>5.597014925373134E-3</v>
      </c>
      <c r="M308" s="2">
        <f t="shared" si="86"/>
        <v>2.4253731343283558E-2</v>
      </c>
      <c r="N308" s="9">
        <v>188</v>
      </c>
      <c r="O308" s="9">
        <v>332</v>
      </c>
      <c r="P308" s="9">
        <v>3</v>
      </c>
      <c r="Q308" s="57">
        <v>9</v>
      </c>
      <c r="U308" s="57"/>
      <c r="V308" s="57"/>
      <c r="W308" s="57"/>
      <c r="X308" s="9">
        <v>4</v>
      </c>
      <c r="Y308" s="57"/>
      <c r="Z308" s="57"/>
      <c r="AA308" s="57"/>
      <c r="AB308" s="57"/>
      <c r="AG308" t="str">
        <f t="shared" si="77"/>
        <v>Madbury</v>
      </c>
      <c r="AH308" t="s">
        <v>2231</v>
      </c>
      <c r="AI308">
        <v>1</v>
      </c>
      <c r="AK308" s="95">
        <v>33</v>
      </c>
      <c r="AL308" s="97">
        <v>17</v>
      </c>
      <c r="AM308" s="97">
        <v>30</v>
      </c>
      <c r="AN308" s="101">
        <v>44820</v>
      </c>
      <c r="AO308" s="101">
        <f t="shared" si="80"/>
        <v>33017</v>
      </c>
      <c r="AP308" t="s">
        <v>1974</v>
      </c>
      <c r="AQ308">
        <f t="shared" si="87"/>
        <v>3344820</v>
      </c>
      <c r="AU308">
        <v>12.24</v>
      </c>
      <c r="AV308">
        <v>0.56000000000000005</v>
      </c>
      <c r="AW308">
        <v>11.68</v>
      </c>
    </row>
    <row r="309" spans="1:49" hidden="1" outlineLevel="1">
      <c r="A309" s="9" t="s">
        <v>2058</v>
      </c>
      <c r="B309" s="9" t="s">
        <v>1480</v>
      </c>
      <c r="C309" s="1">
        <f t="shared" si="81"/>
        <v>630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82"/>
        <v>3</v>
      </c>
      <c r="G309" s="1">
        <f t="shared" si="78"/>
        <v>264</v>
      </c>
      <c r="H309" s="2">
        <f t="shared" si="79"/>
        <v>0.41904761904761906</v>
      </c>
      <c r="I309" s="8"/>
      <c r="J309" s="2">
        <f t="shared" si="83"/>
        <v>0.26666666666666666</v>
      </c>
      <c r="K309" s="2">
        <f t="shared" si="84"/>
        <v>0.68571428571428572</v>
      </c>
      <c r="L309" s="2">
        <f t="shared" si="85"/>
        <v>2.6984126984126985E-2</v>
      </c>
      <c r="M309" s="2">
        <f t="shared" si="86"/>
        <v>2.0634920634920687E-2</v>
      </c>
      <c r="N309" s="9">
        <v>168</v>
      </c>
      <c r="O309" s="9">
        <v>432</v>
      </c>
      <c r="P309" s="9">
        <v>17</v>
      </c>
      <c r="Q309" s="57">
        <v>13</v>
      </c>
      <c r="U309" s="57"/>
      <c r="V309" s="57"/>
      <c r="W309" s="57"/>
      <c r="X309" s="9">
        <v>0</v>
      </c>
      <c r="Y309" s="57"/>
      <c r="Z309" s="57"/>
      <c r="AA309" s="57"/>
      <c r="AB309" s="57"/>
      <c r="AG309" t="str">
        <f t="shared" si="77"/>
        <v>Madison</v>
      </c>
      <c r="AH309" t="s">
        <v>1265</v>
      </c>
      <c r="AI309">
        <v>1</v>
      </c>
      <c r="AK309" s="95">
        <v>33</v>
      </c>
      <c r="AL309" s="97">
        <v>3</v>
      </c>
      <c r="AM309" s="97">
        <v>60</v>
      </c>
      <c r="AN309" s="101">
        <v>45060</v>
      </c>
      <c r="AO309" s="101">
        <f t="shared" si="80"/>
        <v>33003</v>
      </c>
      <c r="AP309" t="s">
        <v>1974</v>
      </c>
      <c r="AQ309">
        <f t="shared" si="87"/>
        <v>3345060</v>
      </c>
      <c r="AU309">
        <v>40.950000000000003</v>
      </c>
      <c r="AV309">
        <v>2.2200000000000002</v>
      </c>
      <c r="AW309">
        <v>38.729999999999997</v>
      </c>
    </row>
    <row r="310" spans="1:49" hidden="1" outlineLevel="1">
      <c r="A310" t="s">
        <v>1679</v>
      </c>
      <c r="B310" s="9" t="s">
        <v>1480</v>
      </c>
      <c r="C310" s="1">
        <f t="shared" si="81"/>
        <v>25846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82"/>
        <v>4</v>
      </c>
      <c r="G310" s="1">
        <f t="shared" si="78"/>
        <v>10386</v>
      </c>
      <c r="H310" s="2">
        <f t="shared" si="79"/>
        <v>0.4018416776290335</v>
      </c>
      <c r="I310" s="8"/>
      <c r="J310" s="2">
        <f t="shared" si="83"/>
        <v>0.28282906445871703</v>
      </c>
      <c r="K310" s="2">
        <f t="shared" si="84"/>
        <v>0.68467074208775047</v>
      </c>
      <c r="L310" s="2">
        <f t="shared" si="85"/>
        <v>1.1800665480151667E-2</v>
      </c>
      <c r="M310" s="2">
        <f t="shared" si="86"/>
        <v>2.0699527973380833E-2</v>
      </c>
      <c r="N310" s="9">
        <v>7310</v>
      </c>
      <c r="O310" s="9">
        <v>17696</v>
      </c>
      <c r="P310" s="9">
        <v>305</v>
      </c>
      <c r="Q310" s="57">
        <v>517</v>
      </c>
      <c r="U310" s="57"/>
      <c r="V310" s="57"/>
      <c r="W310" s="57"/>
      <c r="X310" s="9">
        <v>18</v>
      </c>
      <c r="Y310" s="57"/>
      <c r="Z310" s="57"/>
      <c r="AA310" s="57"/>
      <c r="AB310" s="57"/>
      <c r="AG310" t="str">
        <f t="shared" si="77"/>
        <v>Manchester</v>
      </c>
      <c r="AH310" t="s">
        <v>2154</v>
      </c>
      <c r="AI310">
        <v>1</v>
      </c>
      <c r="AK310" s="95">
        <v>33</v>
      </c>
      <c r="AL310" s="97">
        <v>11</v>
      </c>
      <c r="AM310" s="97">
        <v>85</v>
      </c>
      <c r="AN310" s="101">
        <v>45140</v>
      </c>
      <c r="AO310" s="101">
        <f t="shared" si="80"/>
        <v>33011</v>
      </c>
      <c r="AP310" t="s">
        <v>759</v>
      </c>
      <c r="AQ310">
        <f t="shared" si="87"/>
        <v>3345140</v>
      </c>
      <c r="AU310">
        <v>34.909999999999997</v>
      </c>
      <c r="AV310">
        <v>1.9</v>
      </c>
      <c r="AW310">
        <v>33.01</v>
      </c>
    </row>
    <row r="311" spans="1:49" hidden="1" outlineLevel="1">
      <c r="A311" t="s">
        <v>1100</v>
      </c>
      <c r="B311" s="9" t="s">
        <v>1480</v>
      </c>
      <c r="C311" s="1">
        <f t="shared" si="81"/>
        <v>657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82"/>
        <v>4</v>
      </c>
      <c r="G311" s="1">
        <f t="shared" si="78"/>
        <v>135</v>
      </c>
      <c r="H311" s="2">
        <f t="shared" si="79"/>
        <v>0.20547945205479451</v>
      </c>
      <c r="I311" s="8"/>
      <c r="J311" s="2">
        <f t="shared" si="83"/>
        <v>0.36529680365296802</v>
      </c>
      <c r="K311" s="2">
        <f t="shared" si="84"/>
        <v>0.57077625570776258</v>
      </c>
      <c r="L311" s="2">
        <f t="shared" si="85"/>
        <v>2.5875190258751901E-2</v>
      </c>
      <c r="M311" s="2">
        <f t="shared" si="86"/>
        <v>3.8051750380517502E-2</v>
      </c>
      <c r="N311" s="9">
        <v>240</v>
      </c>
      <c r="O311" s="9">
        <v>375</v>
      </c>
      <c r="P311" s="9">
        <v>17</v>
      </c>
      <c r="Q311" s="57">
        <v>23</v>
      </c>
      <c r="U311" s="57"/>
      <c r="V311" s="57"/>
      <c r="W311" s="57"/>
      <c r="X311" s="9">
        <v>2</v>
      </c>
      <c r="Y311" s="57"/>
      <c r="Z311" s="57"/>
      <c r="AA311" s="57"/>
      <c r="AB311" s="57"/>
      <c r="AG311" t="str">
        <f t="shared" si="77"/>
        <v>Marlborough</v>
      </c>
      <c r="AH311" t="s">
        <v>1718</v>
      </c>
      <c r="AI311">
        <v>2</v>
      </c>
      <c r="AK311" s="95">
        <v>33</v>
      </c>
      <c r="AL311" s="97">
        <v>5</v>
      </c>
      <c r="AM311" s="97">
        <v>50</v>
      </c>
      <c r="AN311" s="101">
        <v>45460</v>
      </c>
      <c r="AO311" s="101">
        <f t="shared" si="80"/>
        <v>33005</v>
      </c>
      <c r="AP311" t="s">
        <v>1974</v>
      </c>
      <c r="AQ311">
        <f t="shared" si="87"/>
        <v>3345460</v>
      </c>
      <c r="AU311">
        <v>20.64</v>
      </c>
      <c r="AV311">
        <v>0.24</v>
      </c>
      <c r="AW311">
        <v>20.41</v>
      </c>
    </row>
    <row r="312" spans="1:49" hidden="1" outlineLevel="1">
      <c r="A312" t="s">
        <v>1067</v>
      </c>
      <c r="B312" s="9" t="s">
        <v>1480</v>
      </c>
      <c r="C312" s="1">
        <f t="shared" si="81"/>
        <v>248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82"/>
        <v>4</v>
      </c>
      <c r="G312" s="1">
        <f t="shared" si="78"/>
        <v>75</v>
      </c>
      <c r="H312" s="2">
        <f t="shared" si="79"/>
        <v>0.30241935483870969</v>
      </c>
      <c r="I312" s="8"/>
      <c r="J312" s="2">
        <f t="shared" si="83"/>
        <v>0.32258064516129031</v>
      </c>
      <c r="K312" s="2">
        <f t="shared" si="84"/>
        <v>0.625</v>
      </c>
      <c r="L312" s="2">
        <f t="shared" si="85"/>
        <v>2.0161290322580645E-2</v>
      </c>
      <c r="M312" s="2">
        <f t="shared" si="86"/>
        <v>3.2258064516129101E-2</v>
      </c>
      <c r="N312" s="9">
        <v>80</v>
      </c>
      <c r="O312" s="9">
        <v>155</v>
      </c>
      <c r="P312" s="9">
        <v>5</v>
      </c>
      <c r="Q312" s="57">
        <v>8</v>
      </c>
      <c r="U312" s="57"/>
      <c r="V312" s="57"/>
      <c r="W312" s="57"/>
      <c r="X312" s="9">
        <v>0</v>
      </c>
      <c r="Y312" s="57"/>
      <c r="Z312" s="57"/>
      <c r="AA312" s="57"/>
      <c r="AB312" s="57"/>
      <c r="AG312" t="str">
        <f t="shared" si="77"/>
        <v>Marlow</v>
      </c>
      <c r="AH312" t="s">
        <v>1718</v>
      </c>
      <c r="AI312">
        <v>2</v>
      </c>
      <c r="AK312" s="95">
        <v>33</v>
      </c>
      <c r="AL312" s="97">
        <v>5</v>
      </c>
      <c r="AM312" s="97">
        <v>55</v>
      </c>
      <c r="AN312" s="101">
        <v>45700</v>
      </c>
      <c r="AO312" s="101">
        <f t="shared" si="80"/>
        <v>33005</v>
      </c>
      <c r="AP312" t="s">
        <v>1974</v>
      </c>
      <c r="AQ312">
        <f t="shared" si="87"/>
        <v>3345700</v>
      </c>
      <c r="AU312">
        <v>26.42</v>
      </c>
      <c r="AV312">
        <v>0.47</v>
      </c>
      <c r="AW312">
        <v>25.95</v>
      </c>
    </row>
    <row r="313" spans="1:49" hidden="1" outlineLevel="1">
      <c r="A313" t="s">
        <v>2167</v>
      </c>
      <c r="B313" s="9" t="s">
        <v>1480</v>
      </c>
      <c r="C313" s="1">
        <f t="shared" si="81"/>
        <v>337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82"/>
        <v>4</v>
      </c>
      <c r="G313" s="1">
        <f t="shared" si="78"/>
        <v>122</v>
      </c>
      <c r="H313" s="2">
        <f t="shared" si="79"/>
        <v>0.36201780415430268</v>
      </c>
      <c r="I313" s="8"/>
      <c r="J313" s="2">
        <f t="shared" si="83"/>
        <v>0.28486646884272998</v>
      </c>
      <c r="K313" s="2">
        <f t="shared" si="84"/>
        <v>0.64688427299703266</v>
      </c>
      <c r="L313" s="2">
        <f t="shared" si="85"/>
        <v>2.0771513353115726E-2</v>
      </c>
      <c r="M313" s="2">
        <f t="shared" si="86"/>
        <v>4.747774480712158E-2</v>
      </c>
      <c r="N313" s="9">
        <v>96</v>
      </c>
      <c r="O313" s="9">
        <v>218</v>
      </c>
      <c r="P313" s="9">
        <v>7</v>
      </c>
      <c r="Q313" s="57">
        <v>16</v>
      </c>
      <c r="U313" s="57"/>
      <c r="V313" s="57"/>
      <c r="W313" s="57"/>
      <c r="X313" s="9">
        <v>0</v>
      </c>
      <c r="Y313" s="57"/>
      <c r="Z313" s="57"/>
      <c r="AA313" s="57"/>
      <c r="AB313" s="57"/>
      <c r="AG313" t="str">
        <f t="shared" si="77"/>
        <v>Mason</v>
      </c>
      <c r="AH313" t="s">
        <v>2154</v>
      </c>
      <c r="AI313">
        <v>2</v>
      </c>
      <c r="AK313" s="95">
        <v>33</v>
      </c>
      <c r="AL313" s="97">
        <v>11</v>
      </c>
      <c r="AM313" s="97">
        <v>90</v>
      </c>
      <c r="AN313" s="101">
        <v>46260</v>
      </c>
      <c r="AO313" s="101">
        <f t="shared" si="80"/>
        <v>33011</v>
      </c>
      <c r="AP313" t="s">
        <v>1974</v>
      </c>
      <c r="AQ313">
        <f t="shared" si="87"/>
        <v>3346260</v>
      </c>
      <c r="AU313">
        <v>23.96</v>
      </c>
      <c r="AV313">
        <v>0.06</v>
      </c>
      <c r="AW313">
        <v>23.9</v>
      </c>
    </row>
    <row r="314" spans="1:49" hidden="1" outlineLevel="1">
      <c r="A314" t="s">
        <v>1654</v>
      </c>
      <c r="B314" s="9" t="s">
        <v>1480</v>
      </c>
      <c r="C314" s="1">
        <f t="shared" si="81"/>
        <v>1736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82"/>
        <v>4</v>
      </c>
      <c r="G314" s="1">
        <f t="shared" si="78"/>
        <v>885</v>
      </c>
      <c r="H314" s="2">
        <f t="shared" si="79"/>
        <v>0.50979262672811065</v>
      </c>
      <c r="I314" s="8"/>
      <c r="J314" s="2">
        <f t="shared" si="83"/>
        <v>0.22753456221198157</v>
      </c>
      <c r="K314" s="2">
        <f t="shared" si="84"/>
        <v>0.73732718894009219</v>
      </c>
      <c r="L314" s="2">
        <f t="shared" si="85"/>
        <v>1.6705069124423964E-2</v>
      </c>
      <c r="M314" s="2">
        <f t="shared" si="86"/>
        <v>1.8433179723502304E-2</v>
      </c>
      <c r="N314" s="9">
        <v>395</v>
      </c>
      <c r="O314" s="9">
        <v>1280</v>
      </c>
      <c r="P314" s="9">
        <v>29</v>
      </c>
      <c r="Q314" s="57">
        <v>31</v>
      </c>
      <c r="U314" s="57"/>
      <c r="V314" s="57"/>
      <c r="W314" s="57"/>
      <c r="X314" s="9">
        <v>1</v>
      </c>
      <c r="Y314" s="57"/>
      <c r="Z314" s="57"/>
      <c r="AA314" s="57"/>
      <c r="AB314" s="57"/>
      <c r="AG314" t="str">
        <f t="shared" si="77"/>
        <v>Meredith</v>
      </c>
      <c r="AH314" t="s">
        <v>1517</v>
      </c>
      <c r="AI314">
        <v>1</v>
      </c>
      <c r="AK314" s="95">
        <v>33</v>
      </c>
      <c r="AL314" s="97">
        <v>1</v>
      </c>
      <c r="AM314" s="97">
        <v>40</v>
      </c>
      <c r="AN314" s="101">
        <v>47140</v>
      </c>
      <c r="AO314" s="101">
        <f t="shared" si="80"/>
        <v>33001</v>
      </c>
      <c r="AP314" t="s">
        <v>1974</v>
      </c>
      <c r="AQ314">
        <f t="shared" si="87"/>
        <v>3347140</v>
      </c>
      <c r="AU314">
        <v>54.13</v>
      </c>
      <c r="AV314">
        <v>13.93</v>
      </c>
      <c r="AW314">
        <v>40.19</v>
      </c>
    </row>
    <row r="315" spans="1:49" hidden="1" outlineLevel="1">
      <c r="A315" t="s">
        <v>188</v>
      </c>
      <c r="B315" s="9" t="s">
        <v>1480</v>
      </c>
      <c r="C315" s="1">
        <f t="shared" si="81"/>
        <v>6331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82"/>
        <v>4</v>
      </c>
      <c r="G315" s="1">
        <f t="shared" si="78"/>
        <v>2803</v>
      </c>
      <c r="H315" s="2">
        <f t="shared" si="79"/>
        <v>0.44274206286526613</v>
      </c>
      <c r="I315" s="8"/>
      <c r="J315" s="2">
        <f t="shared" si="83"/>
        <v>0.25604169957352707</v>
      </c>
      <c r="K315" s="2">
        <f t="shared" si="84"/>
        <v>0.69878376243879325</v>
      </c>
      <c r="L315" s="2">
        <f t="shared" si="85"/>
        <v>1.0898752171852788E-2</v>
      </c>
      <c r="M315" s="2">
        <f t="shared" si="86"/>
        <v>3.4275785815826888E-2</v>
      </c>
      <c r="N315" s="9">
        <v>1621</v>
      </c>
      <c r="O315" s="9">
        <v>4424</v>
      </c>
      <c r="P315" s="9">
        <v>69</v>
      </c>
      <c r="Q315" s="57">
        <v>216</v>
      </c>
      <c r="U315" s="57"/>
      <c r="V315" s="57"/>
      <c r="W315" s="57"/>
      <c r="X315" s="9">
        <v>1</v>
      </c>
      <c r="Y315" s="57"/>
      <c r="Z315" s="57"/>
      <c r="AA315" s="57"/>
      <c r="AB315" s="57"/>
      <c r="AG315" t="str">
        <f t="shared" si="77"/>
        <v>Merrimack</v>
      </c>
      <c r="AH315" t="s">
        <v>2154</v>
      </c>
      <c r="AI315">
        <v>1</v>
      </c>
      <c r="AK315" s="95">
        <v>33</v>
      </c>
      <c r="AL315" s="97">
        <v>11</v>
      </c>
      <c r="AM315" s="97">
        <v>95</v>
      </c>
      <c r="AN315" s="101">
        <v>47540</v>
      </c>
      <c r="AO315" s="101">
        <f t="shared" si="80"/>
        <v>33011</v>
      </c>
      <c r="AP315" t="s">
        <v>1974</v>
      </c>
      <c r="AQ315">
        <f t="shared" si="87"/>
        <v>3347540</v>
      </c>
      <c r="AU315">
        <v>33.43</v>
      </c>
      <c r="AV315">
        <v>0.83</v>
      </c>
      <c r="AW315">
        <v>32.6</v>
      </c>
    </row>
    <row r="316" spans="1:49" hidden="1" outlineLevel="1">
      <c r="A316" t="s">
        <v>1691</v>
      </c>
      <c r="B316" s="9" t="s">
        <v>1480</v>
      </c>
      <c r="C316" s="1">
        <f t="shared" si="81"/>
        <v>303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82"/>
        <v>4</v>
      </c>
      <c r="G316" s="1">
        <f t="shared" si="78"/>
        <v>116</v>
      </c>
      <c r="H316" s="2">
        <f t="shared" si="79"/>
        <v>0.38283828382838286</v>
      </c>
      <c r="I316" s="8"/>
      <c r="J316" s="2">
        <f t="shared" si="83"/>
        <v>0.29702970297029702</v>
      </c>
      <c r="K316" s="2">
        <f t="shared" si="84"/>
        <v>0.67986798679867988</v>
      </c>
      <c r="L316" s="2">
        <f t="shared" si="85"/>
        <v>6.6006600660066007E-3</v>
      </c>
      <c r="M316" s="2">
        <f t="shared" si="86"/>
        <v>1.6501650165016448E-2</v>
      </c>
      <c r="N316" s="9">
        <v>90</v>
      </c>
      <c r="O316" s="9">
        <v>206</v>
      </c>
      <c r="P316" s="9">
        <v>2</v>
      </c>
      <c r="Q316" s="57">
        <v>5</v>
      </c>
      <c r="U316" s="57"/>
      <c r="V316" s="57"/>
      <c r="W316" s="57"/>
      <c r="X316" s="9">
        <v>0</v>
      </c>
      <c r="Y316" s="57"/>
      <c r="Z316" s="57"/>
      <c r="AA316" s="57"/>
      <c r="AB316" s="57"/>
      <c r="AG316" t="str">
        <f t="shared" si="77"/>
        <v>Middleton</v>
      </c>
      <c r="AH316" t="s">
        <v>2231</v>
      </c>
      <c r="AI316">
        <v>1</v>
      </c>
      <c r="AK316" s="95">
        <v>33</v>
      </c>
      <c r="AL316" s="97">
        <v>17</v>
      </c>
      <c r="AM316" s="97">
        <v>35</v>
      </c>
      <c r="AN316" s="101">
        <v>47700</v>
      </c>
      <c r="AO316" s="101">
        <f t="shared" si="80"/>
        <v>33017</v>
      </c>
      <c r="AP316" t="s">
        <v>1974</v>
      </c>
      <c r="AQ316">
        <f t="shared" si="87"/>
        <v>3347700</v>
      </c>
      <c r="AU316">
        <v>18.510000000000002</v>
      </c>
      <c r="AV316">
        <v>0.42</v>
      </c>
      <c r="AW316">
        <v>18.09</v>
      </c>
    </row>
    <row r="317" spans="1:49" hidden="1" outlineLevel="1">
      <c r="A317" t="s">
        <v>306</v>
      </c>
      <c r="B317" s="9" t="s">
        <v>1480</v>
      </c>
      <c r="C317" s="1">
        <f t="shared" si="81"/>
        <v>343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82"/>
        <v>3</v>
      </c>
      <c r="G317" s="1">
        <f t="shared" si="78"/>
        <v>195</v>
      </c>
      <c r="H317" s="2">
        <f t="shared" si="79"/>
        <v>0.56851311953352768</v>
      </c>
      <c r="I317" s="8"/>
      <c r="J317" s="2">
        <f t="shared" si="83"/>
        <v>0.19533527696793002</v>
      </c>
      <c r="K317" s="2">
        <f t="shared" si="84"/>
        <v>0.76384839650145775</v>
      </c>
      <c r="L317" s="2">
        <f t="shared" si="85"/>
        <v>2.6239067055393587E-2</v>
      </c>
      <c r="M317" s="2">
        <f t="shared" si="86"/>
        <v>1.4577259475218703E-2</v>
      </c>
      <c r="N317" s="9">
        <v>67</v>
      </c>
      <c r="O317" s="9">
        <v>262</v>
      </c>
      <c r="P317" s="9">
        <v>9</v>
      </c>
      <c r="Q317" s="57">
        <v>5</v>
      </c>
      <c r="U317" s="57"/>
      <c r="V317" s="57"/>
      <c r="W317" s="57"/>
      <c r="X317" s="9">
        <v>0</v>
      </c>
      <c r="Y317" s="57"/>
      <c r="Z317" s="57"/>
      <c r="AA317" s="57"/>
      <c r="AB317" s="57"/>
      <c r="AG317" t="str">
        <f t="shared" si="77"/>
        <v>Milan</v>
      </c>
      <c r="AH317" t="s">
        <v>685</v>
      </c>
      <c r="AI317">
        <v>2</v>
      </c>
      <c r="AK317" s="95">
        <v>33</v>
      </c>
      <c r="AL317" s="97">
        <v>7</v>
      </c>
      <c r="AM317" s="97">
        <v>135</v>
      </c>
      <c r="AN317" s="101">
        <v>47860</v>
      </c>
      <c r="AO317" s="101">
        <f t="shared" si="80"/>
        <v>33007</v>
      </c>
      <c r="AP317" t="s">
        <v>1974</v>
      </c>
      <c r="AQ317">
        <f t="shared" si="87"/>
        <v>3347860</v>
      </c>
      <c r="AU317">
        <v>62.26</v>
      </c>
      <c r="AV317">
        <v>0.52</v>
      </c>
      <c r="AW317">
        <v>61.74</v>
      </c>
    </row>
    <row r="318" spans="1:49" hidden="1" outlineLevel="1">
      <c r="A318" t="s">
        <v>1381</v>
      </c>
      <c r="B318" s="9" t="s">
        <v>1480</v>
      </c>
      <c r="C318" s="1">
        <f t="shared" si="81"/>
        <v>3262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82"/>
        <v>4</v>
      </c>
      <c r="G318" s="1">
        <f t="shared" si="78"/>
        <v>1561</v>
      </c>
      <c r="H318" s="2">
        <f t="shared" si="79"/>
        <v>0.47854077253218885</v>
      </c>
      <c r="I318" s="8"/>
      <c r="J318" s="2">
        <f t="shared" si="83"/>
        <v>0.23881054567749846</v>
      </c>
      <c r="K318" s="2">
        <f t="shared" si="84"/>
        <v>0.71735131820968734</v>
      </c>
      <c r="L318" s="2">
        <f t="shared" si="85"/>
        <v>1.3795217657878603E-2</v>
      </c>
      <c r="M318" s="2">
        <f t="shared" si="86"/>
        <v>3.004291845493557E-2</v>
      </c>
      <c r="N318" s="9">
        <v>779</v>
      </c>
      <c r="O318" s="9">
        <v>2340</v>
      </c>
      <c r="P318" s="9">
        <v>45</v>
      </c>
      <c r="Q318" s="57">
        <v>98</v>
      </c>
      <c r="U318" s="57"/>
      <c r="V318" s="57"/>
      <c r="W318" s="57"/>
      <c r="X318" s="9">
        <v>0</v>
      </c>
      <c r="Y318" s="57"/>
      <c r="Z318" s="57"/>
      <c r="AA318" s="57"/>
      <c r="AB318" s="57"/>
      <c r="AG318" t="str">
        <f t="shared" si="77"/>
        <v>Milford</v>
      </c>
      <c r="AH318" t="s">
        <v>2154</v>
      </c>
      <c r="AI318">
        <v>2</v>
      </c>
      <c r="AK318" s="95">
        <v>33</v>
      </c>
      <c r="AL318" s="97">
        <v>11</v>
      </c>
      <c r="AM318" s="97">
        <v>100</v>
      </c>
      <c r="AN318" s="101">
        <v>48020</v>
      </c>
      <c r="AO318" s="101">
        <f t="shared" si="80"/>
        <v>33011</v>
      </c>
      <c r="AP318" t="s">
        <v>1974</v>
      </c>
      <c r="AQ318">
        <f t="shared" si="87"/>
        <v>3348020</v>
      </c>
      <c r="AU318">
        <v>25.28</v>
      </c>
      <c r="AV318">
        <v>0.06</v>
      </c>
      <c r="AW318">
        <v>25.23</v>
      </c>
    </row>
    <row r="319" spans="1:49" hidden="1" outlineLevel="1">
      <c r="A319" t="s">
        <v>1956</v>
      </c>
      <c r="B319" s="9" t="s">
        <v>1480</v>
      </c>
      <c r="C319" s="1">
        <f t="shared" si="81"/>
        <v>7</v>
      </c>
      <c r="D319" s="7">
        <f>IF(N319&gt;0, RANK(N319,(N319:P319,Q319:AE319)),0)</f>
        <v>0</v>
      </c>
      <c r="E319" s="7">
        <f>IF(O319&gt;0,RANK(O319,(N319:P319,Q319:AE319)),0)</f>
        <v>1</v>
      </c>
      <c r="F319" s="7">
        <f t="shared" si="82"/>
        <v>0</v>
      </c>
      <c r="G319" s="1">
        <f t="shared" si="78"/>
        <v>7</v>
      </c>
      <c r="H319" s="2">
        <f t="shared" si="79"/>
        <v>1</v>
      </c>
      <c r="I319" s="8"/>
      <c r="J319" s="2">
        <f t="shared" si="83"/>
        <v>0</v>
      </c>
      <c r="K319" s="2">
        <f t="shared" si="84"/>
        <v>1</v>
      </c>
      <c r="L319" s="2">
        <f t="shared" si="85"/>
        <v>0</v>
      </c>
      <c r="M319" s="2">
        <f t="shared" si="86"/>
        <v>0</v>
      </c>
      <c r="N319" s="9">
        <v>0</v>
      </c>
      <c r="O319" s="9">
        <v>7</v>
      </c>
      <c r="P319" s="9">
        <v>0</v>
      </c>
      <c r="Q319" s="57">
        <v>0</v>
      </c>
      <c r="U319" s="57"/>
      <c r="V319" s="57"/>
      <c r="W319" s="57"/>
      <c r="X319" s="9">
        <v>0</v>
      </c>
      <c r="Y319" s="57"/>
      <c r="Z319" s="57"/>
      <c r="AA319" s="57"/>
      <c r="AB319" s="57"/>
      <c r="AG319" t="str">
        <f t="shared" si="77"/>
        <v>Millsfield</v>
      </c>
      <c r="AH319" t="s">
        <v>685</v>
      </c>
      <c r="AI319">
        <v>2</v>
      </c>
      <c r="AK319" s="95">
        <v>33</v>
      </c>
      <c r="AL319" s="97">
        <v>7</v>
      </c>
      <c r="AM319" s="97">
        <v>140</v>
      </c>
      <c r="AN319" s="101">
        <v>48260</v>
      </c>
      <c r="AO319" s="101">
        <f t="shared" si="80"/>
        <v>33007</v>
      </c>
      <c r="AP319" t="s">
        <v>2289</v>
      </c>
      <c r="AQ319">
        <f t="shared" si="87"/>
        <v>3348260</v>
      </c>
      <c r="AU319">
        <v>45.31</v>
      </c>
      <c r="AV319">
        <v>0.35</v>
      </c>
      <c r="AW319">
        <v>44.96</v>
      </c>
    </row>
    <row r="320" spans="1:49" hidden="1" outlineLevel="1">
      <c r="A320" t="s">
        <v>595</v>
      </c>
      <c r="B320" s="9" t="s">
        <v>1480</v>
      </c>
      <c r="C320" s="1">
        <f t="shared" si="81"/>
        <v>814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82"/>
        <v>4</v>
      </c>
      <c r="G320" s="1">
        <f t="shared" si="78"/>
        <v>313</v>
      </c>
      <c r="H320" s="2">
        <f t="shared" si="79"/>
        <v>0.38452088452088451</v>
      </c>
      <c r="I320" s="8"/>
      <c r="J320" s="2">
        <f t="shared" si="83"/>
        <v>0.28746928746928746</v>
      </c>
      <c r="K320" s="2">
        <f t="shared" si="84"/>
        <v>0.67199017199017197</v>
      </c>
      <c r="L320" s="2">
        <f t="shared" si="85"/>
        <v>1.7199017199017199E-2</v>
      </c>
      <c r="M320" s="2">
        <f t="shared" si="86"/>
        <v>2.3341523341523372E-2</v>
      </c>
      <c r="N320" s="9">
        <v>234</v>
      </c>
      <c r="O320" s="9">
        <v>547</v>
      </c>
      <c r="P320" s="9">
        <v>14</v>
      </c>
      <c r="Q320" s="57">
        <v>19</v>
      </c>
      <c r="U320" s="57"/>
      <c r="V320" s="57"/>
      <c r="W320" s="57"/>
      <c r="X320" s="9">
        <v>0</v>
      </c>
      <c r="Y320" s="57"/>
      <c r="Z320" s="57"/>
      <c r="AA320" s="57"/>
      <c r="AB320" s="57"/>
      <c r="AG320" t="str">
        <f t="shared" si="77"/>
        <v>Milton</v>
      </c>
      <c r="AH320" t="s">
        <v>2231</v>
      </c>
      <c r="AI320">
        <v>1</v>
      </c>
      <c r="AK320" s="95">
        <v>33</v>
      </c>
      <c r="AL320" s="97">
        <v>17</v>
      </c>
      <c r="AM320" s="97">
        <v>40</v>
      </c>
      <c r="AN320" s="101">
        <v>48660</v>
      </c>
      <c r="AO320" s="101">
        <f t="shared" si="80"/>
        <v>33017</v>
      </c>
      <c r="AP320" t="s">
        <v>1974</v>
      </c>
      <c r="AQ320">
        <f t="shared" si="87"/>
        <v>3348660</v>
      </c>
      <c r="AU320">
        <v>34.28</v>
      </c>
      <c r="AV320">
        <v>1.17</v>
      </c>
      <c r="AW320">
        <v>33.11</v>
      </c>
    </row>
    <row r="321" spans="1:49" hidden="1" outlineLevel="1">
      <c r="A321" t="s">
        <v>308</v>
      </c>
      <c r="B321" s="9" t="s">
        <v>1480</v>
      </c>
      <c r="C321" s="1">
        <f t="shared" si="81"/>
        <v>356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82"/>
        <v>3</v>
      </c>
      <c r="G321" s="1">
        <f t="shared" si="78"/>
        <v>239</v>
      </c>
      <c r="H321" s="2">
        <f t="shared" si="79"/>
        <v>0.6713483146067416</v>
      </c>
      <c r="I321" s="8"/>
      <c r="J321" s="2">
        <f t="shared" si="83"/>
        <v>0.14887640449438203</v>
      </c>
      <c r="K321" s="2">
        <f t="shared" si="84"/>
        <v>0.8202247191011236</v>
      </c>
      <c r="L321" s="2">
        <f t="shared" si="85"/>
        <v>1.9662921348314606E-2</v>
      </c>
      <c r="M321" s="2">
        <f t="shared" si="86"/>
        <v>1.1235955056179796E-2</v>
      </c>
      <c r="N321" s="9">
        <v>53</v>
      </c>
      <c r="O321" s="9">
        <v>292</v>
      </c>
      <c r="P321" s="9">
        <v>7</v>
      </c>
      <c r="Q321" s="57">
        <v>4</v>
      </c>
      <c r="U321" s="57"/>
      <c r="V321" s="57"/>
      <c r="W321" s="57"/>
      <c r="X321" s="9">
        <v>0</v>
      </c>
      <c r="Y321" s="57"/>
      <c r="Z321" s="57"/>
      <c r="AA321" s="57"/>
      <c r="AB321" s="57"/>
      <c r="AG321" t="str">
        <f t="shared" si="77"/>
        <v>Monroe</v>
      </c>
      <c r="AH321" t="s">
        <v>391</v>
      </c>
      <c r="AI321">
        <v>2</v>
      </c>
      <c r="AK321" s="95">
        <v>33</v>
      </c>
      <c r="AL321" s="97">
        <v>9</v>
      </c>
      <c r="AM321" s="97">
        <v>140</v>
      </c>
      <c r="AN321" s="101">
        <v>48980</v>
      </c>
      <c r="AO321" s="101">
        <f t="shared" si="80"/>
        <v>33009</v>
      </c>
      <c r="AP321" t="s">
        <v>1974</v>
      </c>
      <c r="AQ321">
        <f t="shared" si="87"/>
        <v>3348980</v>
      </c>
      <c r="AU321">
        <v>23.8</v>
      </c>
      <c r="AV321">
        <v>1.43</v>
      </c>
      <c r="AW321">
        <v>22.38</v>
      </c>
    </row>
    <row r="322" spans="1:49" hidden="1" outlineLevel="1">
      <c r="A322" t="s">
        <v>1655</v>
      </c>
      <c r="B322" s="9" t="s">
        <v>1480</v>
      </c>
      <c r="C322" s="1">
        <f t="shared" si="81"/>
        <v>643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82"/>
        <v>4</v>
      </c>
      <c r="G322" s="1">
        <f t="shared" si="78"/>
        <v>272</v>
      </c>
      <c r="H322" s="2">
        <f t="shared" si="79"/>
        <v>0.42301710730948677</v>
      </c>
      <c r="I322" s="8"/>
      <c r="J322" s="2">
        <f t="shared" si="83"/>
        <v>0.27060653188180406</v>
      </c>
      <c r="K322" s="2">
        <f t="shared" si="84"/>
        <v>0.69362363919129078</v>
      </c>
      <c r="L322" s="2">
        <f t="shared" si="85"/>
        <v>9.3312597200622092E-3</v>
      </c>
      <c r="M322" s="2">
        <f t="shared" si="86"/>
        <v>2.6438569206842958E-2</v>
      </c>
      <c r="N322" s="9">
        <v>174</v>
      </c>
      <c r="O322" s="9">
        <v>446</v>
      </c>
      <c r="P322" s="9">
        <v>6</v>
      </c>
      <c r="Q322" s="57">
        <v>16</v>
      </c>
      <c r="U322" s="57"/>
      <c r="V322" s="57"/>
      <c r="W322" s="57"/>
      <c r="X322" s="9">
        <v>1</v>
      </c>
      <c r="Y322" s="57"/>
      <c r="Z322" s="57"/>
      <c r="AA322" s="57"/>
      <c r="AB322" s="57"/>
      <c r="AG322" t="str">
        <f t="shared" si="77"/>
        <v>Mont Vernon</v>
      </c>
      <c r="AH322" t="s">
        <v>2154</v>
      </c>
      <c r="AI322">
        <v>2</v>
      </c>
      <c r="AK322" s="95">
        <v>33</v>
      </c>
      <c r="AL322" s="97">
        <v>11</v>
      </c>
      <c r="AM322" s="97">
        <v>105</v>
      </c>
      <c r="AN322" s="101">
        <v>49140</v>
      </c>
      <c r="AO322" s="101">
        <f t="shared" si="80"/>
        <v>33011</v>
      </c>
      <c r="AP322" t="s">
        <v>1974</v>
      </c>
      <c r="AQ322">
        <f t="shared" si="87"/>
        <v>3349140</v>
      </c>
      <c r="AU322">
        <v>16.7</v>
      </c>
      <c r="AV322">
        <v>0.08</v>
      </c>
      <c r="AW322">
        <v>16.62</v>
      </c>
    </row>
    <row r="323" spans="1:49" hidden="1" outlineLevel="1">
      <c r="A323" t="s">
        <v>705</v>
      </c>
      <c r="B323" s="9" t="s">
        <v>1480</v>
      </c>
      <c r="C323" s="1">
        <f t="shared" si="81"/>
        <v>1519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82"/>
        <v>4</v>
      </c>
      <c r="G323" s="1">
        <f t="shared" si="78"/>
        <v>897</v>
      </c>
      <c r="H323" s="2">
        <f t="shared" si="79"/>
        <v>0.59052007899934167</v>
      </c>
      <c r="I323" s="8"/>
      <c r="J323" s="2">
        <f t="shared" si="83"/>
        <v>0.19025674786043451</v>
      </c>
      <c r="K323" s="2">
        <f t="shared" si="84"/>
        <v>0.78077682685977612</v>
      </c>
      <c r="L323" s="2">
        <f t="shared" si="85"/>
        <v>1.3166556945358789E-2</v>
      </c>
      <c r="M323" s="2">
        <f t="shared" si="86"/>
        <v>1.5799868334430645E-2</v>
      </c>
      <c r="N323" s="9">
        <v>289</v>
      </c>
      <c r="O323" s="9">
        <v>1186</v>
      </c>
      <c r="P323" s="9">
        <v>20</v>
      </c>
      <c r="Q323" s="57">
        <v>24</v>
      </c>
      <c r="U323" s="57"/>
      <c r="V323" s="57"/>
      <c r="W323" s="57"/>
      <c r="X323" s="9">
        <v>0</v>
      </c>
      <c r="Y323" s="57"/>
      <c r="Z323" s="57"/>
      <c r="AA323" s="57"/>
      <c r="AB323" s="57"/>
      <c r="AG323" t="str">
        <f t="shared" si="77"/>
        <v>Moultonborough</v>
      </c>
      <c r="AH323" t="s">
        <v>1265</v>
      </c>
      <c r="AI323">
        <v>1</v>
      </c>
      <c r="AK323" s="95">
        <v>33</v>
      </c>
      <c r="AL323" s="97">
        <v>3</v>
      </c>
      <c r="AM323" s="97">
        <v>65</v>
      </c>
      <c r="AN323" s="101">
        <v>49380</v>
      </c>
      <c r="AO323" s="101">
        <f t="shared" si="80"/>
        <v>33003</v>
      </c>
      <c r="AP323" t="s">
        <v>1974</v>
      </c>
      <c r="AQ323">
        <f t="shared" si="87"/>
        <v>3349380</v>
      </c>
      <c r="AU323">
        <v>74.59</v>
      </c>
      <c r="AV323">
        <v>14.75</v>
      </c>
      <c r="AW323">
        <v>59.84</v>
      </c>
    </row>
    <row r="324" spans="1:49" hidden="1" outlineLevel="1">
      <c r="A324" t="s">
        <v>1652</v>
      </c>
      <c r="B324" s="9" t="s">
        <v>1480</v>
      </c>
      <c r="C324" s="1">
        <f t="shared" si="81"/>
        <v>17870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82"/>
        <v>4</v>
      </c>
      <c r="G324" s="1">
        <f t="shared" si="78"/>
        <v>5392</v>
      </c>
      <c r="H324" s="2">
        <f t="shared" si="79"/>
        <v>0.30173475097929492</v>
      </c>
      <c r="I324" s="8"/>
      <c r="J324" s="2">
        <f t="shared" si="83"/>
        <v>0.32988248461108</v>
      </c>
      <c r="K324" s="2">
        <f t="shared" si="84"/>
        <v>0.63161723559037497</v>
      </c>
      <c r="L324" s="2">
        <f t="shared" si="85"/>
        <v>1.4269725797425853E-2</v>
      </c>
      <c r="M324" s="2">
        <f t="shared" si="86"/>
        <v>2.4230554001119238E-2</v>
      </c>
      <c r="N324" s="9">
        <v>5895</v>
      </c>
      <c r="O324" s="9">
        <v>11287</v>
      </c>
      <c r="P324" s="9">
        <v>255</v>
      </c>
      <c r="Q324" s="57">
        <v>417</v>
      </c>
      <c r="U324" s="57"/>
      <c r="V324" s="57"/>
      <c r="W324" s="57"/>
      <c r="X324" s="9">
        <v>16</v>
      </c>
      <c r="Y324" s="57"/>
      <c r="Z324" s="57"/>
      <c r="AA324" s="57"/>
      <c r="AB324" s="57"/>
      <c r="AG324" t="str">
        <f t="shared" si="77"/>
        <v>Nashua</v>
      </c>
      <c r="AH324" t="s">
        <v>2154</v>
      </c>
      <c r="AI324">
        <v>2</v>
      </c>
      <c r="AK324" s="95">
        <v>33</v>
      </c>
      <c r="AL324" s="97">
        <v>11</v>
      </c>
      <c r="AM324" s="97">
        <v>110</v>
      </c>
      <c r="AN324" s="101">
        <v>50260</v>
      </c>
      <c r="AO324" s="101">
        <f t="shared" si="80"/>
        <v>33011</v>
      </c>
      <c r="AP324" t="s">
        <v>759</v>
      </c>
      <c r="AQ324">
        <f t="shared" si="87"/>
        <v>3350260</v>
      </c>
      <c r="AU324">
        <v>31.84</v>
      </c>
      <c r="AV324">
        <v>0.95</v>
      </c>
      <c r="AW324">
        <v>30.89</v>
      </c>
    </row>
    <row r="325" spans="1:49" hidden="1" outlineLevel="1">
      <c r="A325" t="s">
        <v>841</v>
      </c>
      <c r="B325" s="9" t="s">
        <v>1480</v>
      </c>
      <c r="C325" s="1">
        <f t="shared" si="81"/>
        <v>225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82"/>
        <v>3</v>
      </c>
      <c r="G325" s="1">
        <f t="shared" si="78"/>
        <v>31</v>
      </c>
      <c r="H325" s="2">
        <f t="shared" si="79"/>
        <v>0.13777777777777778</v>
      </c>
      <c r="I325" s="8"/>
      <c r="J325" s="2">
        <f t="shared" si="83"/>
        <v>0.40888888888888891</v>
      </c>
      <c r="K325" s="2">
        <f t="shared" si="84"/>
        <v>0.54666666666666663</v>
      </c>
      <c r="L325" s="2">
        <f t="shared" si="85"/>
        <v>2.6666666666666668E-2</v>
      </c>
      <c r="M325" s="2">
        <f t="shared" si="86"/>
        <v>1.777777777777784E-2</v>
      </c>
      <c r="N325" s="9">
        <v>92</v>
      </c>
      <c r="O325" s="9">
        <v>123</v>
      </c>
      <c r="P325" s="9">
        <v>6</v>
      </c>
      <c r="Q325" s="57">
        <v>4</v>
      </c>
      <c r="U325" s="57"/>
      <c r="V325" s="57"/>
      <c r="W325" s="57"/>
      <c r="X325" s="9">
        <v>0</v>
      </c>
      <c r="Y325" s="57"/>
      <c r="Z325" s="57"/>
      <c r="AA325" s="57"/>
      <c r="AB325" s="57"/>
      <c r="AG325" t="str">
        <f t="shared" si="77"/>
        <v>Nelson</v>
      </c>
      <c r="AH325" t="s">
        <v>1718</v>
      </c>
      <c r="AI325">
        <v>2</v>
      </c>
      <c r="AK325" s="95">
        <v>33</v>
      </c>
      <c r="AL325" s="97">
        <v>5</v>
      </c>
      <c r="AM325" s="97">
        <v>60</v>
      </c>
      <c r="AN325" s="101">
        <v>50580</v>
      </c>
      <c r="AO325" s="101">
        <f t="shared" si="80"/>
        <v>33005</v>
      </c>
      <c r="AP325" t="s">
        <v>1974</v>
      </c>
      <c r="AQ325">
        <f t="shared" si="87"/>
        <v>3350580</v>
      </c>
      <c r="AU325">
        <v>23.24</v>
      </c>
      <c r="AV325">
        <v>1.38</v>
      </c>
      <c r="AW325">
        <v>21.87</v>
      </c>
    </row>
    <row r="326" spans="1:49" hidden="1" outlineLevel="1">
      <c r="A326" t="s">
        <v>1626</v>
      </c>
      <c r="B326" s="9" t="s">
        <v>1480</v>
      </c>
      <c r="C326" s="1">
        <f t="shared" si="81"/>
        <v>1148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82"/>
        <v>4</v>
      </c>
      <c r="G326" s="1">
        <f t="shared" si="78"/>
        <v>519</v>
      </c>
      <c r="H326" s="2">
        <f t="shared" si="79"/>
        <v>0.45209059233449478</v>
      </c>
      <c r="I326" s="8"/>
      <c r="J326" s="2">
        <f t="shared" si="83"/>
        <v>0.25087108013937282</v>
      </c>
      <c r="K326" s="2">
        <f t="shared" si="84"/>
        <v>0.70296167247386765</v>
      </c>
      <c r="L326" s="2">
        <f t="shared" si="85"/>
        <v>1.4808362369337979E-2</v>
      </c>
      <c r="M326" s="2">
        <f t="shared" si="86"/>
        <v>3.1358885017421609E-2</v>
      </c>
      <c r="N326" s="9">
        <v>288</v>
      </c>
      <c r="O326" s="9">
        <v>807</v>
      </c>
      <c r="P326" s="9">
        <v>17</v>
      </c>
      <c r="Q326" s="57">
        <v>35</v>
      </c>
      <c r="U326" s="57"/>
      <c r="V326" s="57"/>
      <c r="W326" s="57"/>
      <c r="X326" s="9">
        <v>1</v>
      </c>
      <c r="Y326" s="57"/>
      <c r="Z326" s="57"/>
      <c r="AA326" s="57"/>
      <c r="AB326" s="57"/>
      <c r="AG326" t="str">
        <f t="shared" si="77"/>
        <v>New Boston</v>
      </c>
      <c r="AH326" t="s">
        <v>2154</v>
      </c>
      <c r="AI326">
        <v>2</v>
      </c>
      <c r="AK326" s="95">
        <v>33</v>
      </c>
      <c r="AL326" s="97">
        <v>11</v>
      </c>
      <c r="AM326" s="97">
        <v>115</v>
      </c>
      <c r="AN326" s="101">
        <v>50740</v>
      </c>
      <c r="AO326" s="101">
        <f t="shared" si="80"/>
        <v>33011</v>
      </c>
      <c r="AP326" t="s">
        <v>1974</v>
      </c>
      <c r="AQ326">
        <f t="shared" si="87"/>
        <v>3350740</v>
      </c>
      <c r="AU326">
        <v>43.22</v>
      </c>
      <c r="AV326">
        <v>0.38</v>
      </c>
      <c r="AW326">
        <v>42.84</v>
      </c>
    </row>
    <row r="327" spans="1:49" hidden="1" outlineLevel="1">
      <c r="A327" t="s">
        <v>1168</v>
      </c>
      <c r="B327" s="9" t="s">
        <v>1480</v>
      </c>
      <c r="C327" s="1">
        <f t="shared" si="81"/>
        <v>537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82"/>
        <v>0</v>
      </c>
      <c r="G327" s="1">
        <f t="shared" si="78"/>
        <v>259</v>
      </c>
      <c r="H327" s="2">
        <f t="shared" si="79"/>
        <v>0.48230912476722532</v>
      </c>
      <c r="I327" s="8"/>
      <c r="J327" s="2">
        <f t="shared" si="83"/>
        <v>0.25884543761638734</v>
      </c>
      <c r="K327" s="2">
        <f t="shared" si="84"/>
        <v>0.74115456238361266</v>
      </c>
      <c r="L327" s="2">
        <f t="shared" si="85"/>
        <v>0</v>
      </c>
      <c r="M327" s="2">
        <f t="shared" si="86"/>
        <v>0</v>
      </c>
      <c r="N327" s="9">
        <v>139</v>
      </c>
      <c r="O327" s="9">
        <v>398</v>
      </c>
      <c r="P327" s="9">
        <v>0</v>
      </c>
      <c r="Q327" s="57">
        <v>0</v>
      </c>
      <c r="U327" s="57"/>
      <c r="V327" s="57"/>
      <c r="W327" s="57"/>
      <c r="X327" s="9">
        <v>0</v>
      </c>
      <c r="Y327" s="57"/>
      <c r="Z327" s="57"/>
      <c r="AA327" s="57"/>
      <c r="AB327" s="57"/>
      <c r="AG327" t="str">
        <f t="shared" si="77"/>
        <v>New Castle</v>
      </c>
      <c r="AH327" t="s">
        <v>1058</v>
      </c>
      <c r="AI327">
        <v>1</v>
      </c>
      <c r="AK327" s="95">
        <v>33</v>
      </c>
      <c r="AL327" s="97">
        <v>15</v>
      </c>
      <c r="AM327" s="97">
        <v>100</v>
      </c>
      <c r="AN327" s="101">
        <v>50980</v>
      </c>
      <c r="AO327" s="101">
        <f t="shared" si="80"/>
        <v>33015</v>
      </c>
      <c r="AP327" t="s">
        <v>1974</v>
      </c>
      <c r="AQ327">
        <f t="shared" si="87"/>
        <v>3350980</v>
      </c>
      <c r="AU327">
        <v>2.38</v>
      </c>
      <c r="AV327">
        <v>1.55</v>
      </c>
      <c r="AW327">
        <v>0.83</v>
      </c>
    </row>
    <row r="328" spans="1:49" hidden="1" outlineLevel="1">
      <c r="A328" t="s">
        <v>769</v>
      </c>
      <c r="B328" s="9" t="s">
        <v>1480</v>
      </c>
      <c r="C328" s="1">
        <f t="shared" si="81"/>
        <v>563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82"/>
        <v>4</v>
      </c>
      <c r="G328" s="1">
        <f t="shared" si="78"/>
        <v>246</v>
      </c>
      <c r="H328" s="2">
        <f t="shared" si="79"/>
        <v>0.43694493783303728</v>
      </c>
      <c r="I328" s="8"/>
      <c r="J328" s="2">
        <f t="shared" si="83"/>
        <v>0.261101243339254</v>
      </c>
      <c r="K328" s="2">
        <f t="shared" si="84"/>
        <v>0.69804618117229134</v>
      </c>
      <c r="L328" s="2">
        <f t="shared" si="85"/>
        <v>1.4209591474245116E-2</v>
      </c>
      <c r="M328" s="2">
        <f t="shared" si="86"/>
        <v>2.6642984014209552E-2</v>
      </c>
      <c r="N328" s="9">
        <v>147</v>
      </c>
      <c r="O328" s="9">
        <v>393</v>
      </c>
      <c r="P328" s="9">
        <v>8</v>
      </c>
      <c r="Q328" s="57">
        <v>14</v>
      </c>
      <c r="U328" s="57"/>
      <c r="V328" s="57"/>
      <c r="W328" s="57"/>
      <c r="X328" s="9">
        <v>1</v>
      </c>
      <c r="Y328" s="57"/>
      <c r="Z328" s="57"/>
      <c r="AA328" s="57"/>
      <c r="AB328" s="57"/>
      <c r="AG328" t="str">
        <f t="shared" si="77"/>
        <v>New Durham</v>
      </c>
      <c r="AH328" t="s">
        <v>2231</v>
      </c>
      <c r="AI328">
        <v>1</v>
      </c>
      <c r="AK328" s="95">
        <v>33</v>
      </c>
      <c r="AL328" s="97">
        <v>17</v>
      </c>
      <c r="AM328" s="97">
        <v>45</v>
      </c>
      <c r="AN328" s="101">
        <v>51220</v>
      </c>
      <c r="AO328" s="101">
        <f t="shared" si="80"/>
        <v>33017</v>
      </c>
      <c r="AP328" t="s">
        <v>1974</v>
      </c>
      <c r="AQ328">
        <f t="shared" si="87"/>
        <v>3351220</v>
      </c>
      <c r="AU328">
        <v>44.15</v>
      </c>
      <c r="AV328">
        <v>2.46</v>
      </c>
      <c r="AW328">
        <v>41.69</v>
      </c>
    </row>
    <row r="329" spans="1:49" hidden="1" outlineLevel="1">
      <c r="A329" t="s">
        <v>770</v>
      </c>
      <c r="B329" s="9" t="s">
        <v>1480</v>
      </c>
      <c r="C329" s="1">
        <f t="shared" si="81"/>
        <v>574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82"/>
        <v>4</v>
      </c>
      <c r="G329" s="1">
        <f t="shared" si="78"/>
        <v>257</v>
      </c>
      <c r="H329" s="2">
        <f t="shared" si="79"/>
        <v>0.44773519163763065</v>
      </c>
      <c r="I329" s="8"/>
      <c r="J329" s="2">
        <f t="shared" si="83"/>
        <v>0.25609756097560976</v>
      </c>
      <c r="K329" s="2">
        <f t="shared" si="84"/>
        <v>0.70383275261324041</v>
      </c>
      <c r="L329" s="2">
        <f t="shared" si="85"/>
        <v>1.5679442508710801E-2</v>
      </c>
      <c r="M329" s="2">
        <f t="shared" si="86"/>
        <v>2.4390243902439029E-2</v>
      </c>
      <c r="N329" s="9">
        <v>147</v>
      </c>
      <c r="O329" s="9">
        <v>404</v>
      </c>
      <c r="P329" s="9">
        <v>9</v>
      </c>
      <c r="Q329" s="57">
        <v>11</v>
      </c>
      <c r="U329" s="57"/>
      <c r="V329" s="57"/>
      <c r="W329" s="57"/>
      <c r="X329" s="9">
        <v>3</v>
      </c>
      <c r="Y329" s="57"/>
      <c r="Z329" s="57"/>
      <c r="AA329" s="57"/>
      <c r="AB329" s="57"/>
      <c r="AG329" t="str">
        <f t="shared" si="77"/>
        <v>New Hampton</v>
      </c>
      <c r="AH329" t="s">
        <v>1517</v>
      </c>
      <c r="AI329">
        <v>1</v>
      </c>
      <c r="AK329" s="95">
        <v>33</v>
      </c>
      <c r="AL329" s="97">
        <v>1</v>
      </c>
      <c r="AM329" s="97">
        <v>45</v>
      </c>
      <c r="AN329" s="101">
        <v>51540</v>
      </c>
      <c r="AO329" s="101">
        <f t="shared" si="80"/>
        <v>33001</v>
      </c>
      <c r="AP329" t="s">
        <v>1974</v>
      </c>
      <c r="AQ329">
        <f t="shared" si="87"/>
        <v>3351540</v>
      </c>
      <c r="AU329">
        <v>38.21</v>
      </c>
      <c r="AV329">
        <v>1.5</v>
      </c>
      <c r="AW329">
        <v>36.700000000000003</v>
      </c>
    </row>
    <row r="330" spans="1:49" hidden="1" outlineLevel="1">
      <c r="A330" t="s">
        <v>1965</v>
      </c>
      <c r="B330" s="9" t="s">
        <v>1480</v>
      </c>
      <c r="C330" s="1">
        <f t="shared" si="81"/>
        <v>1021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 t="shared" si="82"/>
        <v>4</v>
      </c>
      <c r="G330" s="1">
        <f t="shared" si="78"/>
        <v>598</v>
      </c>
      <c r="H330" s="2">
        <f t="shared" si="79"/>
        <v>0.58570029382957889</v>
      </c>
      <c r="I330" s="8"/>
      <c r="J330" s="2">
        <f t="shared" si="83"/>
        <v>0.19000979431929482</v>
      </c>
      <c r="K330" s="2">
        <f t="shared" si="84"/>
        <v>0.77571008814887366</v>
      </c>
      <c r="L330" s="2">
        <f t="shared" si="85"/>
        <v>1.3712047012732615E-2</v>
      </c>
      <c r="M330" s="2">
        <f t="shared" si="86"/>
        <v>2.0568070519098852E-2</v>
      </c>
      <c r="N330" s="9">
        <v>194</v>
      </c>
      <c r="O330" s="9">
        <v>792</v>
      </c>
      <c r="P330" s="9">
        <v>14</v>
      </c>
      <c r="Q330" s="57">
        <v>21</v>
      </c>
      <c r="U330" s="57"/>
      <c r="V330" s="57"/>
      <c r="W330" s="57"/>
      <c r="X330" s="9">
        <v>0</v>
      </c>
      <c r="Y330" s="57"/>
      <c r="Z330" s="57"/>
      <c r="AA330" s="57"/>
      <c r="AB330" s="57"/>
      <c r="AG330" t="str">
        <f t="shared" si="77"/>
        <v>New Ipswich</v>
      </c>
      <c r="AH330" t="s">
        <v>2154</v>
      </c>
      <c r="AI330">
        <v>2</v>
      </c>
      <c r="AK330" s="95">
        <v>33</v>
      </c>
      <c r="AL330" s="97">
        <v>11</v>
      </c>
      <c r="AM330" s="97">
        <v>120</v>
      </c>
      <c r="AN330" s="101">
        <v>51940</v>
      </c>
      <c r="AO330" s="101">
        <f t="shared" si="80"/>
        <v>33011</v>
      </c>
      <c r="AP330" t="s">
        <v>1974</v>
      </c>
      <c r="AQ330">
        <f t="shared" si="87"/>
        <v>3351940</v>
      </c>
      <c r="AU330">
        <v>33.06</v>
      </c>
      <c r="AV330">
        <v>0.32</v>
      </c>
      <c r="AW330">
        <v>32.75</v>
      </c>
    </row>
    <row r="331" spans="1:49" hidden="1" outlineLevel="1">
      <c r="A331" t="s">
        <v>712</v>
      </c>
      <c r="B331" s="9" t="s">
        <v>1480</v>
      </c>
      <c r="C331" s="1">
        <f t="shared" si="81"/>
        <v>1755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82"/>
        <v>4</v>
      </c>
      <c r="G331" s="1">
        <f t="shared" si="78"/>
        <v>1009</v>
      </c>
      <c r="H331" s="2">
        <f t="shared" si="79"/>
        <v>0.57492877492877492</v>
      </c>
      <c r="I331" s="8"/>
      <c r="J331" s="2">
        <f t="shared" si="83"/>
        <v>0.20056980056980056</v>
      </c>
      <c r="K331" s="2">
        <f t="shared" si="84"/>
        <v>0.77549857549857548</v>
      </c>
      <c r="L331" s="2">
        <f t="shared" si="85"/>
        <v>1.0256410256410256E-2</v>
      </c>
      <c r="M331" s="2">
        <f t="shared" si="86"/>
        <v>1.3675213675213701E-2</v>
      </c>
      <c r="N331" s="9">
        <v>352</v>
      </c>
      <c r="O331" s="9">
        <v>1361</v>
      </c>
      <c r="P331" s="9">
        <v>18</v>
      </c>
      <c r="Q331" s="57">
        <v>24</v>
      </c>
      <c r="U331" s="57"/>
      <c r="V331" s="57"/>
      <c r="W331" s="57"/>
      <c r="X331" s="9">
        <v>0</v>
      </c>
      <c r="Y331" s="57"/>
      <c r="Z331" s="57"/>
      <c r="AA331" s="57"/>
      <c r="AB331" s="57"/>
      <c r="AG331" t="str">
        <f t="shared" si="77"/>
        <v>New London</v>
      </c>
      <c r="AH331" t="s">
        <v>188</v>
      </c>
      <c r="AI331">
        <v>2</v>
      </c>
      <c r="AK331" s="95">
        <v>33</v>
      </c>
      <c r="AL331" s="97">
        <v>13</v>
      </c>
      <c r="AM331" s="97">
        <v>95</v>
      </c>
      <c r="AN331" s="101">
        <v>52100</v>
      </c>
      <c r="AO331" s="101">
        <f t="shared" si="80"/>
        <v>33013</v>
      </c>
      <c r="AP331" t="s">
        <v>1974</v>
      </c>
      <c r="AQ331">
        <f t="shared" si="87"/>
        <v>3352100</v>
      </c>
      <c r="AU331">
        <v>25.59</v>
      </c>
      <c r="AV331">
        <v>3.08</v>
      </c>
      <c r="AW331">
        <v>22.51</v>
      </c>
    </row>
    <row r="332" spans="1:49" hidden="1" outlineLevel="1">
      <c r="A332" t="s">
        <v>1526</v>
      </c>
      <c r="B332" s="9" t="s">
        <v>1480</v>
      </c>
      <c r="C332" s="1">
        <f t="shared" si="81"/>
        <v>668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82"/>
        <v>4</v>
      </c>
      <c r="G332" s="1">
        <f t="shared" si="78"/>
        <v>336</v>
      </c>
      <c r="H332" s="2">
        <f t="shared" si="79"/>
        <v>0.50299401197604787</v>
      </c>
      <c r="I332" s="8"/>
      <c r="J332" s="2">
        <f t="shared" si="83"/>
        <v>0.22305389221556887</v>
      </c>
      <c r="K332" s="2">
        <f t="shared" si="84"/>
        <v>0.7260479041916168</v>
      </c>
      <c r="L332" s="2">
        <f t="shared" si="85"/>
        <v>1.6467065868263474E-2</v>
      </c>
      <c r="M332" s="2">
        <f t="shared" si="86"/>
        <v>3.4431137724550795E-2</v>
      </c>
      <c r="N332" s="9">
        <v>149</v>
      </c>
      <c r="O332" s="9">
        <v>485</v>
      </c>
      <c r="P332" s="9">
        <v>11</v>
      </c>
      <c r="Q332" s="57">
        <v>22</v>
      </c>
      <c r="U332" s="57"/>
      <c r="V332" s="57"/>
      <c r="W332" s="57"/>
      <c r="X332" s="9">
        <v>1</v>
      </c>
      <c r="Y332" s="57"/>
      <c r="Z332" s="57"/>
      <c r="AA332" s="57"/>
      <c r="AB332" s="57"/>
      <c r="AG332" t="str">
        <f t="shared" ref="AG332:AG390" si="88">A332</f>
        <v>Newbury</v>
      </c>
      <c r="AH332" t="s">
        <v>188</v>
      </c>
      <c r="AI332">
        <v>2</v>
      </c>
      <c r="AK332" s="95">
        <v>33</v>
      </c>
      <c r="AL332" s="97">
        <v>13</v>
      </c>
      <c r="AM332" s="97">
        <v>90</v>
      </c>
      <c r="AN332" s="101">
        <v>50900</v>
      </c>
      <c r="AO332" s="101">
        <f t="shared" si="80"/>
        <v>33013</v>
      </c>
      <c r="AP332" t="s">
        <v>1974</v>
      </c>
      <c r="AQ332">
        <f t="shared" si="87"/>
        <v>3350900</v>
      </c>
      <c r="AU332">
        <v>38.090000000000003</v>
      </c>
      <c r="AV332">
        <v>2.29</v>
      </c>
      <c r="AW332">
        <v>35.799999999999997</v>
      </c>
    </row>
    <row r="333" spans="1:49" hidden="1" outlineLevel="1">
      <c r="A333" t="s">
        <v>2238</v>
      </c>
      <c r="B333" s="9" t="s">
        <v>1480</v>
      </c>
      <c r="C333" s="1">
        <f t="shared" si="81"/>
        <v>490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82"/>
        <v>4</v>
      </c>
      <c r="G333" s="1">
        <f t="shared" si="78"/>
        <v>193</v>
      </c>
      <c r="H333" s="2">
        <f t="shared" si="79"/>
        <v>0.39387755102040817</v>
      </c>
      <c r="I333" s="8"/>
      <c r="J333" s="2">
        <f t="shared" si="83"/>
        <v>0.28367346938775512</v>
      </c>
      <c r="K333" s="2">
        <f t="shared" si="84"/>
        <v>0.67755102040816328</v>
      </c>
      <c r="L333" s="2">
        <f t="shared" si="85"/>
        <v>1.2244897959183673E-2</v>
      </c>
      <c r="M333" s="2">
        <f t="shared" si="86"/>
        <v>2.6530612244897868E-2</v>
      </c>
      <c r="N333" s="9">
        <v>139</v>
      </c>
      <c r="O333" s="9">
        <v>332</v>
      </c>
      <c r="P333" s="9">
        <v>6</v>
      </c>
      <c r="Q333" s="57">
        <v>12</v>
      </c>
      <c r="U333" s="57"/>
      <c r="V333" s="57"/>
      <c r="W333" s="57"/>
      <c r="X333" s="9">
        <v>1</v>
      </c>
      <c r="Y333" s="57"/>
      <c r="Z333" s="57"/>
      <c r="AA333" s="57"/>
      <c r="AB333" s="57"/>
      <c r="AG333" t="str">
        <f t="shared" si="88"/>
        <v>Newfields</v>
      </c>
      <c r="AH333" t="s">
        <v>1058</v>
      </c>
      <c r="AI333">
        <v>1</v>
      </c>
      <c r="AK333" s="95">
        <v>33</v>
      </c>
      <c r="AL333" s="97">
        <v>15</v>
      </c>
      <c r="AM333" s="97">
        <v>105</v>
      </c>
      <c r="AN333" s="101">
        <v>51380</v>
      </c>
      <c r="AO333" s="101">
        <f t="shared" si="80"/>
        <v>33015</v>
      </c>
      <c r="AP333" t="s">
        <v>1974</v>
      </c>
      <c r="AQ333">
        <f t="shared" si="87"/>
        <v>3351380</v>
      </c>
      <c r="AU333">
        <v>7.18</v>
      </c>
      <c r="AV333">
        <v>0.16</v>
      </c>
      <c r="AW333">
        <v>7.02</v>
      </c>
    </row>
    <row r="334" spans="1:49" hidden="1" outlineLevel="1">
      <c r="A334" t="s">
        <v>1164</v>
      </c>
      <c r="B334" s="9" t="s">
        <v>1480</v>
      </c>
      <c r="C334" s="1">
        <f t="shared" si="81"/>
        <v>322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82"/>
        <v>4</v>
      </c>
      <c r="G334" s="1">
        <f t="shared" si="78"/>
        <v>182</v>
      </c>
      <c r="H334" s="2">
        <f t="shared" si="79"/>
        <v>0.56521739130434778</v>
      </c>
      <c r="I334" s="8"/>
      <c r="J334" s="2">
        <f t="shared" si="83"/>
        <v>0.20807453416149069</v>
      </c>
      <c r="K334" s="2">
        <f t="shared" si="84"/>
        <v>0.77329192546583847</v>
      </c>
      <c r="L334" s="2">
        <f t="shared" si="85"/>
        <v>3.105590062111801E-3</v>
      </c>
      <c r="M334" s="2">
        <f t="shared" si="86"/>
        <v>1.5527950310559042E-2</v>
      </c>
      <c r="N334" s="9">
        <v>67</v>
      </c>
      <c r="O334" s="9">
        <v>249</v>
      </c>
      <c r="P334" s="9">
        <v>1</v>
      </c>
      <c r="Q334" s="57">
        <v>5</v>
      </c>
      <c r="U334" s="57"/>
      <c r="V334" s="57"/>
      <c r="W334" s="57"/>
      <c r="X334" s="9">
        <v>0</v>
      </c>
      <c r="Y334" s="57"/>
      <c r="Z334" s="57"/>
      <c r="AA334" s="57"/>
      <c r="AB334" s="57"/>
      <c r="AG334" t="str">
        <f t="shared" si="88"/>
        <v>Newington</v>
      </c>
      <c r="AH334" t="s">
        <v>1058</v>
      </c>
      <c r="AI334">
        <v>1</v>
      </c>
      <c r="AK334" s="95">
        <v>33</v>
      </c>
      <c r="AL334" s="97">
        <v>15</v>
      </c>
      <c r="AM334" s="97">
        <v>110</v>
      </c>
      <c r="AN334" s="101">
        <v>51620</v>
      </c>
      <c r="AO334" s="101">
        <f t="shared" si="80"/>
        <v>33015</v>
      </c>
      <c r="AP334" t="s">
        <v>1974</v>
      </c>
      <c r="AQ334">
        <f t="shared" si="87"/>
        <v>3351620</v>
      </c>
      <c r="AU334">
        <v>12.47</v>
      </c>
      <c r="AV334">
        <v>4.12</v>
      </c>
      <c r="AW334">
        <v>8.36</v>
      </c>
    </row>
    <row r="335" spans="1:49" hidden="1" outlineLevel="1">
      <c r="A335" t="s">
        <v>1612</v>
      </c>
      <c r="B335" s="9" t="s">
        <v>1480</v>
      </c>
      <c r="C335" s="1">
        <f t="shared" si="81"/>
        <v>1897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82"/>
        <v>4</v>
      </c>
      <c r="G335" s="1">
        <f t="shared" si="78"/>
        <v>474</v>
      </c>
      <c r="H335" s="2">
        <f t="shared" si="79"/>
        <v>0.24986821296784398</v>
      </c>
      <c r="I335" s="8"/>
      <c r="J335" s="2">
        <f t="shared" si="83"/>
        <v>0.35055350553505538</v>
      </c>
      <c r="K335" s="2">
        <f t="shared" si="84"/>
        <v>0.60042171850289927</v>
      </c>
      <c r="L335" s="2">
        <f t="shared" si="85"/>
        <v>1.8450184501845018E-2</v>
      </c>
      <c r="M335" s="2">
        <f t="shared" si="86"/>
        <v>3.0574591460200334E-2</v>
      </c>
      <c r="N335" s="9">
        <v>665</v>
      </c>
      <c r="O335" s="9">
        <v>1139</v>
      </c>
      <c r="P335" s="9">
        <v>35</v>
      </c>
      <c r="Q335" s="57">
        <v>57</v>
      </c>
      <c r="U335" s="57"/>
      <c r="V335" s="57"/>
      <c r="W335" s="57"/>
      <c r="X335" s="9">
        <v>1</v>
      </c>
      <c r="Y335" s="57"/>
      <c r="Z335" s="57"/>
      <c r="AA335" s="57"/>
      <c r="AB335" s="57"/>
      <c r="AG335" t="str">
        <f t="shared" si="88"/>
        <v>Newmarket</v>
      </c>
      <c r="AH335" t="s">
        <v>1058</v>
      </c>
      <c r="AI335">
        <v>1</v>
      </c>
      <c r="AK335" s="95">
        <v>33</v>
      </c>
      <c r="AL335" s="97">
        <v>15</v>
      </c>
      <c r="AM335" s="97">
        <v>115</v>
      </c>
      <c r="AN335" s="101">
        <v>52340</v>
      </c>
      <c r="AO335" s="101">
        <f t="shared" si="80"/>
        <v>33015</v>
      </c>
      <c r="AP335" t="s">
        <v>1974</v>
      </c>
      <c r="AQ335">
        <f t="shared" si="87"/>
        <v>3352340</v>
      </c>
      <c r="AU335">
        <v>14.17</v>
      </c>
      <c r="AV335">
        <v>1.62</v>
      </c>
      <c r="AW335">
        <v>12.55</v>
      </c>
    </row>
    <row r="336" spans="1:49" hidden="1" outlineLevel="1">
      <c r="A336" t="s">
        <v>1664</v>
      </c>
      <c r="B336" s="9" t="s">
        <v>1480</v>
      </c>
      <c r="C336" s="1">
        <f t="shared" si="81"/>
        <v>1591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82"/>
        <v>4</v>
      </c>
      <c r="G336" s="1">
        <f t="shared" si="78"/>
        <v>765</v>
      </c>
      <c r="H336" s="2">
        <f t="shared" si="79"/>
        <v>0.48082966687617851</v>
      </c>
      <c r="I336" s="8"/>
      <c r="J336" s="2">
        <f t="shared" si="83"/>
        <v>0.24512884978001256</v>
      </c>
      <c r="K336" s="2">
        <f t="shared" si="84"/>
        <v>0.72595851665619104</v>
      </c>
      <c r="L336" s="2">
        <f t="shared" si="85"/>
        <v>9.4280326838466367E-3</v>
      </c>
      <c r="M336" s="2">
        <f t="shared" si="86"/>
        <v>1.9484600879949729E-2</v>
      </c>
      <c r="N336" s="9">
        <v>390</v>
      </c>
      <c r="O336" s="9">
        <v>1155</v>
      </c>
      <c r="P336" s="9">
        <v>15</v>
      </c>
      <c r="Q336" s="57">
        <v>30</v>
      </c>
      <c r="U336" s="57"/>
      <c r="V336" s="57"/>
      <c r="W336" s="57"/>
      <c r="X336" s="9">
        <v>1</v>
      </c>
      <c r="Y336" s="57"/>
      <c r="Z336" s="57"/>
      <c r="AA336" s="57"/>
      <c r="AB336" s="57"/>
      <c r="AG336" t="str">
        <f t="shared" si="88"/>
        <v>Newport</v>
      </c>
      <c r="AH336" t="s">
        <v>845</v>
      </c>
      <c r="AI336">
        <v>2</v>
      </c>
      <c r="AK336" s="95">
        <v>33</v>
      </c>
      <c r="AL336" s="97">
        <v>19</v>
      </c>
      <c r="AM336" s="97">
        <v>50</v>
      </c>
      <c r="AN336" s="101">
        <v>52580</v>
      </c>
      <c r="AO336" s="101">
        <f t="shared" si="80"/>
        <v>33019</v>
      </c>
      <c r="AP336" t="s">
        <v>1974</v>
      </c>
      <c r="AQ336">
        <f t="shared" si="87"/>
        <v>3352580</v>
      </c>
      <c r="AU336">
        <v>43.65</v>
      </c>
      <c r="AV336">
        <v>0.08</v>
      </c>
      <c r="AW336">
        <v>43.57</v>
      </c>
    </row>
    <row r="337" spans="1:49" hidden="1" outlineLevel="1">
      <c r="A337" t="s">
        <v>352</v>
      </c>
      <c r="B337" s="9" t="s">
        <v>1480</v>
      </c>
      <c r="C337" s="1">
        <f t="shared" si="81"/>
        <v>780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82"/>
        <v>3</v>
      </c>
      <c r="G337" s="1">
        <f t="shared" si="78"/>
        <v>238</v>
      </c>
      <c r="H337" s="2">
        <f t="shared" si="79"/>
        <v>0.30512820512820515</v>
      </c>
      <c r="I337" s="8"/>
      <c r="J337" s="2">
        <f t="shared" si="83"/>
        <v>0.32179487179487182</v>
      </c>
      <c r="K337" s="2">
        <f t="shared" si="84"/>
        <v>0.62692307692307692</v>
      </c>
      <c r="L337" s="2">
        <f t="shared" si="85"/>
        <v>3.0769230769230771E-2</v>
      </c>
      <c r="M337" s="2">
        <f t="shared" si="86"/>
        <v>2.0512820512820551E-2</v>
      </c>
      <c r="N337" s="9">
        <v>251</v>
      </c>
      <c r="O337" s="9">
        <v>489</v>
      </c>
      <c r="P337" s="9">
        <v>24</v>
      </c>
      <c r="Q337" s="57">
        <v>16</v>
      </c>
      <c r="U337" s="57"/>
      <c r="V337" s="57"/>
      <c r="W337" s="57"/>
      <c r="X337" s="9">
        <v>0</v>
      </c>
      <c r="Y337" s="57"/>
      <c r="Z337" s="57"/>
      <c r="AA337" s="57"/>
      <c r="AB337" s="57"/>
      <c r="AG337" t="str">
        <f t="shared" si="88"/>
        <v>Newton</v>
      </c>
      <c r="AH337" t="s">
        <v>1058</v>
      </c>
      <c r="AI337">
        <v>1</v>
      </c>
      <c r="AK337" s="95">
        <v>33</v>
      </c>
      <c r="AL337" s="97">
        <v>15</v>
      </c>
      <c r="AM337" s="97">
        <v>120</v>
      </c>
      <c r="AN337" s="101">
        <v>52900</v>
      </c>
      <c r="AO337" s="101">
        <f t="shared" si="80"/>
        <v>33015</v>
      </c>
      <c r="AP337" t="s">
        <v>1974</v>
      </c>
      <c r="AQ337">
        <f t="shared" si="87"/>
        <v>3352900</v>
      </c>
      <c r="AU337">
        <v>10.06</v>
      </c>
      <c r="AV337">
        <v>0.16</v>
      </c>
      <c r="AW337">
        <v>9.91</v>
      </c>
    </row>
    <row r="338" spans="1:49" hidden="1" outlineLevel="1">
      <c r="A338" t="s">
        <v>1371</v>
      </c>
      <c r="B338" s="9" t="s">
        <v>1480</v>
      </c>
      <c r="C338" s="1">
        <f t="shared" si="81"/>
        <v>1468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82"/>
        <v>4</v>
      </c>
      <c r="G338" s="1">
        <f t="shared" si="78"/>
        <v>680</v>
      </c>
      <c r="H338" s="2">
        <f t="shared" si="79"/>
        <v>0.46321525885558584</v>
      </c>
      <c r="I338" s="8"/>
      <c r="J338" s="2">
        <f t="shared" si="83"/>
        <v>0.25476839237057219</v>
      </c>
      <c r="K338" s="2">
        <f t="shared" si="84"/>
        <v>0.71798365122615804</v>
      </c>
      <c r="L338" s="2">
        <f t="shared" si="85"/>
        <v>1.226158038147139E-2</v>
      </c>
      <c r="M338" s="2">
        <f t="shared" si="86"/>
        <v>1.4986376021798434E-2</v>
      </c>
      <c r="N338" s="9">
        <v>374</v>
      </c>
      <c r="O338" s="9">
        <v>1054</v>
      </c>
      <c r="P338" s="9">
        <v>18</v>
      </c>
      <c r="Q338" s="57">
        <v>22</v>
      </c>
      <c r="U338" s="57"/>
      <c r="V338" s="57"/>
      <c r="W338" s="57"/>
      <c r="X338" s="9">
        <v>0</v>
      </c>
      <c r="Y338" s="57"/>
      <c r="Z338" s="57"/>
      <c r="AA338" s="57"/>
      <c r="AB338" s="57"/>
      <c r="AG338" t="str">
        <f t="shared" si="88"/>
        <v>North Hampton</v>
      </c>
      <c r="AH338" t="s">
        <v>1058</v>
      </c>
      <c r="AI338">
        <v>1</v>
      </c>
      <c r="AK338" s="95">
        <v>33</v>
      </c>
      <c r="AL338" s="97">
        <v>15</v>
      </c>
      <c r="AM338" s="97">
        <v>125</v>
      </c>
      <c r="AN338" s="101">
        <v>54580</v>
      </c>
      <c r="AO338" s="101">
        <f t="shared" si="80"/>
        <v>33015</v>
      </c>
      <c r="AP338" t="s">
        <v>1974</v>
      </c>
      <c r="AQ338">
        <f t="shared" si="87"/>
        <v>3354580</v>
      </c>
      <c r="AU338">
        <v>14.4</v>
      </c>
      <c r="AV338">
        <v>0.5</v>
      </c>
      <c r="AW338">
        <v>13.91</v>
      </c>
    </row>
    <row r="339" spans="1:49" hidden="1" outlineLevel="1">
      <c r="A339" t="s">
        <v>1201</v>
      </c>
      <c r="B339" s="9" t="s">
        <v>1480</v>
      </c>
      <c r="C339" s="1">
        <f t="shared" si="81"/>
        <v>985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82"/>
        <v>4</v>
      </c>
      <c r="G339" s="1">
        <f t="shared" si="78"/>
        <v>444</v>
      </c>
      <c r="H339" s="2">
        <f t="shared" si="79"/>
        <v>0.45076142131979696</v>
      </c>
      <c r="I339" s="8"/>
      <c r="J339" s="2">
        <f t="shared" si="83"/>
        <v>0.25786802030456851</v>
      </c>
      <c r="K339" s="2">
        <f t="shared" si="84"/>
        <v>0.70862944162436547</v>
      </c>
      <c r="L339" s="2">
        <f t="shared" si="85"/>
        <v>1.6243654822335026E-2</v>
      </c>
      <c r="M339" s="2">
        <f t="shared" si="86"/>
        <v>1.7258883248731042E-2</v>
      </c>
      <c r="N339" s="9">
        <v>254</v>
      </c>
      <c r="O339" s="9">
        <v>698</v>
      </c>
      <c r="P339" s="9">
        <v>16</v>
      </c>
      <c r="Q339" s="57">
        <v>17</v>
      </c>
      <c r="U339" s="57"/>
      <c r="V339" s="57"/>
      <c r="W339" s="57"/>
      <c r="X339" s="9">
        <v>0</v>
      </c>
      <c r="Y339" s="57"/>
      <c r="Z339" s="57"/>
      <c r="AA339" s="57"/>
      <c r="AB339" s="57"/>
      <c r="AG339" t="str">
        <f t="shared" si="88"/>
        <v>Northfield</v>
      </c>
      <c r="AH339" t="s">
        <v>188</v>
      </c>
      <c r="AI339">
        <v>2</v>
      </c>
      <c r="AK339" s="95">
        <v>33</v>
      </c>
      <c r="AL339" s="97">
        <v>13</v>
      </c>
      <c r="AM339" s="97">
        <v>100</v>
      </c>
      <c r="AN339" s="101">
        <v>54260</v>
      </c>
      <c r="AO339" s="101">
        <f t="shared" si="80"/>
        <v>33013</v>
      </c>
      <c r="AP339" t="s">
        <v>1974</v>
      </c>
      <c r="AQ339">
        <f t="shared" si="87"/>
        <v>3354260</v>
      </c>
      <c r="AU339">
        <v>29.05</v>
      </c>
      <c r="AV339">
        <v>0.26</v>
      </c>
      <c r="AW339">
        <v>28.79</v>
      </c>
    </row>
    <row r="340" spans="1:49" hidden="1" outlineLevel="1">
      <c r="A340" t="s">
        <v>1579</v>
      </c>
      <c r="B340" s="9" t="s">
        <v>1480</v>
      </c>
      <c r="C340" s="1">
        <f t="shared" si="81"/>
        <v>515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82"/>
        <v>4</v>
      </c>
      <c r="G340" s="1">
        <f t="shared" si="78"/>
        <v>189</v>
      </c>
      <c r="H340" s="2">
        <f t="shared" si="79"/>
        <v>0.36699029126213595</v>
      </c>
      <c r="I340" s="8"/>
      <c r="J340" s="2">
        <f t="shared" si="83"/>
        <v>0.29708737864077672</v>
      </c>
      <c r="K340" s="2">
        <f t="shared" si="84"/>
        <v>0.66407766990291262</v>
      </c>
      <c r="L340" s="2">
        <f t="shared" si="85"/>
        <v>1.3592233009708738E-2</v>
      </c>
      <c r="M340" s="2">
        <f t="shared" si="86"/>
        <v>2.5242718446601926E-2</v>
      </c>
      <c r="N340" s="9">
        <v>153</v>
      </c>
      <c r="O340" s="9">
        <v>342</v>
      </c>
      <c r="P340" s="9">
        <v>7</v>
      </c>
      <c r="Q340" s="57">
        <v>11</v>
      </c>
      <c r="U340" s="57"/>
      <c r="V340" s="57"/>
      <c r="W340" s="57"/>
      <c r="X340" s="9">
        <v>2</v>
      </c>
      <c r="Y340" s="57"/>
      <c r="Z340" s="57"/>
      <c r="AA340" s="57"/>
      <c r="AB340" s="57"/>
      <c r="AG340" t="str">
        <f t="shared" si="88"/>
        <v>Northumberland</v>
      </c>
      <c r="AH340" t="s">
        <v>685</v>
      </c>
      <c r="AI340">
        <v>2</v>
      </c>
      <c r="AK340" s="95">
        <v>33</v>
      </c>
      <c r="AL340" s="97">
        <v>7</v>
      </c>
      <c r="AM340" s="97">
        <v>145</v>
      </c>
      <c r="AN340" s="101">
        <v>56100</v>
      </c>
      <c r="AO340" s="101">
        <f t="shared" si="80"/>
        <v>33007</v>
      </c>
      <c r="AP340" t="s">
        <v>1974</v>
      </c>
      <c r="AQ340">
        <f t="shared" si="87"/>
        <v>3356100</v>
      </c>
      <c r="AU340">
        <v>36.94</v>
      </c>
      <c r="AV340">
        <v>0.76</v>
      </c>
      <c r="AW340">
        <v>36.18</v>
      </c>
    </row>
    <row r="341" spans="1:49" hidden="1" outlineLevel="1">
      <c r="A341" t="s">
        <v>1370</v>
      </c>
      <c r="B341" s="9" t="s">
        <v>1480</v>
      </c>
      <c r="C341" s="1">
        <f t="shared" si="81"/>
        <v>834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82"/>
        <v>4</v>
      </c>
      <c r="G341" s="1">
        <f t="shared" si="78"/>
        <v>325</v>
      </c>
      <c r="H341" s="2">
        <f t="shared" si="79"/>
        <v>0.38968824940047964</v>
      </c>
      <c r="I341" s="8"/>
      <c r="J341" s="2">
        <f t="shared" si="83"/>
        <v>0.2805755395683453</v>
      </c>
      <c r="K341" s="2">
        <f t="shared" si="84"/>
        <v>0.67026378896882499</v>
      </c>
      <c r="L341" s="2">
        <f t="shared" si="85"/>
        <v>1.5587529976019185E-2</v>
      </c>
      <c r="M341" s="2">
        <f t="shared" si="86"/>
        <v>3.3573141486810468E-2</v>
      </c>
      <c r="N341" s="9">
        <v>234</v>
      </c>
      <c r="O341" s="9">
        <v>559</v>
      </c>
      <c r="P341" s="9">
        <v>13</v>
      </c>
      <c r="Q341" s="57">
        <v>28</v>
      </c>
      <c r="U341" s="57"/>
      <c r="V341" s="57"/>
      <c r="W341" s="57"/>
      <c r="X341" s="9">
        <v>0</v>
      </c>
      <c r="Y341" s="57"/>
      <c r="Z341" s="57"/>
      <c r="AA341" s="57"/>
      <c r="AB341" s="57"/>
      <c r="AG341" t="str">
        <f t="shared" si="88"/>
        <v>Northwood</v>
      </c>
      <c r="AH341" t="s">
        <v>1058</v>
      </c>
      <c r="AI341">
        <v>1</v>
      </c>
      <c r="AK341" s="95">
        <v>33</v>
      </c>
      <c r="AL341" s="97">
        <v>15</v>
      </c>
      <c r="AM341" s="97">
        <v>130</v>
      </c>
      <c r="AN341" s="101">
        <v>56820</v>
      </c>
      <c r="AO341" s="101">
        <f t="shared" si="80"/>
        <v>33015</v>
      </c>
      <c r="AP341" t="s">
        <v>1974</v>
      </c>
      <c r="AQ341">
        <f t="shared" si="87"/>
        <v>3356820</v>
      </c>
      <c r="AU341">
        <v>30.05</v>
      </c>
      <c r="AV341">
        <v>2.0699999999999998</v>
      </c>
      <c r="AW341">
        <v>27.99</v>
      </c>
    </row>
    <row r="342" spans="1:49" hidden="1" outlineLevel="1">
      <c r="A342" t="s">
        <v>1216</v>
      </c>
      <c r="B342" s="9" t="s">
        <v>1480</v>
      </c>
      <c r="C342" s="1">
        <f t="shared" si="81"/>
        <v>925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82"/>
        <v>4</v>
      </c>
      <c r="G342" s="1">
        <f t="shared" si="78"/>
        <v>314</v>
      </c>
      <c r="H342" s="2">
        <f t="shared" si="79"/>
        <v>0.33945945945945943</v>
      </c>
      <c r="I342" s="8"/>
      <c r="J342" s="2">
        <f t="shared" si="83"/>
        <v>0.3091891891891892</v>
      </c>
      <c r="K342" s="2">
        <f t="shared" si="84"/>
        <v>0.64864864864864868</v>
      </c>
      <c r="L342" s="2">
        <f t="shared" si="85"/>
        <v>1.9459459459459458E-2</v>
      </c>
      <c r="M342" s="2">
        <f t="shared" si="86"/>
        <v>2.2702702702702717E-2</v>
      </c>
      <c r="N342" s="9">
        <v>286</v>
      </c>
      <c r="O342" s="9">
        <v>600</v>
      </c>
      <c r="P342" s="9">
        <v>18</v>
      </c>
      <c r="Q342" s="57">
        <v>21</v>
      </c>
      <c r="U342" s="57"/>
      <c r="V342" s="57"/>
      <c r="W342" s="57"/>
      <c r="X342" s="9">
        <v>0</v>
      </c>
      <c r="Y342" s="57"/>
      <c r="Z342" s="57"/>
      <c r="AA342" s="57"/>
      <c r="AB342" s="57"/>
      <c r="AG342" t="str">
        <f t="shared" si="88"/>
        <v>Nottingham</v>
      </c>
      <c r="AH342" t="s">
        <v>1058</v>
      </c>
      <c r="AI342">
        <v>1</v>
      </c>
      <c r="AK342" s="95">
        <v>33</v>
      </c>
      <c r="AL342" s="97">
        <v>15</v>
      </c>
      <c r="AM342" s="97">
        <v>135</v>
      </c>
      <c r="AN342" s="101">
        <v>57460</v>
      </c>
      <c r="AO342" s="101">
        <f t="shared" si="80"/>
        <v>33015</v>
      </c>
      <c r="AP342" t="s">
        <v>1974</v>
      </c>
      <c r="AQ342">
        <f t="shared" si="87"/>
        <v>3357460</v>
      </c>
      <c r="AU342">
        <v>48.42</v>
      </c>
      <c r="AV342">
        <v>1.94</v>
      </c>
      <c r="AW342">
        <v>46.47</v>
      </c>
    </row>
    <row r="343" spans="1:49" hidden="1" outlineLevel="1">
      <c r="A343" t="s">
        <v>467</v>
      </c>
      <c r="B343" s="9" t="s">
        <v>1480</v>
      </c>
      <c r="C343" s="1">
        <f t="shared" si="81"/>
        <v>101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82"/>
        <v>4</v>
      </c>
      <c r="G343" s="1">
        <f t="shared" si="78"/>
        <v>26</v>
      </c>
      <c r="H343" s="2">
        <f t="shared" si="79"/>
        <v>0.25742574257425743</v>
      </c>
      <c r="I343" s="8"/>
      <c r="J343" s="2">
        <f t="shared" si="83"/>
        <v>0.33663366336633666</v>
      </c>
      <c r="K343" s="2">
        <f t="shared" si="84"/>
        <v>0.59405940594059403</v>
      </c>
      <c r="L343" s="2">
        <f t="shared" si="85"/>
        <v>1.9801980198019802E-2</v>
      </c>
      <c r="M343" s="2">
        <f t="shared" si="86"/>
        <v>4.9504950495049452E-2</v>
      </c>
      <c r="N343" s="9">
        <v>34</v>
      </c>
      <c r="O343" s="9">
        <v>60</v>
      </c>
      <c r="P343" s="9">
        <v>2</v>
      </c>
      <c r="Q343" s="57">
        <v>5</v>
      </c>
      <c r="U343" s="57"/>
      <c r="V343" s="57"/>
      <c r="W343" s="57"/>
      <c r="X343" s="9">
        <v>0</v>
      </c>
      <c r="Y343" s="57"/>
      <c r="Z343" s="57"/>
      <c r="AA343" s="57"/>
      <c r="AB343" s="57"/>
      <c r="AG343" t="str">
        <f t="shared" si="88"/>
        <v>Orange</v>
      </c>
      <c r="AH343" t="s">
        <v>391</v>
      </c>
      <c r="AI343">
        <v>2</v>
      </c>
      <c r="AK343" s="95">
        <v>33</v>
      </c>
      <c r="AL343" s="97">
        <v>9</v>
      </c>
      <c r="AM343" s="97">
        <v>145</v>
      </c>
      <c r="AN343" s="101">
        <v>58340</v>
      </c>
      <c r="AO343" s="101">
        <f t="shared" si="80"/>
        <v>33009</v>
      </c>
      <c r="AP343" t="s">
        <v>1974</v>
      </c>
      <c r="AQ343">
        <f t="shared" si="87"/>
        <v>3358340</v>
      </c>
      <c r="AU343">
        <v>23.25</v>
      </c>
      <c r="AV343">
        <v>0.04</v>
      </c>
      <c r="AW343">
        <v>23.22</v>
      </c>
    </row>
    <row r="344" spans="1:49" hidden="1" outlineLevel="1">
      <c r="A344" t="s">
        <v>1210</v>
      </c>
      <c r="B344" s="9" t="s">
        <v>1480</v>
      </c>
      <c r="C344" s="1">
        <f t="shared" si="81"/>
        <v>347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82"/>
        <v>4</v>
      </c>
      <c r="G344" s="1">
        <f t="shared" si="78"/>
        <v>95</v>
      </c>
      <c r="H344" s="2">
        <f t="shared" si="79"/>
        <v>0.2737752161383285</v>
      </c>
      <c r="I344" s="8"/>
      <c r="J344" s="2">
        <f t="shared" si="83"/>
        <v>0.34293948126801155</v>
      </c>
      <c r="K344" s="2">
        <f t="shared" si="84"/>
        <v>0.61671469740634011</v>
      </c>
      <c r="L344" s="2">
        <f t="shared" si="85"/>
        <v>1.4409221902017291E-2</v>
      </c>
      <c r="M344" s="2">
        <f t="shared" si="86"/>
        <v>2.5936599423631055E-2</v>
      </c>
      <c r="N344" s="9">
        <v>119</v>
      </c>
      <c r="O344" s="9">
        <v>214</v>
      </c>
      <c r="P344" s="9">
        <v>5</v>
      </c>
      <c r="Q344" s="57">
        <v>9</v>
      </c>
      <c r="U344" s="57"/>
      <c r="V344" s="57"/>
      <c r="W344" s="57"/>
      <c r="X344" s="9">
        <v>0</v>
      </c>
      <c r="Y344" s="57"/>
      <c r="Z344" s="57"/>
      <c r="AA344" s="57"/>
      <c r="AB344" s="57"/>
      <c r="AG344" t="str">
        <f t="shared" si="88"/>
        <v>Orford</v>
      </c>
      <c r="AH344" t="s">
        <v>391</v>
      </c>
      <c r="AI344">
        <v>2</v>
      </c>
      <c r="AK344" s="95">
        <v>33</v>
      </c>
      <c r="AL344" s="97">
        <v>9</v>
      </c>
      <c r="AM344" s="97">
        <v>150</v>
      </c>
      <c r="AN344" s="101">
        <v>58500</v>
      </c>
      <c r="AO344" s="101">
        <f t="shared" si="80"/>
        <v>33009</v>
      </c>
      <c r="AP344" t="s">
        <v>1974</v>
      </c>
      <c r="AQ344">
        <f t="shared" si="87"/>
        <v>3358500</v>
      </c>
      <c r="AU344">
        <v>48.02</v>
      </c>
      <c r="AV344">
        <v>1.35</v>
      </c>
      <c r="AW344">
        <v>46.67</v>
      </c>
    </row>
    <row r="345" spans="1:49" hidden="1" outlineLevel="1">
      <c r="A345" t="s">
        <v>1692</v>
      </c>
      <c r="B345" s="9" t="s">
        <v>1480</v>
      </c>
      <c r="C345" s="1">
        <f t="shared" si="81"/>
        <v>1024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82"/>
        <v>3</v>
      </c>
      <c r="G345" s="1">
        <f t="shared" ref="G345:G408" si="89">IF(C345&gt;0,MAX(N345:P345)-LARGE(N345:P345,2),0)</f>
        <v>527</v>
      </c>
      <c r="H345" s="2">
        <f t="shared" ref="H345:H408" si="90">IF(C345&gt;0,G345/C345,0)</f>
        <v>0.5146484375</v>
      </c>
      <c r="I345" s="8"/>
      <c r="J345" s="2">
        <f t="shared" si="83"/>
        <v>0.2119140625</v>
      </c>
      <c r="K345" s="2">
        <f t="shared" si="84"/>
        <v>0.7265625</v>
      </c>
      <c r="L345" s="2">
        <f t="shared" si="85"/>
        <v>3.7109375E-2</v>
      </c>
      <c r="M345" s="2">
        <f t="shared" si="86"/>
        <v>2.44140625E-2</v>
      </c>
      <c r="N345" s="9">
        <v>217</v>
      </c>
      <c r="O345" s="9">
        <v>744</v>
      </c>
      <c r="P345" s="9">
        <v>38</v>
      </c>
      <c r="Q345" s="57">
        <v>25</v>
      </c>
      <c r="U345" s="57"/>
      <c r="V345" s="57"/>
      <c r="W345" s="57"/>
      <c r="X345" s="9">
        <v>0</v>
      </c>
      <c r="Y345" s="57"/>
      <c r="Z345" s="57"/>
      <c r="AA345" s="57"/>
      <c r="AB345" s="57"/>
      <c r="AG345" t="str">
        <f t="shared" si="88"/>
        <v>Ossipee</v>
      </c>
      <c r="AH345" t="s">
        <v>1265</v>
      </c>
      <c r="AI345">
        <v>1</v>
      </c>
      <c r="AK345" s="95">
        <v>33</v>
      </c>
      <c r="AL345" s="97">
        <v>3</v>
      </c>
      <c r="AM345" s="97">
        <v>70</v>
      </c>
      <c r="AN345" s="101">
        <v>58740</v>
      </c>
      <c r="AO345" s="101">
        <f t="shared" si="80"/>
        <v>33003</v>
      </c>
      <c r="AP345" t="s">
        <v>1974</v>
      </c>
      <c r="AQ345">
        <f t="shared" si="87"/>
        <v>3358740</v>
      </c>
      <c r="AU345">
        <v>75.56</v>
      </c>
      <c r="AV345">
        <v>4.42</v>
      </c>
      <c r="AW345">
        <v>71.150000000000006</v>
      </c>
    </row>
    <row r="346" spans="1:49" hidden="1" outlineLevel="1">
      <c r="A346" t="s">
        <v>1983</v>
      </c>
      <c r="B346" s="9" t="s">
        <v>1480</v>
      </c>
      <c r="C346" s="1">
        <f t="shared" si="81"/>
        <v>2358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82"/>
        <v>4</v>
      </c>
      <c r="G346" s="1">
        <f t="shared" si="89"/>
        <v>1086</v>
      </c>
      <c r="H346" s="2">
        <f t="shared" si="90"/>
        <v>0.46055979643765904</v>
      </c>
      <c r="I346" s="8"/>
      <c r="J346" s="2">
        <f t="shared" si="83"/>
        <v>0.2472434266327396</v>
      </c>
      <c r="K346" s="2">
        <f t="shared" si="84"/>
        <v>0.70780322307039867</v>
      </c>
      <c r="L346" s="2">
        <f t="shared" si="85"/>
        <v>2.2052586938083121E-2</v>
      </c>
      <c r="M346" s="2">
        <f t="shared" si="86"/>
        <v>2.290076335877864E-2</v>
      </c>
      <c r="N346" s="9">
        <v>583</v>
      </c>
      <c r="O346" s="9">
        <v>1669</v>
      </c>
      <c r="P346" s="9">
        <v>52</v>
      </c>
      <c r="Q346" s="57">
        <v>54</v>
      </c>
      <c r="U346" s="57"/>
      <c r="V346" s="57"/>
      <c r="W346" s="57"/>
      <c r="X346" s="9">
        <v>0</v>
      </c>
      <c r="Y346" s="57"/>
      <c r="Z346" s="57"/>
      <c r="AA346" s="57"/>
      <c r="AB346" s="57"/>
      <c r="AG346" t="str">
        <f t="shared" si="88"/>
        <v>Pelham</v>
      </c>
      <c r="AH346" t="s">
        <v>2154</v>
      </c>
      <c r="AI346">
        <v>2</v>
      </c>
      <c r="AK346" s="95">
        <v>33</v>
      </c>
      <c r="AL346" s="97">
        <v>11</v>
      </c>
      <c r="AM346" s="97">
        <v>125</v>
      </c>
      <c r="AN346" s="101">
        <v>59940</v>
      </c>
      <c r="AO346" s="101">
        <f t="shared" si="80"/>
        <v>33011</v>
      </c>
      <c r="AP346" t="s">
        <v>1974</v>
      </c>
      <c r="AQ346">
        <f t="shared" si="87"/>
        <v>3359940</v>
      </c>
      <c r="AU346">
        <v>26.96</v>
      </c>
      <c r="AV346">
        <v>0.52</v>
      </c>
      <c r="AW346">
        <v>26.43</v>
      </c>
    </row>
    <row r="347" spans="1:49" hidden="1" outlineLevel="1">
      <c r="A347" t="s">
        <v>1984</v>
      </c>
      <c r="B347" s="9" t="s">
        <v>1480</v>
      </c>
      <c r="C347" s="1">
        <f t="shared" si="81"/>
        <v>1682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82"/>
        <v>4</v>
      </c>
      <c r="G347" s="1">
        <f t="shared" si="89"/>
        <v>776</v>
      </c>
      <c r="H347" s="2">
        <f t="shared" si="90"/>
        <v>0.46135552913198574</v>
      </c>
      <c r="I347" s="8"/>
      <c r="J347" s="2">
        <f t="shared" si="83"/>
        <v>0.25386444708680145</v>
      </c>
      <c r="K347" s="2">
        <f t="shared" si="84"/>
        <v>0.71521997621878719</v>
      </c>
      <c r="L347" s="2">
        <f t="shared" si="85"/>
        <v>1.2485136741973841E-2</v>
      </c>
      <c r="M347" s="2">
        <f t="shared" si="86"/>
        <v>1.8430439952437521E-2</v>
      </c>
      <c r="N347" s="9">
        <v>427</v>
      </c>
      <c r="O347" s="9">
        <v>1203</v>
      </c>
      <c r="P347" s="9">
        <v>21</v>
      </c>
      <c r="Q347" s="57">
        <v>31</v>
      </c>
      <c r="U347" s="57"/>
      <c r="V347" s="57"/>
      <c r="W347" s="57"/>
      <c r="X347" s="9">
        <v>0</v>
      </c>
      <c r="Y347" s="57"/>
      <c r="Z347" s="57"/>
      <c r="AA347" s="57"/>
      <c r="AB347" s="57"/>
      <c r="AG347" t="str">
        <f t="shared" si="88"/>
        <v>Pembroke</v>
      </c>
      <c r="AH347" t="s">
        <v>188</v>
      </c>
      <c r="AI347">
        <v>2</v>
      </c>
      <c r="AK347" s="95">
        <v>33</v>
      </c>
      <c r="AL347" s="97">
        <v>13</v>
      </c>
      <c r="AM347" s="97">
        <v>105</v>
      </c>
      <c r="AN347" s="101">
        <v>60020</v>
      </c>
      <c r="AO347" s="101">
        <f t="shared" si="80"/>
        <v>33013</v>
      </c>
      <c r="AP347" t="s">
        <v>1974</v>
      </c>
      <c r="AQ347">
        <f t="shared" si="87"/>
        <v>3360020</v>
      </c>
      <c r="AU347">
        <v>22.99</v>
      </c>
      <c r="AV347">
        <v>0.16</v>
      </c>
      <c r="AW347">
        <v>22.83</v>
      </c>
    </row>
    <row r="348" spans="1:49" hidden="1" outlineLevel="1">
      <c r="A348" t="s">
        <v>1203</v>
      </c>
      <c r="B348" s="9" t="s">
        <v>1480</v>
      </c>
      <c r="C348" s="1">
        <f t="shared" si="81"/>
        <v>2069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82"/>
        <v>4</v>
      </c>
      <c r="G348" s="1">
        <f t="shared" si="89"/>
        <v>516</v>
      </c>
      <c r="H348" s="2">
        <f t="shared" si="90"/>
        <v>0.24939584340260995</v>
      </c>
      <c r="I348" s="8"/>
      <c r="J348" s="2">
        <f t="shared" si="83"/>
        <v>0.35041082648622524</v>
      </c>
      <c r="K348" s="2">
        <f t="shared" si="84"/>
        <v>0.59980666988883513</v>
      </c>
      <c r="L348" s="2">
        <f t="shared" si="85"/>
        <v>1.2566457225712905E-2</v>
      </c>
      <c r="M348" s="2">
        <f t="shared" si="86"/>
        <v>3.7216046399226731E-2</v>
      </c>
      <c r="N348" s="9">
        <v>725</v>
      </c>
      <c r="O348" s="9">
        <v>1241</v>
      </c>
      <c r="P348" s="9">
        <v>26</v>
      </c>
      <c r="Q348" s="57">
        <v>75</v>
      </c>
      <c r="U348" s="57"/>
      <c r="V348" s="57"/>
      <c r="W348" s="57"/>
      <c r="X348" s="9">
        <v>2</v>
      </c>
      <c r="Y348" s="57"/>
      <c r="Z348" s="57"/>
      <c r="AA348" s="57"/>
      <c r="AB348" s="57"/>
      <c r="AG348" t="str">
        <f t="shared" si="88"/>
        <v>Peterborough</v>
      </c>
      <c r="AH348" t="s">
        <v>2154</v>
      </c>
      <c r="AI348">
        <v>2</v>
      </c>
      <c r="AK348" s="95">
        <v>33</v>
      </c>
      <c r="AL348" s="97">
        <v>11</v>
      </c>
      <c r="AM348" s="97">
        <v>130</v>
      </c>
      <c r="AN348" s="101">
        <v>60580</v>
      </c>
      <c r="AO348" s="101">
        <f t="shared" ref="AO348:AO411" si="91">AK348*1000+AL348</f>
        <v>33011</v>
      </c>
      <c r="AP348" t="s">
        <v>1974</v>
      </c>
      <c r="AQ348">
        <f t="shared" si="87"/>
        <v>3360580</v>
      </c>
      <c r="AU348">
        <v>38.11</v>
      </c>
      <c r="AV348">
        <v>0.41</v>
      </c>
      <c r="AW348">
        <v>37.71</v>
      </c>
    </row>
    <row r="349" spans="1:49" hidden="1" outlineLevel="1">
      <c r="A349" t="s">
        <v>1077</v>
      </c>
      <c r="B349" s="9" t="s">
        <v>1480</v>
      </c>
      <c r="C349" s="1">
        <f t="shared" si="81"/>
        <v>221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82"/>
        <v>4</v>
      </c>
      <c r="G349" s="1">
        <f t="shared" si="89"/>
        <v>99</v>
      </c>
      <c r="H349" s="2">
        <f t="shared" si="90"/>
        <v>0.44796380090497739</v>
      </c>
      <c r="I349" s="8"/>
      <c r="J349" s="2">
        <f t="shared" si="83"/>
        <v>0.24434389140271492</v>
      </c>
      <c r="K349" s="2">
        <f t="shared" si="84"/>
        <v>0.69230769230769229</v>
      </c>
      <c r="L349" s="2">
        <f t="shared" si="85"/>
        <v>1.3574660633484163E-2</v>
      </c>
      <c r="M349" s="2">
        <f t="shared" si="86"/>
        <v>4.9773755656108594E-2</v>
      </c>
      <c r="N349" s="9">
        <v>54</v>
      </c>
      <c r="O349" s="9">
        <v>153</v>
      </c>
      <c r="P349" s="9">
        <v>3</v>
      </c>
      <c r="Q349" s="57">
        <v>10</v>
      </c>
      <c r="U349" s="57"/>
      <c r="V349" s="57"/>
      <c r="W349" s="57"/>
      <c r="X349" s="9">
        <v>1</v>
      </c>
      <c r="Y349" s="57"/>
      <c r="Z349" s="57"/>
      <c r="AA349" s="57"/>
      <c r="AB349" s="57"/>
      <c r="AG349" t="str">
        <f t="shared" si="88"/>
        <v>Piermont</v>
      </c>
      <c r="AH349" t="s">
        <v>391</v>
      </c>
      <c r="AI349">
        <v>2</v>
      </c>
      <c r="AK349" s="95">
        <v>33</v>
      </c>
      <c r="AL349" s="97">
        <v>9</v>
      </c>
      <c r="AM349" s="97">
        <v>155</v>
      </c>
      <c r="AN349" s="101">
        <v>61060</v>
      </c>
      <c r="AO349" s="101">
        <f t="shared" si="91"/>
        <v>33009</v>
      </c>
      <c r="AP349" t="s">
        <v>1974</v>
      </c>
      <c r="AQ349">
        <f t="shared" si="87"/>
        <v>3361060</v>
      </c>
      <c r="AU349">
        <v>39.82</v>
      </c>
      <c r="AV349">
        <v>1.33</v>
      </c>
      <c r="AW349">
        <v>38.49</v>
      </c>
    </row>
    <row r="350" spans="1:49" hidden="1" outlineLevel="1">
      <c r="A350" t="s">
        <v>793</v>
      </c>
      <c r="B350" s="9" t="s">
        <v>1480</v>
      </c>
      <c r="C350" s="1">
        <f t="shared" si="81"/>
        <v>0</v>
      </c>
      <c r="D350" s="7">
        <f>IF(N350&gt;0, RANK(N350,(N350:P350,Q350:AE350)),0)</f>
        <v>0</v>
      </c>
      <c r="E350" s="7">
        <f>IF(O350&gt;0,RANK(O350,(N350:P350,Q350:AE350)),0)</f>
        <v>0</v>
      </c>
      <c r="F350" s="7">
        <f t="shared" si="82"/>
        <v>0</v>
      </c>
      <c r="G350" s="1">
        <f t="shared" si="89"/>
        <v>0</v>
      </c>
      <c r="H350" s="2">
        <f t="shared" si="90"/>
        <v>0</v>
      </c>
      <c r="I350" s="8"/>
      <c r="J350" s="2" t="str">
        <f t="shared" si="83"/>
        <v>-</v>
      </c>
      <c r="K350" s="2" t="str">
        <f t="shared" si="84"/>
        <v>-</v>
      </c>
      <c r="L350" s="2" t="str">
        <f t="shared" si="85"/>
        <v>-</v>
      </c>
      <c r="M350" s="2" t="str">
        <f t="shared" si="86"/>
        <v>-</v>
      </c>
      <c r="N350" s="9">
        <v>0</v>
      </c>
      <c r="O350" s="9">
        <v>0</v>
      </c>
      <c r="P350" s="9">
        <v>0</v>
      </c>
      <c r="Q350" s="57">
        <v>0</v>
      </c>
      <c r="U350" s="57"/>
      <c r="V350" s="57"/>
      <c r="W350" s="57"/>
      <c r="X350" s="9">
        <v>0</v>
      </c>
      <c r="Y350" s="57"/>
      <c r="Z350" s="57"/>
      <c r="AA350" s="57"/>
      <c r="AB350" s="57"/>
      <c r="AG350" t="str">
        <f t="shared" si="88"/>
        <v>Pinkham's Grant</v>
      </c>
      <c r="AH350" t="s">
        <v>685</v>
      </c>
      <c r="AI350">
        <v>2</v>
      </c>
      <c r="AK350" s="95">
        <v>33</v>
      </c>
      <c r="AL350" s="97">
        <v>7</v>
      </c>
      <c r="AM350" s="97">
        <v>155</v>
      </c>
      <c r="AN350" s="101">
        <v>61620</v>
      </c>
      <c r="AO350" s="101">
        <f t="shared" si="91"/>
        <v>33007</v>
      </c>
      <c r="AP350" t="s">
        <v>1602</v>
      </c>
      <c r="AQ350">
        <f t="shared" si="87"/>
        <v>3361620</v>
      </c>
      <c r="AU350">
        <v>3.77</v>
      </c>
      <c r="AV350">
        <v>0</v>
      </c>
      <c r="AW350">
        <v>3.77</v>
      </c>
    </row>
    <row r="351" spans="1:49" hidden="1" outlineLevel="1">
      <c r="A351" t="s">
        <v>625</v>
      </c>
      <c r="B351" s="9" t="s">
        <v>1480</v>
      </c>
      <c r="C351" s="1">
        <f t="shared" si="81"/>
        <v>221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82"/>
        <v>3</v>
      </c>
      <c r="G351" s="1">
        <f t="shared" si="89"/>
        <v>139</v>
      </c>
      <c r="H351" s="2">
        <f t="shared" si="90"/>
        <v>0.62895927601809953</v>
      </c>
      <c r="I351" s="8"/>
      <c r="J351" s="2">
        <f t="shared" si="83"/>
        <v>0.167420814479638</v>
      </c>
      <c r="K351" s="2">
        <f t="shared" si="84"/>
        <v>0.7963800904977375</v>
      </c>
      <c r="L351" s="2">
        <f t="shared" si="85"/>
        <v>1.8099547511312219E-2</v>
      </c>
      <c r="M351" s="2">
        <f t="shared" si="86"/>
        <v>1.8099547511312309E-2</v>
      </c>
      <c r="N351" s="9">
        <v>37</v>
      </c>
      <c r="O351" s="9">
        <v>176</v>
      </c>
      <c r="P351" s="9">
        <v>4</v>
      </c>
      <c r="Q351" s="57">
        <v>4</v>
      </c>
      <c r="U351" s="57"/>
      <c r="V351" s="57"/>
      <c r="W351" s="57"/>
      <c r="X351" s="9">
        <v>0</v>
      </c>
      <c r="Y351" s="57"/>
      <c r="Z351" s="57"/>
      <c r="AA351" s="57"/>
      <c r="AB351" s="57"/>
      <c r="AG351" t="str">
        <f t="shared" si="88"/>
        <v>Pittsburg</v>
      </c>
      <c r="AH351" t="s">
        <v>685</v>
      </c>
      <c r="AI351">
        <v>2</v>
      </c>
      <c r="AK351" s="95">
        <v>33</v>
      </c>
      <c r="AL351" s="97">
        <v>7</v>
      </c>
      <c r="AM351" s="97">
        <v>160</v>
      </c>
      <c r="AN351" s="101">
        <v>61780</v>
      </c>
      <c r="AO351" s="101">
        <f t="shared" si="91"/>
        <v>33007</v>
      </c>
      <c r="AP351" t="s">
        <v>1974</v>
      </c>
      <c r="AQ351">
        <f t="shared" si="87"/>
        <v>3361780</v>
      </c>
      <c r="AU351">
        <v>291.35000000000002</v>
      </c>
      <c r="AV351">
        <v>9.0500000000000007</v>
      </c>
      <c r="AW351">
        <v>282.3</v>
      </c>
    </row>
    <row r="352" spans="1:49" hidden="1" outlineLevel="1">
      <c r="A352" t="s">
        <v>1187</v>
      </c>
      <c r="B352" s="9" t="s">
        <v>1480</v>
      </c>
      <c r="C352" s="1">
        <f t="shared" si="81"/>
        <v>840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82"/>
        <v>4</v>
      </c>
      <c r="G352" s="1">
        <f t="shared" si="89"/>
        <v>320</v>
      </c>
      <c r="H352" s="2">
        <f t="shared" si="90"/>
        <v>0.38095238095238093</v>
      </c>
      <c r="I352" s="8"/>
      <c r="J352" s="2">
        <f t="shared" si="83"/>
        <v>0.28214285714285714</v>
      </c>
      <c r="K352" s="2">
        <f t="shared" si="84"/>
        <v>0.66309523809523807</v>
      </c>
      <c r="L352" s="2">
        <f t="shared" si="85"/>
        <v>1.5476190476190477E-2</v>
      </c>
      <c r="M352" s="2">
        <f t="shared" si="86"/>
        <v>3.9285714285714313E-2</v>
      </c>
      <c r="N352" s="9">
        <v>237</v>
      </c>
      <c r="O352" s="9">
        <v>557</v>
      </c>
      <c r="P352" s="9">
        <v>13</v>
      </c>
      <c r="Q352" s="57">
        <v>33</v>
      </c>
      <c r="U352" s="57"/>
      <c r="V352" s="57"/>
      <c r="W352" s="57"/>
      <c r="X352" s="9">
        <v>0</v>
      </c>
      <c r="Y352" s="57"/>
      <c r="Z352" s="57"/>
      <c r="AA352" s="57"/>
      <c r="AB352" s="57"/>
      <c r="AG352" t="str">
        <f t="shared" si="88"/>
        <v>Pittsfield</v>
      </c>
      <c r="AH352" t="s">
        <v>188</v>
      </c>
      <c r="AI352">
        <v>2</v>
      </c>
      <c r="AK352" s="95">
        <v>33</v>
      </c>
      <c r="AL352" s="97">
        <v>13</v>
      </c>
      <c r="AM352" s="97">
        <v>110</v>
      </c>
      <c r="AN352" s="101">
        <v>61940</v>
      </c>
      <c r="AO352" s="101">
        <f t="shared" si="91"/>
        <v>33013</v>
      </c>
      <c r="AP352" t="s">
        <v>1974</v>
      </c>
      <c r="AQ352">
        <f t="shared" si="87"/>
        <v>3361940</v>
      </c>
      <c r="AU352">
        <v>23.87</v>
      </c>
      <c r="AV352">
        <v>0.3</v>
      </c>
      <c r="AW352">
        <v>23.57</v>
      </c>
    </row>
    <row r="353" spans="1:49" hidden="1" outlineLevel="1">
      <c r="A353" t="s">
        <v>1398</v>
      </c>
      <c r="B353" s="9" t="s">
        <v>1480</v>
      </c>
      <c r="C353" s="1">
        <f t="shared" si="81"/>
        <v>794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82"/>
        <v>4</v>
      </c>
      <c r="G353" s="1">
        <f t="shared" si="89"/>
        <v>101</v>
      </c>
      <c r="H353" s="2">
        <f t="shared" si="90"/>
        <v>0.12720403022670027</v>
      </c>
      <c r="I353" s="8"/>
      <c r="J353" s="2">
        <f t="shared" si="83"/>
        <v>0.41939546599496219</v>
      </c>
      <c r="K353" s="2">
        <f t="shared" si="84"/>
        <v>0.54659949622166248</v>
      </c>
      <c r="L353" s="2">
        <f t="shared" si="85"/>
        <v>1.0075566750629723E-2</v>
      </c>
      <c r="M353" s="2">
        <f t="shared" si="86"/>
        <v>2.3929471032745658E-2</v>
      </c>
      <c r="N353" s="9">
        <v>333</v>
      </c>
      <c r="O353" s="9">
        <v>434</v>
      </c>
      <c r="P353" s="9">
        <v>8</v>
      </c>
      <c r="Q353" s="57">
        <v>19</v>
      </c>
      <c r="U353" s="57"/>
      <c r="V353" s="57"/>
      <c r="W353" s="57"/>
      <c r="X353" s="9">
        <v>0</v>
      </c>
      <c r="Y353" s="57"/>
      <c r="Z353" s="57"/>
      <c r="AA353" s="57"/>
      <c r="AB353" s="57"/>
      <c r="AG353" t="str">
        <f t="shared" si="88"/>
        <v>Plainfield</v>
      </c>
      <c r="AH353" t="s">
        <v>845</v>
      </c>
      <c r="AI353">
        <v>2</v>
      </c>
      <c r="AK353" s="95">
        <v>33</v>
      </c>
      <c r="AL353" s="97">
        <v>19</v>
      </c>
      <c r="AM353" s="97">
        <v>55</v>
      </c>
      <c r="AN353" s="101">
        <v>62340</v>
      </c>
      <c r="AO353" s="101">
        <f t="shared" si="91"/>
        <v>33019</v>
      </c>
      <c r="AP353" t="s">
        <v>1974</v>
      </c>
      <c r="AQ353">
        <f t="shared" si="87"/>
        <v>3362340</v>
      </c>
      <c r="AU353">
        <v>52.91</v>
      </c>
      <c r="AV353">
        <v>0.75</v>
      </c>
      <c r="AW353">
        <v>52.16</v>
      </c>
    </row>
    <row r="354" spans="1:49" hidden="1" outlineLevel="1">
      <c r="A354" t="s">
        <v>1169</v>
      </c>
      <c r="B354" s="9" t="s">
        <v>1480</v>
      </c>
      <c r="C354" s="1">
        <f t="shared" si="81"/>
        <v>1546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82"/>
        <v>4</v>
      </c>
      <c r="G354" s="1">
        <f t="shared" si="89"/>
        <v>786</v>
      </c>
      <c r="H354" s="2">
        <f t="shared" si="90"/>
        <v>0.50840879689521346</v>
      </c>
      <c r="I354" s="8"/>
      <c r="J354" s="2">
        <f t="shared" si="83"/>
        <v>0.22833117723156532</v>
      </c>
      <c r="K354" s="2">
        <f t="shared" si="84"/>
        <v>0.73673997412677883</v>
      </c>
      <c r="L354" s="2">
        <f t="shared" si="85"/>
        <v>1.3583441138421734E-2</v>
      </c>
      <c r="M354" s="2">
        <f t="shared" si="86"/>
        <v>2.1345407503234173E-2</v>
      </c>
      <c r="N354" s="9">
        <v>353</v>
      </c>
      <c r="O354" s="9">
        <v>1139</v>
      </c>
      <c r="P354" s="9">
        <v>21</v>
      </c>
      <c r="Q354" s="57">
        <v>33</v>
      </c>
      <c r="U354" s="57"/>
      <c r="V354" s="57"/>
      <c r="W354" s="57"/>
      <c r="X354" s="9">
        <v>0</v>
      </c>
      <c r="Y354" s="57"/>
      <c r="Z354" s="57"/>
      <c r="AA354" s="57"/>
      <c r="AB354" s="57"/>
      <c r="AG354" t="str">
        <f t="shared" si="88"/>
        <v>Plaistow</v>
      </c>
      <c r="AH354" t="s">
        <v>1058</v>
      </c>
      <c r="AI354">
        <v>1</v>
      </c>
      <c r="AK354" s="95">
        <v>33</v>
      </c>
      <c r="AL354" s="97">
        <v>15</v>
      </c>
      <c r="AM354" s="97">
        <v>140</v>
      </c>
      <c r="AN354" s="101">
        <v>62500</v>
      </c>
      <c r="AO354" s="101">
        <f t="shared" si="91"/>
        <v>33015</v>
      </c>
      <c r="AP354" t="s">
        <v>1974</v>
      </c>
      <c r="AQ354">
        <f t="shared" si="87"/>
        <v>3362500</v>
      </c>
      <c r="AU354">
        <v>10.64</v>
      </c>
      <c r="AV354">
        <v>0.01</v>
      </c>
      <c r="AW354">
        <v>10.63</v>
      </c>
    </row>
    <row r="355" spans="1:49" hidden="1" outlineLevel="1">
      <c r="A355" t="s">
        <v>1363</v>
      </c>
      <c r="B355" s="9" t="s">
        <v>1480</v>
      </c>
      <c r="C355" s="1">
        <f t="shared" si="81"/>
        <v>1089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82"/>
        <v>4</v>
      </c>
      <c r="G355" s="1">
        <f t="shared" si="89"/>
        <v>356</v>
      </c>
      <c r="H355" s="2">
        <f t="shared" si="90"/>
        <v>0.32690541781450871</v>
      </c>
      <c r="I355" s="8"/>
      <c r="J355" s="2">
        <f t="shared" si="83"/>
        <v>0.30945821854912764</v>
      </c>
      <c r="K355" s="2">
        <f t="shared" si="84"/>
        <v>0.63636363636363635</v>
      </c>
      <c r="L355" s="2">
        <f t="shared" si="85"/>
        <v>2.2956841138659319E-2</v>
      </c>
      <c r="M355" s="2">
        <f t="shared" si="86"/>
        <v>3.1221303948576633E-2</v>
      </c>
      <c r="N355" s="9">
        <v>337</v>
      </c>
      <c r="O355" s="9">
        <v>693</v>
      </c>
      <c r="P355" s="9">
        <v>25</v>
      </c>
      <c r="Q355" s="57">
        <v>30</v>
      </c>
      <c r="U355" s="57"/>
      <c r="V355" s="57"/>
      <c r="W355" s="57"/>
      <c r="X355" s="9">
        <v>4</v>
      </c>
      <c r="Y355" s="57"/>
      <c r="Z355" s="57"/>
      <c r="AA355" s="57"/>
      <c r="AB355" s="57"/>
      <c r="AG355" t="str">
        <f t="shared" si="88"/>
        <v>Plymouth</v>
      </c>
      <c r="AH355" t="s">
        <v>391</v>
      </c>
      <c r="AI355">
        <v>2</v>
      </c>
      <c r="AK355" s="95">
        <v>33</v>
      </c>
      <c r="AL355" s="97">
        <v>9</v>
      </c>
      <c r="AM355" s="97">
        <v>160</v>
      </c>
      <c r="AN355" s="101">
        <v>62660</v>
      </c>
      <c r="AO355" s="101">
        <f t="shared" si="91"/>
        <v>33009</v>
      </c>
      <c r="AP355" t="s">
        <v>1974</v>
      </c>
      <c r="AQ355">
        <f t="shared" si="87"/>
        <v>3362660</v>
      </c>
      <c r="AU355">
        <v>28.74</v>
      </c>
      <c r="AV355">
        <v>0.35</v>
      </c>
      <c r="AW355">
        <v>28.39</v>
      </c>
    </row>
    <row r="356" spans="1:49" hidden="1" outlineLevel="1">
      <c r="A356" t="s">
        <v>360</v>
      </c>
      <c r="B356" s="9" t="s">
        <v>1480</v>
      </c>
      <c r="C356" s="1">
        <f t="shared" si="81"/>
        <v>5990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82"/>
        <v>4</v>
      </c>
      <c r="G356" s="1">
        <f t="shared" si="89"/>
        <v>485</v>
      </c>
      <c r="H356" s="2">
        <f t="shared" si="90"/>
        <v>8.0968280467445738E-2</v>
      </c>
      <c r="I356" s="8"/>
      <c r="J356" s="2">
        <f t="shared" si="83"/>
        <v>0.43989983305509184</v>
      </c>
      <c r="K356" s="2">
        <f t="shared" si="84"/>
        <v>0.52086811352253759</v>
      </c>
      <c r="L356" s="2">
        <f t="shared" si="85"/>
        <v>1.3856427378964942E-2</v>
      </c>
      <c r="M356" s="2">
        <f t="shared" si="86"/>
        <v>2.5375626043405632E-2</v>
      </c>
      <c r="N356" s="9">
        <v>2635</v>
      </c>
      <c r="O356" s="9">
        <v>3120</v>
      </c>
      <c r="P356" s="9">
        <v>83</v>
      </c>
      <c r="Q356" s="57">
        <v>146</v>
      </c>
      <c r="U356" s="57"/>
      <c r="V356" s="57"/>
      <c r="W356" s="57"/>
      <c r="X356" s="9">
        <v>6</v>
      </c>
      <c r="Y356" s="57"/>
      <c r="Z356" s="57"/>
      <c r="AA356" s="57"/>
      <c r="AB356" s="57"/>
      <c r="AG356" t="str">
        <f t="shared" si="88"/>
        <v>Portsmouth</v>
      </c>
      <c r="AH356" t="s">
        <v>1058</v>
      </c>
      <c r="AI356">
        <v>1</v>
      </c>
      <c r="AK356" s="95">
        <v>33</v>
      </c>
      <c r="AL356" s="97">
        <v>15</v>
      </c>
      <c r="AM356" s="97">
        <v>145</v>
      </c>
      <c r="AN356" s="101">
        <v>62900</v>
      </c>
      <c r="AO356" s="101">
        <f t="shared" si="91"/>
        <v>33015</v>
      </c>
      <c r="AP356" t="s">
        <v>759</v>
      </c>
      <c r="AQ356">
        <f t="shared" si="87"/>
        <v>3362900</v>
      </c>
      <c r="AU356">
        <v>16.79</v>
      </c>
      <c r="AV356">
        <v>1.18</v>
      </c>
      <c r="AW356">
        <v>15.61</v>
      </c>
    </row>
    <row r="357" spans="1:49" hidden="1" outlineLevel="1">
      <c r="A357" t="s">
        <v>1575</v>
      </c>
      <c r="B357" s="9" t="s">
        <v>1480</v>
      </c>
      <c r="C357" s="1">
        <f t="shared" si="81"/>
        <v>204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82"/>
        <v>4</v>
      </c>
      <c r="G357" s="1">
        <f t="shared" si="89"/>
        <v>97</v>
      </c>
      <c r="H357" s="2">
        <f t="shared" si="90"/>
        <v>0.47549019607843135</v>
      </c>
      <c r="I357" s="8"/>
      <c r="J357" s="2">
        <f t="shared" si="83"/>
        <v>0.24509803921568626</v>
      </c>
      <c r="K357" s="2">
        <f t="shared" si="84"/>
        <v>0.72058823529411764</v>
      </c>
      <c r="L357" s="2">
        <f t="shared" si="85"/>
        <v>1.4705882352941176E-2</v>
      </c>
      <c r="M357" s="2">
        <f t="shared" si="86"/>
        <v>1.9607843137254891E-2</v>
      </c>
      <c r="N357" s="9">
        <v>50</v>
      </c>
      <c r="O357" s="9">
        <v>147</v>
      </c>
      <c r="P357" s="9">
        <v>3</v>
      </c>
      <c r="Q357" s="57">
        <v>4</v>
      </c>
      <c r="U357" s="57"/>
      <c r="V357" s="57"/>
      <c r="W357" s="57"/>
      <c r="X357" s="9">
        <v>0</v>
      </c>
      <c r="Y357" s="57"/>
      <c r="Z357" s="57"/>
      <c r="AA357" s="57"/>
      <c r="AB357" s="57"/>
      <c r="AG357" t="str">
        <f t="shared" si="88"/>
        <v>Randolph</v>
      </c>
      <c r="AH357" t="s">
        <v>685</v>
      </c>
      <c r="AI357">
        <v>2</v>
      </c>
      <c r="AK357" s="95">
        <v>33</v>
      </c>
      <c r="AL357" s="97">
        <v>7</v>
      </c>
      <c r="AM357" s="97">
        <v>165</v>
      </c>
      <c r="AN357" s="101">
        <v>63860</v>
      </c>
      <c r="AO357" s="101">
        <f t="shared" si="91"/>
        <v>33007</v>
      </c>
      <c r="AP357" t="s">
        <v>1974</v>
      </c>
      <c r="AQ357">
        <f t="shared" si="87"/>
        <v>3363860</v>
      </c>
      <c r="AU357">
        <v>47.15</v>
      </c>
      <c r="AV357">
        <v>0.04</v>
      </c>
      <c r="AW357">
        <v>47.11</v>
      </c>
    </row>
    <row r="358" spans="1:49" hidden="1" outlineLevel="1">
      <c r="A358" t="s">
        <v>1303</v>
      </c>
      <c r="B358" s="9" t="s">
        <v>1480</v>
      </c>
      <c r="C358" s="1">
        <f t="shared" si="81"/>
        <v>1754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82"/>
        <v>4</v>
      </c>
      <c r="G358" s="1">
        <f t="shared" si="89"/>
        <v>804</v>
      </c>
      <c r="H358" s="2">
        <f t="shared" si="90"/>
        <v>0.45838084378563282</v>
      </c>
      <c r="I358" s="8"/>
      <c r="J358" s="2">
        <f t="shared" si="83"/>
        <v>0.24458380843785632</v>
      </c>
      <c r="K358" s="2">
        <f t="shared" si="84"/>
        <v>0.70296465222348914</v>
      </c>
      <c r="L358" s="2">
        <f t="shared" si="85"/>
        <v>2.3375142531356898E-2</v>
      </c>
      <c r="M358" s="2">
        <f t="shared" si="86"/>
        <v>2.9076396807297643E-2</v>
      </c>
      <c r="N358" s="9">
        <v>429</v>
      </c>
      <c r="O358" s="9">
        <v>1233</v>
      </c>
      <c r="P358" s="9">
        <v>41</v>
      </c>
      <c r="Q358" s="57">
        <v>49</v>
      </c>
      <c r="U358" s="57"/>
      <c r="V358" s="57"/>
      <c r="W358" s="57"/>
      <c r="X358" s="9">
        <v>2</v>
      </c>
      <c r="Y358" s="57"/>
      <c r="Z358" s="57"/>
      <c r="AA358" s="57"/>
      <c r="AB358" s="57"/>
      <c r="AG358" t="str">
        <f t="shared" si="88"/>
        <v>Raymond</v>
      </c>
      <c r="AH358" t="s">
        <v>1058</v>
      </c>
      <c r="AI358">
        <v>1</v>
      </c>
      <c r="AK358" s="95">
        <v>33</v>
      </c>
      <c r="AL358" s="97">
        <v>15</v>
      </c>
      <c r="AM358" s="97">
        <v>150</v>
      </c>
      <c r="AN358" s="101">
        <v>64020</v>
      </c>
      <c r="AO358" s="101">
        <f t="shared" si="91"/>
        <v>33015</v>
      </c>
      <c r="AP358" t="s">
        <v>1974</v>
      </c>
      <c r="AQ358">
        <f t="shared" si="87"/>
        <v>3364020</v>
      </c>
      <c r="AU358">
        <v>29.57</v>
      </c>
      <c r="AV358">
        <v>0.79</v>
      </c>
      <c r="AW358">
        <v>28.78</v>
      </c>
    </row>
    <row r="359" spans="1:49" hidden="1" outlineLevel="1">
      <c r="A359" t="s">
        <v>1645</v>
      </c>
      <c r="B359" s="9" t="s">
        <v>1480</v>
      </c>
      <c r="C359" s="1">
        <f t="shared" si="81"/>
        <v>291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82"/>
        <v>4</v>
      </c>
      <c r="G359" s="1">
        <f t="shared" si="89"/>
        <v>69</v>
      </c>
      <c r="H359" s="2">
        <f t="shared" si="90"/>
        <v>0.23711340206185566</v>
      </c>
      <c r="I359" s="8"/>
      <c r="J359" s="2">
        <f t="shared" si="83"/>
        <v>0.34020618556701032</v>
      </c>
      <c r="K359" s="2">
        <f t="shared" si="84"/>
        <v>0.57731958762886593</v>
      </c>
      <c r="L359" s="2">
        <f t="shared" si="85"/>
        <v>2.7491408934707903E-2</v>
      </c>
      <c r="M359" s="2">
        <f t="shared" si="86"/>
        <v>5.4982817869415848E-2</v>
      </c>
      <c r="N359" s="9">
        <v>99</v>
      </c>
      <c r="O359" s="9">
        <v>168</v>
      </c>
      <c r="P359" s="9">
        <v>8</v>
      </c>
      <c r="Q359" s="57">
        <v>14</v>
      </c>
      <c r="U359" s="57"/>
      <c r="V359" s="57"/>
      <c r="W359" s="57"/>
      <c r="X359" s="9">
        <v>2</v>
      </c>
      <c r="Y359" s="57"/>
      <c r="Z359" s="57"/>
      <c r="AA359" s="57"/>
      <c r="AB359" s="57"/>
      <c r="AG359" t="str">
        <f t="shared" si="88"/>
        <v>Richmond</v>
      </c>
      <c r="AH359" t="s">
        <v>1718</v>
      </c>
      <c r="AI359">
        <v>2</v>
      </c>
      <c r="AK359" s="95">
        <v>33</v>
      </c>
      <c r="AL359" s="97">
        <v>5</v>
      </c>
      <c r="AM359" s="97">
        <v>65</v>
      </c>
      <c r="AN359" s="101">
        <v>64420</v>
      </c>
      <c r="AO359" s="101">
        <f t="shared" si="91"/>
        <v>33005</v>
      </c>
      <c r="AP359" t="s">
        <v>1974</v>
      </c>
      <c r="AQ359">
        <f t="shared" si="87"/>
        <v>3364420</v>
      </c>
      <c r="AU359">
        <v>37.770000000000003</v>
      </c>
      <c r="AV359">
        <v>0.2</v>
      </c>
      <c r="AW359">
        <v>37.57</v>
      </c>
    </row>
    <row r="360" spans="1:49" hidden="1" outlineLevel="1">
      <c r="A360" t="s">
        <v>1304</v>
      </c>
      <c r="B360" s="9" t="s">
        <v>1480</v>
      </c>
      <c r="C360" s="1">
        <f t="shared" si="81"/>
        <v>1142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82"/>
        <v>4</v>
      </c>
      <c r="G360" s="1">
        <f t="shared" si="89"/>
        <v>431</v>
      </c>
      <c r="H360" s="2">
        <f t="shared" si="90"/>
        <v>0.37740805604203154</v>
      </c>
      <c r="I360" s="8"/>
      <c r="J360" s="2">
        <f t="shared" si="83"/>
        <v>0.28896672504378285</v>
      </c>
      <c r="K360" s="2">
        <f t="shared" si="84"/>
        <v>0.66637478108581438</v>
      </c>
      <c r="L360" s="2">
        <f t="shared" si="85"/>
        <v>1.6637478108581436E-2</v>
      </c>
      <c r="M360" s="2">
        <f t="shared" si="86"/>
        <v>2.8021015761821335E-2</v>
      </c>
      <c r="N360" s="9">
        <v>330</v>
      </c>
      <c r="O360" s="9">
        <v>761</v>
      </c>
      <c r="P360" s="9">
        <v>19</v>
      </c>
      <c r="Q360" s="57">
        <v>31</v>
      </c>
      <c r="U360" s="57"/>
      <c r="V360" s="57"/>
      <c r="W360" s="57"/>
      <c r="X360" s="9">
        <v>1</v>
      </c>
      <c r="Y360" s="57"/>
      <c r="Z360" s="57"/>
      <c r="AA360" s="57"/>
      <c r="AB360" s="57"/>
      <c r="AG360" t="str">
        <f t="shared" si="88"/>
        <v>Rindge</v>
      </c>
      <c r="AH360" t="s">
        <v>1718</v>
      </c>
      <c r="AI360">
        <v>2</v>
      </c>
      <c r="AK360" s="95">
        <v>33</v>
      </c>
      <c r="AL360" s="97">
        <v>5</v>
      </c>
      <c r="AM360" s="97">
        <v>70</v>
      </c>
      <c r="AN360" s="101">
        <v>64580</v>
      </c>
      <c r="AO360" s="101">
        <f t="shared" si="91"/>
        <v>33005</v>
      </c>
      <c r="AP360" t="s">
        <v>1974</v>
      </c>
      <c r="AQ360">
        <f t="shared" si="87"/>
        <v>3364580</v>
      </c>
      <c r="AU360">
        <v>39.96</v>
      </c>
      <c r="AV360">
        <v>2.77</v>
      </c>
      <c r="AW360">
        <v>37.19</v>
      </c>
    </row>
    <row r="361" spans="1:49" hidden="1" outlineLevel="1">
      <c r="A361" t="s">
        <v>1384</v>
      </c>
      <c r="B361" s="9" t="s">
        <v>1480</v>
      </c>
      <c r="C361" s="1">
        <f t="shared" si="81"/>
        <v>6515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82"/>
        <v>4</v>
      </c>
      <c r="G361" s="1">
        <f t="shared" si="89"/>
        <v>2726</v>
      </c>
      <c r="H361" s="2">
        <f t="shared" si="90"/>
        <v>0.41841903300076744</v>
      </c>
      <c r="I361" s="8"/>
      <c r="J361" s="2">
        <f t="shared" si="83"/>
        <v>0.27336914811972374</v>
      </c>
      <c r="K361" s="2">
        <f t="shared" si="84"/>
        <v>0.69178818112049112</v>
      </c>
      <c r="L361" s="2">
        <f t="shared" si="85"/>
        <v>1.3967766692248657E-2</v>
      </c>
      <c r="M361" s="2">
        <f t="shared" si="86"/>
        <v>2.0874904067536431E-2</v>
      </c>
      <c r="N361" s="9">
        <v>1781</v>
      </c>
      <c r="O361" s="9">
        <v>4507</v>
      </c>
      <c r="P361" s="9">
        <v>91</v>
      </c>
      <c r="Q361" s="57">
        <v>132</v>
      </c>
      <c r="U361" s="57"/>
      <c r="V361" s="57"/>
      <c r="W361" s="57"/>
      <c r="X361" s="9">
        <v>4</v>
      </c>
      <c r="Y361" s="57"/>
      <c r="Z361" s="57"/>
      <c r="AA361" s="57"/>
      <c r="AB361" s="57"/>
      <c r="AG361" t="str">
        <f t="shared" si="88"/>
        <v>Rochester</v>
      </c>
      <c r="AH361" t="s">
        <v>2231</v>
      </c>
      <c r="AI361">
        <v>1</v>
      </c>
      <c r="AK361" s="95">
        <v>33</v>
      </c>
      <c r="AL361" s="97">
        <v>17</v>
      </c>
      <c r="AM361" s="97">
        <v>50</v>
      </c>
      <c r="AN361" s="101">
        <v>65140</v>
      </c>
      <c r="AO361" s="101">
        <f t="shared" si="91"/>
        <v>33017</v>
      </c>
      <c r="AP361" t="s">
        <v>759</v>
      </c>
      <c r="AQ361">
        <f t="shared" si="87"/>
        <v>3365140</v>
      </c>
      <c r="AU361">
        <v>45.78</v>
      </c>
      <c r="AV361">
        <v>0.63</v>
      </c>
      <c r="AW361">
        <v>45.15</v>
      </c>
    </row>
    <row r="362" spans="1:49" hidden="1" outlineLevel="1">
      <c r="A362" t="s">
        <v>1683</v>
      </c>
      <c r="B362" s="9" t="s">
        <v>1480</v>
      </c>
      <c r="C362" s="1">
        <f t="shared" si="81"/>
        <v>822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82"/>
        <v>4</v>
      </c>
      <c r="G362" s="1">
        <f t="shared" si="89"/>
        <v>215</v>
      </c>
      <c r="H362" s="2">
        <f t="shared" si="90"/>
        <v>0.26155717761557179</v>
      </c>
      <c r="I362" s="8"/>
      <c r="J362" s="2">
        <f t="shared" si="83"/>
        <v>0.34549878345498786</v>
      </c>
      <c r="K362" s="2">
        <f t="shared" si="84"/>
        <v>0.60705596107055959</v>
      </c>
      <c r="L362" s="2">
        <f t="shared" si="85"/>
        <v>1.5815085158150853E-2</v>
      </c>
      <c r="M362" s="2">
        <f t="shared" si="86"/>
        <v>3.1630170316301699E-2</v>
      </c>
      <c r="N362" s="9">
        <v>284</v>
      </c>
      <c r="O362" s="9">
        <v>499</v>
      </c>
      <c r="P362" s="9">
        <v>13</v>
      </c>
      <c r="Q362" s="57">
        <v>25</v>
      </c>
      <c r="U362" s="57"/>
      <c r="V362" s="57"/>
      <c r="W362" s="57"/>
      <c r="X362" s="9">
        <v>1</v>
      </c>
      <c r="Y362" s="57"/>
      <c r="Z362" s="57"/>
      <c r="AA362" s="57"/>
      <c r="AB362" s="57"/>
      <c r="AG362" t="str">
        <f t="shared" si="88"/>
        <v>Rollinsford</v>
      </c>
      <c r="AH362" t="s">
        <v>2231</v>
      </c>
      <c r="AI362">
        <v>1</v>
      </c>
      <c r="AK362" s="95">
        <v>33</v>
      </c>
      <c r="AL362" s="97">
        <v>17</v>
      </c>
      <c r="AM362" s="97">
        <v>55</v>
      </c>
      <c r="AN362" s="101">
        <v>65540</v>
      </c>
      <c r="AO362" s="101">
        <f t="shared" si="91"/>
        <v>33017</v>
      </c>
      <c r="AP362" t="s">
        <v>1974</v>
      </c>
      <c r="AQ362">
        <f t="shared" si="87"/>
        <v>3365540</v>
      </c>
      <c r="AU362">
        <v>7.54</v>
      </c>
      <c r="AV362">
        <v>0.25</v>
      </c>
      <c r="AW362">
        <v>7.29</v>
      </c>
    </row>
    <row r="363" spans="1:49" hidden="1" outlineLevel="1">
      <c r="A363" t="s">
        <v>1305</v>
      </c>
      <c r="B363" s="9" t="s">
        <v>1480</v>
      </c>
      <c r="C363" s="1">
        <f t="shared" si="81"/>
        <v>81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82"/>
        <v>3</v>
      </c>
      <c r="G363" s="1">
        <f t="shared" si="89"/>
        <v>12</v>
      </c>
      <c r="H363" s="2">
        <f t="shared" si="90"/>
        <v>0.14814814814814814</v>
      </c>
      <c r="I363" s="8"/>
      <c r="J363" s="2">
        <f t="shared" si="83"/>
        <v>0.37037037037037035</v>
      </c>
      <c r="K363" s="2">
        <f t="shared" si="84"/>
        <v>0.51851851851851849</v>
      </c>
      <c r="L363" s="2">
        <f t="shared" si="85"/>
        <v>4.9382716049382713E-2</v>
      </c>
      <c r="M363" s="2">
        <f t="shared" si="86"/>
        <v>6.1728395061728447E-2</v>
      </c>
      <c r="N363" s="9">
        <v>30</v>
      </c>
      <c r="O363" s="9">
        <v>42</v>
      </c>
      <c r="P363" s="9">
        <v>4</v>
      </c>
      <c r="Q363" s="57">
        <v>4</v>
      </c>
      <c r="U363" s="57"/>
      <c r="V363" s="57"/>
      <c r="W363" s="57"/>
      <c r="X363" s="9">
        <v>1</v>
      </c>
      <c r="Y363" s="57"/>
      <c r="Z363" s="57"/>
      <c r="AA363" s="57"/>
      <c r="AB363" s="57"/>
      <c r="AG363" t="str">
        <f t="shared" si="88"/>
        <v>Roxbury</v>
      </c>
      <c r="AH363" t="s">
        <v>1718</v>
      </c>
      <c r="AI363">
        <v>2</v>
      </c>
      <c r="AK363" s="95">
        <v>33</v>
      </c>
      <c r="AL363" s="97">
        <v>5</v>
      </c>
      <c r="AM363" s="97">
        <v>75</v>
      </c>
      <c r="AN363" s="101">
        <v>65700</v>
      </c>
      <c r="AO363" s="101">
        <f t="shared" si="91"/>
        <v>33005</v>
      </c>
      <c r="AP363" t="s">
        <v>1974</v>
      </c>
      <c r="AQ363">
        <f t="shared" si="87"/>
        <v>3365700</v>
      </c>
      <c r="AU363">
        <v>12.19</v>
      </c>
      <c r="AV363">
        <v>0.28999999999999998</v>
      </c>
      <c r="AW363">
        <v>11.9</v>
      </c>
    </row>
    <row r="364" spans="1:49" hidden="1" outlineLevel="1">
      <c r="A364" t="s">
        <v>1684</v>
      </c>
      <c r="B364" s="9" t="s">
        <v>1480</v>
      </c>
      <c r="C364" s="1">
        <f t="shared" si="81"/>
        <v>434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82"/>
        <v>4</v>
      </c>
      <c r="G364" s="1">
        <f t="shared" si="89"/>
        <v>219</v>
      </c>
      <c r="H364" s="2">
        <f t="shared" si="90"/>
        <v>0.50460829493087556</v>
      </c>
      <c r="I364" s="8"/>
      <c r="J364" s="2">
        <f t="shared" si="83"/>
        <v>0.22119815668202766</v>
      </c>
      <c r="K364" s="2">
        <f t="shared" si="84"/>
        <v>0.72580645161290325</v>
      </c>
      <c r="L364" s="2">
        <f t="shared" si="85"/>
        <v>1.8433179723502304E-2</v>
      </c>
      <c r="M364" s="2">
        <f t="shared" si="86"/>
        <v>3.4562211981566754E-2</v>
      </c>
      <c r="N364" s="9">
        <v>96</v>
      </c>
      <c r="O364" s="9">
        <v>315</v>
      </c>
      <c r="P364" s="9">
        <v>8</v>
      </c>
      <c r="Q364" s="57">
        <v>13</v>
      </c>
      <c r="U364" s="57"/>
      <c r="V364" s="57"/>
      <c r="W364" s="57"/>
      <c r="X364" s="9">
        <v>2</v>
      </c>
      <c r="Y364" s="57"/>
      <c r="Z364" s="57"/>
      <c r="AA364" s="57"/>
      <c r="AB364" s="57"/>
      <c r="AG364" t="str">
        <f t="shared" si="88"/>
        <v>Rumney</v>
      </c>
      <c r="AH364" t="s">
        <v>391</v>
      </c>
      <c r="AI364">
        <v>2</v>
      </c>
      <c r="AK364" s="95">
        <v>33</v>
      </c>
      <c r="AL364" s="97">
        <v>9</v>
      </c>
      <c r="AM364" s="97">
        <v>165</v>
      </c>
      <c r="AN364" s="101">
        <v>65940</v>
      </c>
      <c r="AO364" s="101">
        <f t="shared" si="91"/>
        <v>33009</v>
      </c>
      <c r="AP364" t="s">
        <v>1974</v>
      </c>
      <c r="AQ364">
        <f t="shared" si="87"/>
        <v>3365940</v>
      </c>
      <c r="AU364">
        <v>42.56</v>
      </c>
      <c r="AV364">
        <v>0.63</v>
      </c>
      <c r="AW364">
        <v>41.92</v>
      </c>
    </row>
    <row r="365" spans="1:49" hidden="1" outlineLevel="1">
      <c r="A365" t="s">
        <v>1685</v>
      </c>
      <c r="B365" s="9" t="s">
        <v>1480</v>
      </c>
      <c r="C365" s="1">
        <f t="shared" si="81"/>
        <v>2120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82"/>
        <v>4</v>
      </c>
      <c r="G365" s="1">
        <f t="shared" si="89"/>
        <v>865</v>
      </c>
      <c r="H365" s="2">
        <f t="shared" si="90"/>
        <v>0.40801886792452829</v>
      </c>
      <c r="I365" s="8"/>
      <c r="J365" s="2">
        <f t="shared" si="83"/>
        <v>0.27971698113207549</v>
      </c>
      <c r="K365" s="2">
        <f t="shared" si="84"/>
        <v>0.68773584905660379</v>
      </c>
      <c r="L365" s="2">
        <f t="shared" si="85"/>
        <v>1.2735849056603774E-2</v>
      </c>
      <c r="M365" s="2">
        <f t="shared" si="86"/>
        <v>1.9811320754717001E-2</v>
      </c>
      <c r="N365" s="9">
        <v>593</v>
      </c>
      <c r="O365" s="9">
        <v>1458</v>
      </c>
      <c r="P365" s="9">
        <v>27</v>
      </c>
      <c r="Q365" s="57">
        <v>42</v>
      </c>
      <c r="U365" s="57"/>
      <c r="V365" s="57"/>
      <c r="W365" s="57"/>
      <c r="X365" s="9">
        <v>0</v>
      </c>
      <c r="Y365" s="57"/>
      <c r="Z365" s="57"/>
      <c r="AA365" s="57"/>
      <c r="AB365" s="57"/>
      <c r="AG365" t="str">
        <f t="shared" si="88"/>
        <v>Rye</v>
      </c>
      <c r="AH365" t="s">
        <v>1058</v>
      </c>
      <c r="AI365">
        <v>1</v>
      </c>
      <c r="AK365" s="95">
        <v>33</v>
      </c>
      <c r="AL365" s="97">
        <v>15</v>
      </c>
      <c r="AM365" s="97">
        <v>155</v>
      </c>
      <c r="AN365" s="101">
        <v>66180</v>
      </c>
      <c r="AO365" s="101">
        <f t="shared" si="91"/>
        <v>33015</v>
      </c>
      <c r="AP365" t="s">
        <v>1974</v>
      </c>
      <c r="AQ365">
        <f t="shared" si="87"/>
        <v>3366180</v>
      </c>
      <c r="AU365">
        <v>35.5</v>
      </c>
      <c r="AV365">
        <v>22.88</v>
      </c>
      <c r="AW365">
        <v>12.62</v>
      </c>
    </row>
    <row r="366" spans="1:49" hidden="1" outlineLevel="1">
      <c r="A366" t="s">
        <v>1556</v>
      </c>
      <c r="B366" s="9" t="s">
        <v>1480</v>
      </c>
      <c r="C366" s="1">
        <f t="shared" ref="C366:C415" si="92">SUM(N366:AE366)</f>
        <v>6309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ref="F366:F415" si="93">IF(P366&gt;0,RANK(P366,(N366:AE366)),0)</f>
        <v>4</v>
      </c>
      <c r="G366" s="1">
        <f t="shared" si="89"/>
        <v>2633</v>
      </c>
      <c r="H366" s="2">
        <f t="shared" si="90"/>
        <v>0.41734030749722617</v>
      </c>
      <c r="I366" s="8"/>
      <c r="J366" s="2">
        <f t="shared" ref="J366:J415" si="94">IF(C366=0,"-",N366/C366)</f>
        <v>0.27135837692185766</v>
      </c>
      <c r="K366" s="2">
        <f t="shared" ref="K366:K415" si="95">IF(C366=0,"-",O366/C366)</f>
        <v>0.68869868441908388</v>
      </c>
      <c r="L366" s="2">
        <f t="shared" ref="L366:L415" si="96">IF(C366=0,"-",P366/C366)</f>
        <v>1.8544935805991442E-2</v>
      </c>
      <c r="M366" s="2">
        <f t="shared" ref="M366:M415" si="97">IF(C366=0,"-",(1-J366-K366-L366))</f>
        <v>2.139800285306696E-2</v>
      </c>
      <c r="N366" s="9">
        <v>1712</v>
      </c>
      <c r="O366" s="9">
        <v>4345</v>
      </c>
      <c r="P366" s="9">
        <v>117</v>
      </c>
      <c r="Q366" s="57">
        <v>133</v>
      </c>
      <c r="U366" s="57"/>
      <c r="V366" s="57"/>
      <c r="W366" s="57"/>
      <c r="X366" s="9">
        <v>2</v>
      </c>
      <c r="Y366" s="57"/>
      <c r="Z366" s="57"/>
      <c r="AA366" s="57"/>
      <c r="AB366" s="57"/>
      <c r="AG366" t="str">
        <f t="shared" si="88"/>
        <v>Salem</v>
      </c>
      <c r="AH366" t="s">
        <v>1058</v>
      </c>
      <c r="AI366">
        <v>2</v>
      </c>
      <c r="AK366" s="95">
        <v>33</v>
      </c>
      <c r="AL366" s="97">
        <v>15</v>
      </c>
      <c r="AM366" s="97">
        <v>160</v>
      </c>
      <c r="AN366" s="101">
        <v>66660</v>
      </c>
      <c r="AO366" s="101">
        <f t="shared" si="91"/>
        <v>33015</v>
      </c>
      <c r="AP366" t="s">
        <v>1974</v>
      </c>
      <c r="AQ366">
        <f t="shared" ref="AQ366:AQ414" si="98">AK366*100000+AN366</f>
        <v>3366660</v>
      </c>
      <c r="AU366">
        <v>25.86</v>
      </c>
      <c r="AV366">
        <v>1.1599999999999999</v>
      </c>
      <c r="AW366">
        <v>24.7</v>
      </c>
    </row>
    <row r="367" spans="1:49" hidden="1" outlineLevel="1">
      <c r="A367" t="s">
        <v>385</v>
      </c>
      <c r="B367" s="9" t="s">
        <v>1480</v>
      </c>
      <c r="C367" s="1">
        <f t="shared" si="92"/>
        <v>394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93"/>
        <v>3</v>
      </c>
      <c r="G367" s="1">
        <f t="shared" si="89"/>
        <v>179</v>
      </c>
      <c r="H367" s="2">
        <f t="shared" si="90"/>
        <v>0.45431472081218272</v>
      </c>
      <c r="I367" s="8"/>
      <c r="J367" s="2">
        <f t="shared" si="94"/>
        <v>0.2512690355329949</v>
      </c>
      <c r="K367" s="2">
        <f t="shared" si="95"/>
        <v>0.70558375634517767</v>
      </c>
      <c r="L367" s="2">
        <f t="shared" si="96"/>
        <v>3.0456852791878174E-2</v>
      </c>
      <c r="M367" s="2">
        <f t="shared" si="97"/>
        <v>1.26903553299492E-2</v>
      </c>
      <c r="N367" s="9">
        <v>99</v>
      </c>
      <c r="O367" s="9">
        <v>278</v>
      </c>
      <c r="P367" s="9">
        <v>12</v>
      </c>
      <c r="Q367" s="57">
        <v>5</v>
      </c>
      <c r="U367" s="57"/>
      <c r="V367" s="57"/>
      <c r="W367" s="57"/>
      <c r="X367" s="9">
        <v>0</v>
      </c>
      <c r="Y367" s="57"/>
      <c r="Z367" s="57"/>
      <c r="AA367" s="57"/>
      <c r="AB367" s="57"/>
      <c r="AG367" t="str">
        <f t="shared" si="88"/>
        <v>Salisbury</v>
      </c>
      <c r="AH367" t="s">
        <v>188</v>
      </c>
      <c r="AI367">
        <v>2</v>
      </c>
      <c r="AK367" s="95">
        <v>33</v>
      </c>
      <c r="AL367" s="97">
        <v>13</v>
      </c>
      <c r="AM367" s="97">
        <v>115</v>
      </c>
      <c r="AN367" s="101">
        <v>66980</v>
      </c>
      <c r="AO367" s="101">
        <f t="shared" si="91"/>
        <v>33013</v>
      </c>
      <c r="AP367" t="s">
        <v>1974</v>
      </c>
      <c r="AQ367">
        <f t="shared" si="98"/>
        <v>3366980</v>
      </c>
      <c r="AU367">
        <v>40.21</v>
      </c>
      <c r="AV367">
        <v>0.26</v>
      </c>
      <c r="AW367">
        <v>39.96</v>
      </c>
    </row>
    <row r="368" spans="1:49" hidden="1" outlineLevel="1">
      <c r="A368" t="s">
        <v>2166</v>
      </c>
      <c r="B368" s="9" t="s">
        <v>1480</v>
      </c>
      <c r="C368" s="1">
        <f t="shared" si="92"/>
        <v>858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93"/>
        <v>4</v>
      </c>
      <c r="G368" s="1">
        <f t="shared" si="89"/>
        <v>307</v>
      </c>
      <c r="H368" s="2">
        <f t="shared" si="90"/>
        <v>0.35780885780885779</v>
      </c>
      <c r="I368" s="8"/>
      <c r="J368" s="2">
        <f t="shared" si="94"/>
        <v>0.30303030303030304</v>
      </c>
      <c r="K368" s="2">
        <f t="shared" si="95"/>
        <v>0.66083916083916083</v>
      </c>
      <c r="L368" s="2">
        <f t="shared" si="96"/>
        <v>1.282051282051282E-2</v>
      </c>
      <c r="M368" s="2">
        <f t="shared" si="97"/>
        <v>2.3310023310023364E-2</v>
      </c>
      <c r="N368" s="9">
        <v>260</v>
      </c>
      <c r="O368" s="9">
        <v>567</v>
      </c>
      <c r="P368" s="9">
        <v>11</v>
      </c>
      <c r="Q368" s="57">
        <v>18</v>
      </c>
      <c r="U368" s="57"/>
      <c r="V368" s="57"/>
      <c r="W368" s="57"/>
      <c r="X368" s="9">
        <v>2</v>
      </c>
      <c r="Y368" s="57"/>
      <c r="Z368" s="57"/>
      <c r="AA368" s="57"/>
      <c r="AB368" s="57"/>
      <c r="AG368" t="str">
        <f t="shared" si="88"/>
        <v>Sanbornton</v>
      </c>
      <c r="AH368" t="s">
        <v>1517</v>
      </c>
      <c r="AI368">
        <v>2</v>
      </c>
      <c r="AK368" s="95">
        <v>33</v>
      </c>
      <c r="AL368" s="97">
        <v>1</v>
      </c>
      <c r="AM368" s="97">
        <v>50</v>
      </c>
      <c r="AN368" s="101">
        <v>67300</v>
      </c>
      <c r="AO368" s="101">
        <f t="shared" si="91"/>
        <v>33001</v>
      </c>
      <c r="AP368" t="s">
        <v>1974</v>
      </c>
      <c r="AQ368">
        <f t="shared" si="98"/>
        <v>3367300</v>
      </c>
      <c r="AU368">
        <v>49.76</v>
      </c>
      <c r="AV368">
        <v>2.2200000000000002</v>
      </c>
      <c r="AW368">
        <v>47.54</v>
      </c>
    </row>
    <row r="369" spans="1:49" hidden="1" outlineLevel="1">
      <c r="A369" t="s">
        <v>990</v>
      </c>
      <c r="B369" s="9" t="s">
        <v>1480</v>
      </c>
      <c r="C369" s="1">
        <f t="shared" si="92"/>
        <v>1056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93"/>
        <v>4</v>
      </c>
      <c r="G369" s="1">
        <f t="shared" si="89"/>
        <v>522</v>
      </c>
      <c r="H369" s="2">
        <f t="shared" si="90"/>
        <v>0.49431818181818182</v>
      </c>
      <c r="I369" s="8"/>
      <c r="J369" s="2">
        <f t="shared" si="94"/>
        <v>0.22821969696969696</v>
      </c>
      <c r="K369" s="2">
        <f t="shared" si="95"/>
        <v>0.72253787878787878</v>
      </c>
      <c r="L369" s="2">
        <f t="shared" si="96"/>
        <v>1.0416666666666666E-2</v>
      </c>
      <c r="M369" s="2">
        <f t="shared" si="97"/>
        <v>3.8825757575757534E-2</v>
      </c>
      <c r="N369" s="9">
        <v>241</v>
      </c>
      <c r="O369" s="9">
        <v>763</v>
      </c>
      <c r="P369" s="9">
        <v>11</v>
      </c>
      <c r="Q369" s="57">
        <v>41</v>
      </c>
      <c r="U369" s="57"/>
      <c r="V369" s="57"/>
      <c r="W369" s="57"/>
      <c r="X369" s="9">
        <v>0</v>
      </c>
      <c r="Y369" s="57"/>
      <c r="Z369" s="57"/>
      <c r="AA369" s="57"/>
      <c r="AB369" s="57"/>
      <c r="AG369" t="str">
        <f t="shared" si="88"/>
        <v>Sandown</v>
      </c>
      <c r="AH369" t="s">
        <v>1058</v>
      </c>
      <c r="AI369">
        <v>1</v>
      </c>
      <c r="AK369" s="95">
        <v>33</v>
      </c>
      <c r="AL369" s="97">
        <v>15</v>
      </c>
      <c r="AM369" s="97">
        <v>165</v>
      </c>
      <c r="AN369" s="101">
        <v>67620</v>
      </c>
      <c r="AO369" s="101">
        <f t="shared" si="91"/>
        <v>33015</v>
      </c>
      <c r="AP369" t="s">
        <v>1974</v>
      </c>
      <c r="AQ369">
        <f t="shared" si="98"/>
        <v>3367620</v>
      </c>
      <c r="AU369">
        <v>14.42</v>
      </c>
      <c r="AV369">
        <v>0.51</v>
      </c>
      <c r="AW369">
        <v>13.91</v>
      </c>
    </row>
    <row r="370" spans="1:49" hidden="1" outlineLevel="1">
      <c r="A370" t="s">
        <v>2066</v>
      </c>
      <c r="B370" s="9" t="s">
        <v>1480</v>
      </c>
      <c r="C370" s="1">
        <f t="shared" si="92"/>
        <v>624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93"/>
        <v>4</v>
      </c>
      <c r="G370" s="1">
        <f t="shared" si="89"/>
        <v>102</v>
      </c>
      <c r="H370" s="2">
        <f t="shared" si="90"/>
        <v>0.16346153846153846</v>
      </c>
      <c r="I370" s="8"/>
      <c r="J370" s="2">
        <f t="shared" si="94"/>
        <v>0.39583333333333331</v>
      </c>
      <c r="K370" s="2">
        <f t="shared" si="95"/>
        <v>0.55929487179487181</v>
      </c>
      <c r="L370" s="2">
        <f t="shared" si="96"/>
        <v>1.6025641025641024E-2</v>
      </c>
      <c r="M370" s="2">
        <f t="shared" si="97"/>
        <v>2.884615384615391E-2</v>
      </c>
      <c r="N370" s="9">
        <v>247</v>
      </c>
      <c r="O370" s="9">
        <v>349</v>
      </c>
      <c r="P370" s="9">
        <v>10</v>
      </c>
      <c r="Q370" s="57">
        <v>18</v>
      </c>
      <c r="U370" s="57"/>
      <c r="V370" s="57"/>
      <c r="W370" s="57"/>
      <c r="X370" s="9">
        <v>0</v>
      </c>
      <c r="Y370" s="57"/>
      <c r="Z370" s="57"/>
      <c r="AA370" s="57"/>
      <c r="AB370" s="57"/>
      <c r="AG370" t="str">
        <f t="shared" si="88"/>
        <v>Sandwich</v>
      </c>
      <c r="AH370" t="s">
        <v>1265</v>
      </c>
      <c r="AI370">
        <v>1</v>
      </c>
      <c r="AK370" s="95">
        <v>33</v>
      </c>
      <c r="AL370" s="97">
        <v>3</v>
      </c>
      <c r="AM370" s="97">
        <v>75</v>
      </c>
      <c r="AN370" s="101">
        <v>67780</v>
      </c>
      <c r="AO370" s="101">
        <f t="shared" si="91"/>
        <v>33003</v>
      </c>
      <c r="AP370" t="s">
        <v>1974</v>
      </c>
      <c r="AQ370">
        <f t="shared" si="98"/>
        <v>3367780</v>
      </c>
      <c r="AU370">
        <v>93.47</v>
      </c>
      <c r="AV370">
        <v>2.88</v>
      </c>
      <c r="AW370">
        <v>90.6</v>
      </c>
    </row>
    <row r="371" spans="1:49" hidden="1" outlineLevel="1">
      <c r="A371" t="s">
        <v>141</v>
      </c>
      <c r="B371" s="9" t="s">
        <v>1480</v>
      </c>
      <c r="C371" s="1">
        <f t="shared" si="92"/>
        <v>1643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93"/>
        <v>4</v>
      </c>
      <c r="G371" s="1">
        <f t="shared" si="89"/>
        <v>495</v>
      </c>
      <c r="H371" s="2">
        <f t="shared" si="90"/>
        <v>0.30127814972611078</v>
      </c>
      <c r="I371" s="8"/>
      <c r="J371" s="2">
        <f t="shared" si="94"/>
        <v>0.32805842970176508</v>
      </c>
      <c r="K371" s="2">
        <f t="shared" si="95"/>
        <v>0.6293365794278758</v>
      </c>
      <c r="L371" s="2">
        <f t="shared" si="96"/>
        <v>1.9476567255021303E-2</v>
      </c>
      <c r="M371" s="2">
        <f t="shared" si="97"/>
        <v>2.312842361533788E-2</v>
      </c>
      <c r="N371" s="9">
        <v>539</v>
      </c>
      <c r="O371" s="9">
        <v>1034</v>
      </c>
      <c r="P371" s="9">
        <v>32</v>
      </c>
      <c r="Q371" s="57">
        <v>38</v>
      </c>
      <c r="U371" s="57"/>
      <c r="V371" s="57"/>
      <c r="W371" s="57"/>
      <c r="X371" s="9">
        <v>0</v>
      </c>
      <c r="Y371" s="57"/>
      <c r="Z371" s="57"/>
      <c r="AA371" s="57"/>
      <c r="AB371" s="57"/>
      <c r="AG371" t="str">
        <f t="shared" si="88"/>
        <v>Seabrook</v>
      </c>
      <c r="AH371" t="s">
        <v>1058</v>
      </c>
      <c r="AI371">
        <v>1</v>
      </c>
      <c r="AK371" s="95">
        <v>33</v>
      </c>
      <c r="AL371" s="97">
        <v>15</v>
      </c>
      <c r="AM371" s="97">
        <v>170</v>
      </c>
      <c r="AN371" s="101">
        <v>68260</v>
      </c>
      <c r="AO371" s="101">
        <f t="shared" si="91"/>
        <v>33015</v>
      </c>
      <c r="AP371" t="s">
        <v>1974</v>
      </c>
      <c r="AQ371">
        <f t="shared" si="98"/>
        <v>3368260</v>
      </c>
      <c r="AU371">
        <v>9.6199999999999992</v>
      </c>
      <c r="AV371">
        <v>0.75</v>
      </c>
      <c r="AW371">
        <v>8.86</v>
      </c>
    </row>
    <row r="372" spans="1:49" hidden="1" outlineLevel="1">
      <c r="A372" t="s">
        <v>440</v>
      </c>
      <c r="B372" s="9" t="s">
        <v>1480</v>
      </c>
      <c r="C372" s="1">
        <f t="shared" si="92"/>
        <v>145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 t="shared" si="93"/>
        <v>4</v>
      </c>
      <c r="G372" s="1">
        <f t="shared" si="89"/>
        <v>46</v>
      </c>
      <c r="H372" s="2">
        <f t="shared" si="90"/>
        <v>0.31724137931034485</v>
      </c>
      <c r="I372" s="8"/>
      <c r="J372" s="2">
        <f t="shared" si="94"/>
        <v>0.31724137931034485</v>
      </c>
      <c r="K372" s="2">
        <f t="shared" si="95"/>
        <v>0.6344827586206897</v>
      </c>
      <c r="L372" s="2">
        <f t="shared" si="96"/>
        <v>1.3793103448275862E-2</v>
      </c>
      <c r="M372" s="2">
        <f t="shared" si="97"/>
        <v>3.4482758620689641E-2</v>
      </c>
      <c r="N372" s="9">
        <v>46</v>
      </c>
      <c r="O372" s="9">
        <v>92</v>
      </c>
      <c r="P372" s="9">
        <v>2</v>
      </c>
      <c r="Q372" s="57">
        <v>5</v>
      </c>
      <c r="U372" s="57"/>
      <c r="V372" s="57"/>
      <c r="W372" s="57"/>
      <c r="X372" s="9">
        <v>0</v>
      </c>
      <c r="Y372" s="57"/>
      <c r="Z372" s="57"/>
      <c r="AA372" s="57"/>
      <c r="AB372" s="57"/>
      <c r="AG372" t="str">
        <f t="shared" si="88"/>
        <v>Sharon</v>
      </c>
      <c r="AH372" t="s">
        <v>2154</v>
      </c>
      <c r="AI372">
        <v>2</v>
      </c>
      <c r="AK372" s="95">
        <v>33</v>
      </c>
      <c r="AL372" s="97">
        <v>11</v>
      </c>
      <c r="AM372" s="97">
        <v>135</v>
      </c>
      <c r="AN372" s="101">
        <v>68820</v>
      </c>
      <c r="AO372" s="101">
        <f t="shared" si="91"/>
        <v>33011</v>
      </c>
      <c r="AP372" t="s">
        <v>1974</v>
      </c>
      <c r="AQ372">
        <f t="shared" si="98"/>
        <v>3368820</v>
      </c>
      <c r="AU372">
        <v>14.6</v>
      </c>
      <c r="AV372">
        <v>0</v>
      </c>
      <c r="AW372">
        <v>14.6</v>
      </c>
    </row>
    <row r="373" spans="1:49" hidden="1" outlineLevel="1">
      <c r="A373" t="s">
        <v>2016</v>
      </c>
      <c r="B373" s="9" t="s">
        <v>1480</v>
      </c>
      <c r="C373" s="1">
        <f t="shared" si="92"/>
        <v>141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93"/>
        <v>4</v>
      </c>
      <c r="G373" s="1">
        <f t="shared" si="89"/>
        <v>78</v>
      </c>
      <c r="H373" s="2">
        <f t="shared" si="90"/>
        <v>0.55319148936170215</v>
      </c>
      <c r="I373" s="8"/>
      <c r="J373" s="2">
        <f t="shared" si="94"/>
        <v>0.19858156028368795</v>
      </c>
      <c r="K373" s="2">
        <f t="shared" si="95"/>
        <v>0.75177304964539005</v>
      </c>
      <c r="L373" s="2">
        <f t="shared" si="96"/>
        <v>2.1276595744680851E-2</v>
      </c>
      <c r="M373" s="2">
        <f t="shared" si="97"/>
        <v>2.8368794326241096E-2</v>
      </c>
      <c r="N373" s="9">
        <v>28</v>
      </c>
      <c r="O373" s="9">
        <v>106</v>
      </c>
      <c r="P373" s="9">
        <v>3</v>
      </c>
      <c r="Q373" s="57">
        <v>4</v>
      </c>
      <c r="U373" s="57"/>
      <c r="V373" s="57"/>
      <c r="W373" s="57"/>
      <c r="X373" s="9">
        <v>0</v>
      </c>
      <c r="Y373" s="57"/>
      <c r="Z373" s="57"/>
      <c r="AA373" s="57"/>
      <c r="AB373" s="57"/>
      <c r="AG373" t="str">
        <f t="shared" si="88"/>
        <v>Shelburne</v>
      </c>
      <c r="AH373" t="s">
        <v>685</v>
      </c>
      <c r="AI373">
        <v>2</v>
      </c>
      <c r="AK373" s="95">
        <v>33</v>
      </c>
      <c r="AL373" s="97">
        <v>7</v>
      </c>
      <c r="AM373" s="97">
        <v>180</v>
      </c>
      <c r="AN373" s="101">
        <v>68980</v>
      </c>
      <c r="AO373" s="101">
        <f t="shared" si="91"/>
        <v>33007</v>
      </c>
      <c r="AP373" t="s">
        <v>1974</v>
      </c>
      <c r="AQ373">
        <f t="shared" si="98"/>
        <v>3368980</v>
      </c>
      <c r="AU373">
        <v>48.8</v>
      </c>
      <c r="AV373">
        <v>0.9</v>
      </c>
      <c r="AW373">
        <v>47.89</v>
      </c>
    </row>
    <row r="374" spans="1:49" hidden="1" outlineLevel="1">
      <c r="A374" t="s">
        <v>1631</v>
      </c>
      <c r="B374" s="9" t="s">
        <v>1480</v>
      </c>
      <c r="C374" s="1">
        <f t="shared" si="92"/>
        <v>2586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93"/>
        <v>4</v>
      </c>
      <c r="G374" s="1">
        <f t="shared" si="89"/>
        <v>762</v>
      </c>
      <c r="H374" s="2">
        <f t="shared" si="90"/>
        <v>0.29466357308584684</v>
      </c>
      <c r="I374" s="8"/>
      <c r="J374" s="2">
        <f t="shared" si="94"/>
        <v>0.33604021655065741</v>
      </c>
      <c r="K374" s="2">
        <f t="shared" si="95"/>
        <v>0.63070378963650431</v>
      </c>
      <c r="L374" s="2">
        <f t="shared" si="96"/>
        <v>1.3147718484145398E-2</v>
      </c>
      <c r="M374" s="2">
        <f t="shared" si="97"/>
        <v>2.010827532869288E-2</v>
      </c>
      <c r="N374" s="9">
        <v>869</v>
      </c>
      <c r="O374" s="9">
        <v>1631</v>
      </c>
      <c r="P374" s="9">
        <v>34</v>
      </c>
      <c r="Q374" s="57">
        <v>52</v>
      </c>
      <c r="U374" s="57"/>
      <c r="V374" s="57"/>
      <c r="W374" s="57"/>
      <c r="X374" s="9">
        <v>0</v>
      </c>
      <c r="Y374" s="57"/>
      <c r="Z374" s="57"/>
      <c r="AA374" s="57"/>
      <c r="AB374" s="57"/>
      <c r="AG374" t="str">
        <f t="shared" si="88"/>
        <v>Somersworth</v>
      </c>
      <c r="AH374" t="s">
        <v>2231</v>
      </c>
      <c r="AI374">
        <v>1</v>
      </c>
      <c r="AK374" s="95">
        <v>33</v>
      </c>
      <c r="AL374" s="97">
        <v>17</v>
      </c>
      <c r="AM374" s="97">
        <v>60</v>
      </c>
      <c r="AN374" s="101">
        <v>69940</v>
      </c>
      <c r="AO374" s="101">
        <f t="shared" si="91"/>
        <v>33017</v>
      </c>
      <c r="AP374" t="s">
        <v>759</v>
      </c>
      <c r="AQ374">
        <f t="shared" si="98"/>
        <v>3369940</v>
      </c>
      <c r="AU374">
        <v>10.01</v>
      </c>
      <c r="AV374">
        <v>0.23</v>
      </c>
      <c r="AW374">
        <v>9.7799999999999994</v>
      </c>
    </row>
    <row r="375" spans="1:49" hidden="1" outlineLevel="1">
      <c r="A375" t="s">
        <v>1906</v>
      </c>
      <c r="B375" s="9" t="s">
        <v>1480</v>
      </c>
      <c r="C375" s="1">
        <f t="shared" si="92"/>
        <v>276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93"/>
        <v>4</v>
      </c>
      <c r="G375" s="1">
        <f t="shared" si="89"/>
        <v>81</v>
      </c>
      <c r="H375" s="2">
        <f t="shared" si="90"/>
        <v>0.29347826086956524</v>
      </c>
      <c r="I375" s="8"/>
      <c r="J375" s="2">
        <f t="shared" si="94"/>
        <v>0.33695652173913043</v>
      </c>
      <c r="K375" s="2">
        <f t="shared" si="95"/>
        <v>0.63043478260869568</v>
      </c>
      <c r="L375" s="2">
        <f t="shared" si="96"/>
        <v>1.4492753623188406E-2</v>
      </c>
      <c r="M375" s="2">
        <f t="shared" si="97"/>
        <v>1.8115942028985539E-2</v>
      </c>
      <c r="N375" s="9">
        <v>93</v>
      </c>
      <c r="O375" s="9">
        <v>174</v>
      </c>
      <c r="P375" s="9">
        <v>4</v>
      </c>
      <c r="Q375" s="57">
        <v>5</v>
      </c>
      <c r="U375" s="57"/>
      <c r="V375" s="57"/>
      <c r="W375" s="57"/>
      <c r="X375" s="9">
        <v>0</v>
      </c>
      <c r="Y375" s="57"/>
      <c r="Z375" s="57"/>
      <c r="AA375" s="57"/>
      <c r="AB375" s="57"/>
      <c r="AG375" t="str">
        <f t="shared" si="88"/>
        <v>South Hampton</v>
      </c>
      <c r="AH375" t="s">
        <v>1058</v>
      </c>
      <c r="AI375">
        <v>1</v>
      </c>
      <c r="AK375" s="95">
        <v>33</v>
      </c>
      <c r="AL375" s="97">
        <v>15</v>
      </c>
      <c r="AM375" s="97">
        <v>175</v>
      </c>
      <c r="AN375" s="101">
        <v>71140</v>
      </c>
      <c r="AO375" s="101">
        <f t="shared" si="91"/>
        <v>33015</v>
      </c>
      <c r="AP375" t="s">
        <v>1974</v>
      </c>
      <c r="AQ375">
        <f t="shared" si="98"/>
        <v>3371140</v>
      </c>
      <c r="AU375">
        <v>8.01</v>
      </c>
      <c r="AV375">
        <v>0.13</v>
      </c>
      <c r="AW375">
        <v>7.87</v>
      </c>
    </row>
    <row r="376" spans="1:49" hidden="1" outlineLevel="1">
      <c r="A376" t="s">
        <v>355</v>
      </c>
      <c r="B376" s="9" t="s">
        <v>1480</v>
      </c>
      <c r="C376" s="1">
        <f t="shared" si="92"/>
        <v>350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93"/>
        <v>3</v>
      </c>
      <c r="G376" s="1">
        <f t="shared" si="89"/>
        <v>156</v>
      </c>
      <c r="H376" s="2">
        <f t="shared" si="90"/>
        <v>0.44571428571428573</v>
      </c>
      <c r="I376" s="8"/>
      <c r="J376" s="2">
        <f t="shared" si="94"/>
        <v>0.26285714285714284</v>
      </c>
      <c r="K376" s="2">
        <f t="shared" si="95"/>
        <v>0.70857142857142852</v>
      </c>
      <c r="L376" s="2">
        <f t="shared" si="96"/>
        <v>1.1428571428571429E-2</v>
      </c>
      <c r="M376" s="2">
        <f t="shared" si="97"/>
        <v>1.7142857142857154E-2</v>
      </c>
      <c r="N376" s="9">
        <v>92</v>
      </c>
      <c r="O376" s="9">
        <v>248</v>
      </c>
      <c r="P376" s="9">
        <v>4</v>
      </c>
      <c r="Q376" s="57">
        <v>4</v>
      </c>
      <c r="U376" s="57"/>
      <c r="V376" s="57"/>
      <c r="W376" s="57"/>
      <c r="X376" s="9">
        <v>2</v>
      </c>
      <c r="Y376" s="57"/>
      <c r="Z376" s="57"/>
      <c r="AA376" s="57"/>
      <c r="AB376" s="57"/>
      <c r="AG376" t="str">
        <f t="shared" si="88"/>
        <v>Springfield</v>
      </c>
      <c r="AH376" t="s">
        <v>845</v>
      </c>
      <c r="AI376">
        <v>2</v>
      </c>
      <c r="AK376" s="95">
        <v>33</v>
      </c>
      <c r="AL376" s="97">
        <v>19</v>
      </c>
      <c r="AM376" s="97">
        <v>60</v>
      </c>
      <c r="AN376" s="101">
        <v>72740</v>
      </c>
      <c r="AO376" s="101">
        <f t="shared" si="91"/>
        <v>33019</v>
      </c>
      <c r="AP376" t="s">
        <v>1974</v>
      </c>
      <c r="AQ376">
        <f t="shared" si="98"/>
        <v>3372740</v>
      </c>
      <c r="AU376">
        <v>44.14</v>
      </c>
      <c r="AV376">
        <v>0.89</v>
      </c>
      <c r="AW376">
        <v>43.25</v>
      </c>
    </row>
    <row r="377" spans="1:49" hidden="1" outlineLevel="1">
      <c r="A377" t="s">
        <v>733</v>
      </c>
      <c r="B377" s="9" t="s">
        <v>1480</v>
      </c>
      <c r="C377" s="1">
        <f t="shared" si="92"/>
        <v>107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93"/>
        <v>3</v>
      </c>
      <c r="G377" s="1">
        <f t="shared" si="89"/>
        <v>60</v>
      </c>
      <c r="H377" s="2">
        <f t="shared" si="90"/>
        <v>0.56074766355140182</v>
      </c>
      <c r="I377" s="8"/>
      <c r="J377" s="2">
        <f t="shared" si="94"/>
        <v>0.21495327102803738</v>
      </c>
      <c r="K377" s="2">
        <f t="shared" si="95"/>
        <v>0.77570093457943923</v>
      </c>
      <c r="L377" s="2">
        <f t="shared" si="96"/>
        <v>9.3457943925233638E-3</v>
      </c>
      <c r="M377" s="2">
        <f t="shared" si="97"/>
        <v>1.7347234759768071E-18</v>
      </c>
      <c r="N377" s="9">
        <v>23</v>
      </c>
      <c r="O377" s="9">
        <v>83</v>
      </c>
      <c r="P377" s="9">
        <v>1</v>
      </c>
      <c r="Q377" s="57">
        <v>0</v>
      </c>
      <c r="U377" s="57"/>
      <c r="V377" s="57"/>
      <c r="W377" s="57"/>
      <c r="X377" s="9">
        <v>0</v>
      </c>
      <c r="Y377" s="57"/>
      <c r="Z377" s="57"/>
      <c r="AA377" s="57"/>
      <c r="AB377" s="57"/>
      <c r="AG377" t="str">
        <f t="shared" si="88"/>
        <v>Stark</v>
      </c>
      <c r="AH377" t="s">
        <v>685</v>
      </c>
      <c r="AI377">
        <v>2</v>
      </c>
      <c r="AK377" s="95">
        <v>33</v>
      </c>
      <c r="AL377" s="97">
        <v>7</v>
      </c>
      <c r="AM377" s="97">
        <v>185</v>
      </c>
      <c r="AN377" s="101">
        <v>73060</v>
      </c>
      <c r="AO377" s="101">
        <f t="shared" si="91"/>
        <v>33007</v>
      </c>
      <c r="AP377" t="s">
        <v>1974</v>
      </c>
      <c r="AQ377">
        <f t="shared" si="98"/>
        <v>3373060</v>
      </c>
      <c r="AU377">
        <v>59.6</v>
      </c>
      <c r="AV377">
        <v>0.5</v>
      </c>
      <c r="AW377">
        <v>59.1</v>
      </c>
    </row>
    <row r="378" spans="1:49" hidden="1" outlineLevel="1">
      <c r="A378" t="s">
        <v>245</v>
      </c>
      <c r="B378" s="9" t="s">
        <v>1480</v>
      </c>
      <c r="C378" s="1">
        <f t="shared" si="92"/>
        <v>140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93"/>
        <v>4</v>
      </c>
      <c r="G378" s="1">
        <f t="shared" si="89"/>
        <v>88</v>
      </c>
      <c r="H378" s="2">
        <f t="shared" si="90"/>
        <v>0.62857142857142856</v>
      </c>
      <c r="I378" s="8"/>
      <c r="J378" s="2">
        <f t="shared" si="94"/>
        <v>0.17142857142857143</v>
      </c>
      <c r="K378" s="2">
        <f t="shared" si="95"/>
        <v>0.8</v>
      </c>
      <c r="L378" s="2">
        <f t="shared" si="96"/>
        <v>7.1428571428571426E-3</v>
      </c>
      <c r="M378" s="2">
        <f t="shared" si="97"/>
        <v>2.1428571428571328E-2</v>
      </c>
      <c r="N378" s="9">
        <v>24</v>
      </c>
      <c r="O378" s="9">
        <v>112</v>
      </c>
      <c r="P378" s="9">
        <v>1</v>
      </c>
      <c r="Q378" s="57">
        <v>3</v>
      </c>
      <c r="U378" s="57"/>
      <c r="V378" s="57"/>
      <c r="W378" s="57"/>
      <c r="X378" s="9">
        <v>0</v>
      </c>
      <c r="Y378" s="57"/>
      <c r="Z378" s="57"/>
      <c r="AA378" s="57"/>
      <c r="AB378" s="57"/>
      <c r="AG378" t="str">
        <f t="shared" si="88"/>
        <v>Stewartstown</v>
      </c>
      <c r="AH378" t="s">
        <v>685</v>
      </c>
      <c r="AI378">
        <v>2</v>
      </c>
      <c r="AK378" s="95">
        <v>33</v>
      </c>
      <c r="AL378" s="97">
        <v>7</v>
      </c>
      <c r="AM378" s="97">
        <v>190</v>
      </c>
      <c r="AN378" s="101">
        <v>73380</v>
      </c>
      <c r="AO378" s="101">
        <f t="shared" si="91"/>
        <v>33007</v>
      </c>
      <c r="AP378" t="s">
        <v>1974</v>
      </c>
      <c r="AQ378">
        <f t="shared" si="98"/>
        <v>3373380</v>
      </c>
      <c r="AU378">
        <v>46.78</v>
      </c>
      <c r="AV378">
        <v>0.39</v>
      </c>
      <c r="AW378">
        <v>46.38</v>
      </c>
    </row>
    <row r="379" spans="1:49" hidden="1" outlineLevel="1">
      <c r="A379" t="s">
        <v>833</v>
      </c>
      <c r="B379" s="9" t="s">
        <v>1480</v>
      </c>
      <c r="C379" s="1">
        <f t="shared" si="92"/>
        <v>316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93"/>
        <v>3</v>
      </c>
      <c r="G379" s="1">
        <f t="shared" si="89"/>
        <v>135</v>
      </c>
      <c r="H379" s="2">
        <f t="shared" si="90"/>
        <v>0.42721518987341772</v>
      </c>
      <c r="I379" s="8"/>
      <c r="J379" s="2">
        <f t="shared" si="94"/>
        <v>0.25949367088607594</v>
      </c>
      <c r="K379" s="2">
        <f t="shared" si="95"/>
        <v>0.68670886075949367</v>
      </c>
      <c r="L379" s="2">
        <f t="shared" si="96"/>
        <v>2.8481012658227847E-2</v>
      </c>
      <c r="M379" s="2">
        <f t="shared" si="97"/>
        <v>2.5316455696202486E-2</v>
      </c>
      <c r="N379" s="9">
        <v>82</v>
      </c>
      <c r="O379" s="9">
        <v>217</v>
      </c>
      <c r="P379" s="9">
        <v>9</v>
      </c>
      <c r="Q379" s="57">
        <v>7</v>
      </c>
      <c r="U379" s="57"/>
      <c r="V379" s="57"/>
      <c r="W379" s="57"/>
      <c r="X379" s="9">
        <v>1</v>
      </c>
      <c r="Y379" s="57"/>
      <c r="Z379" s="57"/>
      <c r="AA379" s="57"/>
      <c r="AB379" s="57"/>
      <c r="AG379" t="str">
        <f t="shared" si="88"/>
        <v>Stoddard</v>
      </c>
      <c r="AH379" t="s">
        <v>1718</v>
      </c>
      <c r="AI379">
        <v>2</v>
      </c>
      <c r="AK379" s="95">
        <v>33</v>
      </c>
      <c r="AL379" s="97">
        <v>5</v>
      </c>
      <c r="AM379" s="97">
        <v>80</v>
      </c>
      <c r="AN379" s="101">
        <v>73700</v>
      </c>
      <c r="AO379" s="101">
        <f t="shared" si="91"/>
        <v>33005</v>
      </c>
      <c r="AP379" t="s">
        <v>1974</v>
      </c>
      <c r="AQ379">
        <f t="shared" si="98"/>
        <v>3373700</v>
      </c>
      <c r="AU379">
        <v>53.01</v>
      </c>
      <c r="AV379">
        <v>2.13</v>
      </c>
      <c r="AW379">
        <v>50.88</v>
      </c>
    </row>
    <row r="380" spans="1:49" hidden="1" outlineLevel="1">
      <c r="A380" t="s">
        <v>2231</v>
      </c>
      <c r="B380" s="9" t="s">
        <v>1480</v>
      </c>
      <c r="C380" s="1">
        <f t="shared" si="92"/>
        <v>767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93"/>
        <v>4</v>
      </c>
      <c r="G380" s="1">
        <f t="shared" si="89"/>
        <v>334</v>
      </c>
      <c r="H380" s="2">
        <f t="shared" si="90"/>
        <v>0.43546284224250326</v>
      </c>
      <c r="I380" s="8"/>
      <c r="J380" s="2">
        <f t="shared" si="94"/>
        <v>0.23989569752281617</v>
      </c>
      <c r="K380" s="2">
        <f t="shared" si="95"/>
        <v>0.67535853976531945</v>
      </c>
      <c r="L380" s="2">
        <f t="shared" si="96"/>
        <v>3.3898305084745763E-2</v>
      </c>
      <c r="M380" s="2">
        <f t="shared" si="97"/>
        <v>5.084745762711864E-2</v>
      </c>
      <c r="N380" s="9">
        <v>184</v>
      </c>
      <c r="O380" s="9">
        <v>518</v>
      </c>
      <c r="P380" s="9">
        <v>26</v>
      </c>
      <c r="Q380" s="57">
        <v>37</v>
      </c>
      <c r="U380" s="57"/>
      <c r="V380" s="57"/>
      <c r="W380" s="57"/>
      <c r="X380" s="9">
        <v>2</v>
      </c>
      <c r="Y380" s="57"/>
      <c r="Z380" s="57"/>
      <c r="AA380" s="57"/>
      <c r="AB380" s="57"/>
      <c r="AG380" t="str">
        <f t="shared" si="88"/>
        <v>Strafford</v>
      </c>
      <c r="AH380" t="s">
        <v>2231</v>
      </c>
      <c r="AI380">
        <v>1</v>
      </c>
      <c r="AK380" s="95">
        <v>33</v>
      </c>
      <c r="AL380" s="97">
        <v>17</v>
      </c>
      <c r="AM380" s="97">
        <v>65</v>
      </c>
      <c r="AN380" s="101">
        <v>73860</v>
      </c>
      <c r="AO380" s="101">
        <f t="shared" si="91"/>
        <v>33017</v>
      </c>
      <c r="AP380" t="s">
        <v>1974</v>
      </c>
      <c r="AQ380">
        <f t="shared" si="98"/>
        <v>3373860</v>
      </c>
      <c r="AU380">
        <v>51.42</v>
      </c>
      <c r="AV380">
        <v>2.25</v>
      </c>
      <c r="AW380">
        <v>49.17</v>
      </c>
    </row>
    <row r="381" spans="1:49" hidden="1" outlineLevel="1">
      <c r="A381" t="s">
        <v>987</v>
      </c>
      <c r="B381" s="9" t="s">
        <v>1480</v>
      </c>
      <c r="C381" s="1">
        <f t="shared" si="92"/>
        <v>129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93"/>
        <v>4</v>
      </c>
      <c r="G381" s="1">
        <f t="shared" si="89"/>
        <v>43</v>
      </c>
      <c r="H381" s="2">
        <f t="shared" si="90"/>
        <v>0.33333333333333331</v>
      </c>
      <c r="I381" s="8"/>
      <c r="J381" s="2">
        <f t="shared" si="94"/>
        <v>0.31782945736434109</v>
      </c>
      <c r="K381" s="2">
        <f t="shared" si="95"/>
        <v>0.65116279069767447</v>
      </c>
      <c r="L381" s="2">
        <f t="shared" si="96"/>
        <v>7.7519379844961239E-3</v>
      </c>
      <c r="M381" s="2">
        <f t="shared" si="97"/>
        <v>2.3255813953488316E-2</v>
      </c>
      <c r="N381" s="9">
        <v>41</v>
      </c>
      <c r="O381" s="9">
        <v>84</v>
      </c>
      <c r="P381" s="9">
        <v>1</v>
      </c>
      <c r="Q381" s="57">
        <v>3</v>
      </c>
      <c r="U381" s="57"/>
      <c r="V381" s="57"/>
      <c r="W381" s="57"/>
      <c r="X381" s="9">
        <v>0</v>
      </c>
      <c r="Y381" s="57"/>
      <c r="Z381" s="57"/>
      <c r="AA381" s="57"/>
      <c r="AB381" s="57"/>
      <c r="AG381" t="str">
        <f t="shared" si="88"/>
        <v>Stratford</v>
      </c>
      <c r="AH381" t="s">
        <v>685</v>
      </c>
      <c r="AI381">
        <v>2</v>
      </c>
      <c r="AK381" s="95">
        <v>33</v>
      </c>
      <c r="AL381" s="97">
        <v>7</v>
      </c>
      <c r="AM381" s="97">
        <v>195</v>
      </c>
      <c r="AN381" s="101">
        <v>74180</v>
      </c>
      <c r="AO381" s="101">
        <f t="shared" si="91"/>
        <v>33007</v>
      </c>
      <c r="AP381" t="s">
        <v>1974</v>
      </c>
      <c r="AQ381">
        <f t="shared" si="98"/>
        <v>3374180</v>
      </c>
      <c r="AU381">
        <v>80</v>
      </c>
      <c r="AV381">
        <v>0.14000000000000001</v>
      </c>
      <c r="AW381">
        <v>79.849999999999994</v>
      </c>
    </row>
    <row r="382" spans="1:49" hidden="1" outlineLevel="1">
      <c r="A382" t="s">
        <v>2103</v>
      </c>
      <c r="B382" s="9" t="s">
        <v>1480</v>
      </c>
      <c r="C382" s="1">
        <f t="shared" si="92"/>
        <v>2038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93"/>
        <v>4</v>
      </c>
      <c r="G382" s="1">
        <f t="shared" si="89"/>
        <v>966</v>
      </c>
      <c r="H382" s="2">
        <f t="shared" si="90"/>
        <v>0.47399411187438667</v>
      </c>
      <c r="I382" s="8"/>
      <c r="J382" s="2">
        <f t="shared" si="94"/>
        <v>0.24386653581943082</v>
      </c>
      <c r="K382" s="2">
        <f t="shared" si="95"/>
        <v>0.71786064769381752</v>
      </c>
      <c r="L382" s="2">
        <f t="shared" si="96"/>
        <v>1.1285574092247301E-2</v>
      </c>
      <c r="M382" s="2">
        <f t="shared" si="97"/>
        <v>2.6987242394504327E-2</v>
      </c>
      <c r="N382" s="9">
        <v>497</v>
      </c>
      <c r="O382" s="9">
        <v>1463</v>
      </c>
      <c r="P382" s="9">
        <v>23</v>
      </c>
      <c r="Q382" s="57">
        <v>54</v>
      </c>
      <c r="U382" s="57"/>
      <c r="V382" s="57"/>
      <c r="W382" s="57"/>
      <c r="X382" s="9">
        <v>1</v>
      </c>
      <c r="Y382" s="57"/>
      <c r="Z382" s="57"/>
      <c r="AA382" s="57"/>
      <c r="AB382" s="57"/>
      <c r="AG382" t="str">
        <f t="shared" si="88"/>
        <v>Stratham</v>
      </c>
      <c r="AH382" t="s">
        <v>1058</v>
      </c>
      <c r="AI382">
        <v>1</v>
      </c>
      <c r="AK382" s="95">
        <v>33</v>
      </c>
      <c r="AL382" s="97">
        <v>15</v>
      </c>
      <c r="AM382" s="97">
        <v>180</v>
      </c>
      <c r="AN382" s="101">
        <v>74340</v>
      </c>
      <c r="AO382" s="101">
        <f t="shared" si="91"/>
        <v>33015</v>
      </c>
      <c r="AP382" t="s">
        <v>1974</v>
      </c>
      <c r="AQ382">
        <f t="shared" si="98"/>
        <v>3374340</v>
      </c>
      <c r="AU382">
        <v>15.48</v>
      </c>
      <c r="AV382">
        <v>0.37</v>
      </c>
      <c r="AW382">
        <v>15.11</v>
      </c>
    </row>
    <row r="383" spans="1:49" hidden="1" outlineLevel="1">
      <c r="A383" t="s">
        <v>1122</v>
      </c>
      <c r="B383" s="9" t="s">
        <v>1480</v>
      </c>
      <c r="C383" s="1">
        <f t="shared" si="92"/>
        <v>248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93"/>
        <v>4</v>
      </c>
      <c r="G383" s="1">
        <f t="shared" si="89"/>
        <v>99</v>
      </c>
      <c r="H383" s="2">
        <f t="shared" si="90"/>
        <v>0.39919354838709675</v>
      </c>
      <c r="I383" s="8"/>
      <c r="J383" s="2">
        <f t="shared" si="94"/>
        <v>0.26209677419354838</v>
      </c>
      <c r="K383" s="2">
        <f t="shared" si="95"/>
        <v>0.66129032258064513</v>
      </c>
      <c r="L383" s="2">
        <f t="shared" si="96"/>
        <v>1.6129032258064516E-2</v>
      </c>
      <c r="M383" s="2">
        <f t="shared" si="97"/>
        <v>6.0483870967741979E-2</v>
      </c>
      <c r="N383" s="9">
        <v>65</v>
      </c>
      <c r="O383" s="9">
        <v>164</v>
      </c>
      <c r="P383" s="9">
        <v>4</v>
      </c>
      <c r="Q383" s="57">
        <v>15</v>
      </c>
      <c r="U383" s="57"/>
      <c r="V383" s="57"/>
      <c r="W383" s="57"/>
      <c r="X383" s="9">
        <v>0</v>
      </c>
      <c r="Y383" s="57"/>
      <c r="Z383" s="57"/>
      <c r="AA383" s="57"/>
      <c r="AB383" s="57"/>
      <c r="AG383" t="str">
        <f t="shared" si="88"/>
        <v>Sugar Hill</v>
      </c>
      <c r="AH383" t="s">
        <v>391</v>
      </c>
      <c r="AI383">
        <v>2</v>
      </c>
      <c r="AK383" s="95">
        <v>33</v>
      </c>
      <c r="AL383" s="97">
        <v>9</v>
      </c>
      <c r="AM383" s="97">
        <v>167</v>
      </c>
      <c r="AN383" s="101">
        <v>74740</v>
      </c>
      <c r="AO383" s="101">
        <f t="shared" si="91"/>
        <v>33009</v>
      </c>
      <c r="AP383" t="s">
        <v>1974</v>
      </c>
      <c r="AQ383">
        <f t="shared" si="98"/>
        <v>3374740</v>
      </c>
      <c r="AU383">
        <v>17.23</v>
      </c>
      <c r="AV383">
        <v>0.11</v>
      </c>
      <c r="AW383">
        <v>17.11</v>
      </c>
    </row>
    <row r="384" spans="1:49" hidden="1" outlineLevel="1">
      <c r="A384" t="s">
        <v>845</v>
      </c>
      <c r="B384" s="9" t="s">
        <v>1480</v>
      </c>
      <c r="C384" s="1">
        <f t="shared" si="92"/>
        <v>205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93"/>
        <v>4</v>
      </c>
      <c r="G384" s="1">
        <f t="shared" si="89"/>
        <v>64</v>
      </c>
      <c r="H384" s="2">
        <f t="shared" si="90"/>
        <v>0.31219512195121951</v>
      </c>
      <c r="I384" s="8"/>
      <c r="J384" s="2">
        <f t="shared" si="94"/>
        <v>0.30243902439024389</v>
      </c>
      <c r="K384" s="2">
        <f t="shared" si="95"/>
        <v>0.61463414634146341</v>
      </c>
      <c r="L384" s="2">
        <f t="shared" si="96"/>
        <v>3.4146341463414637E-2</v>
      </c>
      <c r="M384" s="2">
        <f t="shared" si="97"/>
        <v>4.8780487804878009E-2</v>
      </c>
      <c r="N384" s="9">
        <v>62</v>
      </c>
      <c r="O384" s="9">
        <v>126</v>
      </c>
      <c r="P384" s="9">
        <v>7</v>
      </c>
      <c r="Q384" s="57">
        <v>10</v>
      </c>
      <c r="U384" s="57"/>
      <c r="V384" s="57"/>
      <c r="W384" s="57"/>
      <c r="X384" s="9">
        <v>0</v>
      </c>
      <c r="Y384" s="57"/>
      <c r="Z384" s="57"/>
      <c r="AA384" s="57"/>
      <c r="AB384" s="57"/>
      <c r="AG384" t="str">
        <f t="shared" si="88"/>
        <v>Sullivan</v>
      </c>
      <c r="AH384" t="s">
        <v>1718</v>
      </c>
      <c r="AI384">
        <v>2</v>
      </c>
      <c r="AK384" s="95">
        <v>33</v>
      </c>
      <c r="AL384" s="97">
        <v>5</v>
      </c>
      <c r="AM384" s="97">
        <v>85</v>
      </c>
      <c r="AN384" s="101">
        <v>74900</v>
      </c>
      <c r="AO384" s="101">
        <f t="shared" si="91"/>
        <v>33005</v>
      </c>
      <c r="AP384" t="s">
        <v>1974</v>
      </c>
      <c r="AQ384">
        <f t="shared" si="98"/>
        <v>3374900</v>
      </c>
      <c r="AU384">
        <v>18.7</v>
      </c>
      <c r="AV384">
        <v>0.19</v>
      </c>
      <c r="AW384">
        <v>18.510000000000002</v>
      </c>
    </row>
    <row r="385" spans="1:49" hidden="1" outlineLevel="1">
      <c r="A385" t="s">
        <v>1964</v>
      </c>
      <c r="B385" s="9" t="s">
        <v>1480</v>
      </c>
      <c r="C385" s="1">
        <f t="shared" si="92"/>
        <v>1245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93"/>
        <v>4</v>
      </c>
      <c r="G385" s="1">
        <f t="shared" si="89"/>
        <v>722</v>
      </c>
      <c r="H385" s="2">
        <f t="shared" si="90"/>
        <v>0.57991967871485939</v>
      </c>
      <c r="I385" s="8"/>
      <c r="J385" s="2">
        <f t="shared" si="94"/>
        <v>0.19437751004016066</v>
      </c>
      <c r="K385" s="2">
        <f t="shared" si="95"/>
        <v>0.77429718875502007</v>
      </c>
      <c r="L385" s="2">
        <f t="shared" si="96"/>
        <v>1.0441767068273093E-2</v>
      </c>
      <c r="M385" s="2">
        <f t="shared" si="97"/>
        <v>2.0883534136546152E-2</v>
      </c>
      <c r="N385" s="9">
        <v>242</v>
      </c>
      <c r="O385" s="9">
        <v>964</v>
      </c>
      <c r="P385" s="9">
        <v>13</v>
      </c>
      <c r="Q385" s="57">
        <v>25</v>
      </c>
      <c r="U385" s="57"/>
      <c r="V385" s="57"/>
      <c r="W385" s="57"/>
      <c r="X385" s="9">
        <v>1</v>
      </c>
      <c r="Y385" s="57"/>
      <c r="Z385" s="57"/>
      <c r="AA385" s="57"/>
      <c r="AB385" s="57"/>
      <c r="AG385" t="str">
        <f t="shared" si="88"/>
        <v>Sunapee</v>
      </c>
      <c r="AH385" t="s">
        <v>845</v>
      </c>
      <c r="AI385">
        <v>2</v>
      </c>
      <c r="AK385" s="95">
        <v>33</v>
      </c>
      <c r="AL385" s="97">
        <v>19</v>
      </c>
      <c r="AM385" s="97">
        <v>65</v>
      </c>
      <c r="AN385" s="101">
        <v>75060</v>
      </c>
      <c r="AO385" s="101">
        <f t="shared" si="91"/>
        <v>33019</v>
      </c>
      <c r="AP385" t="s">
        <v>1974</v>
      </c>
      <c r="AQ385">
        <f t="shared" si="98"/>
        <v>3375060</v>
      </c>
      <c r="AU385">
        <v>25.2</v>
      </c>
      <c r="AV385">
        <v>4.08</v>
      </c>
      <c r="AW385">
        <v>21.12</v>
      </c>
    </row>
    <row r="386" spans="1:49" hidden="1" outlineLevel="1">
      <c r="A386" t="s">
        <v>1725</v>
      </c>
      <c r="B386" s="9" t="s">
        <v>1480</v>
      </c>
      <c r="C386" s="1">
        <f t="shared" si="92"/>
        <v>255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93"/>
        <v>3</v>
      </c>
      <c r="G386" s="1">
        <f t="shared" si="89"/>
        <v>82</v>
      </c>
      <c r="H386" s="2">
        <f t="shared" si="90"/>
        <v>0.32156862745098042</v>
      </c>
      <c r="I386" s="8"/>
      <c r="J386" s="2">
        <f t="shared" si="94"/>
        <v>0.32156862745098042</v>
      </c>
      <c r="K386" s="2">
        <f t="shared" si="95"/>
        <v>0.64313725490196083</v>
      </c>
      <c r="L386" s="2">
        <f t="shared" si="96"/>
        <v>2.3529411764705882E-2</v>
      </c>
      <c r="M386" s="2">
        <f t="shared" si="97"/>
        <v>1.1764705882352927E-2</v>
      </c>
      <c r="N386" s="9">
        <v>82</v>
      </c>
      <c r="O386" s="9">
        <v>164</v>
      </c>
      <c r="P386" s="9">
        <v>6</v>
      </c>
      <c r="Q386" s="57">
        <v>3</v>
      </c>
      <c r="U386" s="57"/>
      <c r="V386" s="57"/>
      <c r="W386" s="57"/>
      <c r="X386" s="9">
        <v>0</v>
      </c>
      <c r="Y386" s="57"/>
      <c r="Z386" s="57"/>
      <c r="AA386" s="57"/>
      <c r="AB386" s="57"/>
      <c r="AG386" t="str">
        <f t="shared" si="88"/>
        <v>Surry</v>
      </c>
      <c r="AH386" t="s">
        <v>1718</v>
      </c>
      <c r="AI386">
        <v>2</v>
      </c>
      <c r="AK386" s="95">
        <v>33</v>
      </c>
      <c r="AL386" s="97">
        <v>5</v>
      </c>
      <c r="AM386" s="97">
        <v>90</v>
      </c>
      <c r="AN386" s="101">
        <v>75300</v>
      </c>
      <c r="AO386" s="101">
        <f t="shared" si="91"/>
        <v>33005</v>
      </c>
      <c r="AP386" t="s">
        <v>1974</v>
      </c>
      <c r="AQ386">
        <f t="shared" si="98"/>
        <v>3375300</v>
      </c>
      <c r="AU386">
        <v>15.89</v>
      </c>
      <c r="AV386">
        <v>0.32</v>
      </c>
      <c r="AW386">
        <v>15.58</v>
      </c>
    </row>
    <row r="387" spans="1:49" hidden="1" outlineLevel="1">
      <c r="A387" t="s">
        <v>706</v>
      </c>
      <c r="B387" s="9" t="s">
        <v>1480</v>
      </c>
      <c r="C387" s="1">
        <f t="shared" si="92"/>
        <v>588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93"/>
        <v>4</v>
      </c>
      <c r="G387" s="1">
        <f t="shared" si="89"/>
        <v>201</v>
      </c>
      <c r="H387" s="2">
        <f t="shared" si="90"/>
        <v>0.34183673469387754</v>
      </c>
      <c r="I387" s="8"/>
      <c r="J387" s="2">
        <f t="shared" si="94"/>
        <v>0.30102040816326531</v>
      </c>
      <c r="K387" s="2">
        <f t="shared" si="95"/>
        <v>0.6428571428571429</v>
      </c>
      <c r="L387" s="2">
        <f t="shared" si="96"/>
        <v>1.5306122448979591E-2</v>
      </c>
      <c r="M387" s="2">
        <f t="shared" si="97"/>
        <v>4.0816326530612249E-2</v>
      </c>
      <c r="N387" s="9">
        <v>177</v>
      </c>
      <c r="O387" s="9">
        <v>378</v>
      </c>
      <c r="P387" s="9">
        <v>9</v>
      </c>
      <c r="Q387" s="57">
        <v>24</v>
      </c>
      <c r="U387" s="57"/>
      <c r="V387" s="57"/>
      <c r="W387" s="57"/>
      <c r="X387" s="9">
        <v>0</v>
      </c>
      <c r="Y387" s="57"/>
      <c r="Z387" s="57"/>
      <c r="AA387" s="57"/>
      <c r="AB387" s="57"/>
      <c r="AG387" t="str">
        <f t="shared" si="88"/>
        <v>Sutton</v>
      </c>
      <c r="AH387" t="s">
        <v>188</v>
      </c>
      <c r="AI387">
        <v>2</v>
      </c>
      <c r="AK387" s="95">
        <v>33</v>
      </c>
      <c r="AL387" s="97">
        <v>13</v>
      </c>
      <c r="AM387" s="97">
        <v>120</v>
      </c>
      <c r="AN387" s="101">
        <v>75460</v>
      </c>
      <c r="AO387" s="101">
        <f t="shared" si="91"/>
        <v>33013</v>
      </c>
      <c r="AP387" t="s">
        <v>1974</v>
      </c>
      <c r="AQ387">
        <f t="shared" si="98"/>
        <v>3375460</v>
      </c>
      <c r="AU387">
        <v>43.14</v>
      </c>
      <c r="AV387">
        <v>0.8</v>
      </c>
      <c r="AW387">
        <v>42.34</v>
      </c>
    </row>
    <row r="388" spans="1:49" hidden="1" outlineLevel="1">
      <c r="A388" t="s">
        <v>1220</v>
      </c>
      <c r="B388" s="9" t="s">
        <v>1480</v>
      </c>
      <c r="C388" s="1">
        <f t="shared" si="92"/>
        <v>1658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93"/>
        <v>3</v>
      </c>
      <c r="G388" s="1">
        <f t="shared" si="89"/>
        <v>525</v>
      </c>
      <c r="H388" s="2">
        <f t="shared" si="90"/>
        <v>0.31664656212303982</v>
      </c>
      <c r="I388" s="8"/>
      <c r="J388" s="2">
        <f t="shared" si="94"/>
        <v>0.32328106151990349</v>
      </c>
      <c r="K388" s="2">
        <f t="shared" si="95"/>
        <v>0.63992762364294331</v>
      </c>
      <c r="L388" s="2">
        <f t="shared" si="96"/>
        <v>1.9903498190591073E-2</v>
      </c>
      <c r="M388" s="2">
        <f t="shared" si="97"/>
        <v>1.6887816646562071E-2</v>
      </c>
      <c r="N388" s="9">
        <v>536</v>
      </c>
      <c r="O388" s="9">
        <v>1061</v>
      </c>
      <c r="P388" s="9">
        <v>33</v>
      </c>
      <c r="Q388" s="57">
        <v>28</v>
      </c>
      <c r="U388" s="57"/>
      <c r="V388" s="57"/>
      <c r="W388" s="57"/>
      <c r="X388" s="9">
        <v>0</v>
      </c>
      <c r="Y388" s="57"/>
      <c r="Z388" s="57"/>
      <c r="AA388" s="57"/>
      <c r="AB388" s="57"/>
      <c r="AG388" t="str">
        <f t="shared" si="88"/>
        <v>Swanzey</v>
      </c>
      <c r="AH388" t="s">
        <v>1718</v>
      </c>
      <c r="AI388">
        <v>2</v>
      </c>
      <c r="AK388" s="95">
        <v>33</v>
      </c>
      <c r="AL388" s="97">
        <v>5</v>
      </c>
      <c r="AM388" s="97">
        <v>95</v>
      </c>
      <c r="AN388" s="101">
        <v>75700</v>
      </c>
      <c r="AO388" s="101">
        <f t="shared" si="91"/>
        <v>33005</v>
      </c>
      <c r="AP388" t="s">
        <v>1974</v>
      </c>
      <c r="AQ388">
        <f t="shared" si="98"/>
        <v>3375700</v>
      </c>
      <c r="AU388">
        <v>45.35</v>
      </c>
      <c r="AV388">
        <v>0.36</v>
      </c>
      <c r="AW388">
        <v>44.99</v>
      </c>
    </row>
    <row r="389" spans="1:49" hidden="1" outlineLevel="1">
      <c r="A389" t="s">
        <v>1221</v>
      </c>
      <c r="B389" s="9" t="s">
        <v>1480</v>
      </c>
      <c r="C389" s="1">
        <f t="shared" si="92"/>
        <v>796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93"/>
        <v>3</v>
      </c>
      <c r="G389" s="1">
        <f t="shared" si="89"/>
        <v>260</v>
      </c>
      <c r="H389" s="2">
        <f t="shared" si="90"/>
        <v>0.32663316582914576</v>
      </c>
      <c r="I389" s="8"/>
      <c r="J389" s="2">
        <f t="shared" si="94"/>
        <v>0.30904522613065327</v>
      </c>
      <c r="K389" s="2">
        <f t="shared" si="95"/>
        <v>0.63567839195979903</v>
      </c>
      <c r="L389" s="2">
        <f t="shared" si="96"/>
        <v>2.8894472361809045E-2</v>
      </c>
      <c r="M389" s="2">
        <f t="shared" si="97"/>
        <v>2.63819095477386E-2</v>
      </c>
      <c r="N389" s="9">
        <v>246</v>
      </c>
      <c r="O389" s="9">
        <v>506</v>
      </c>
      <c r="P389" s="9">
        <v>23</v>
      </c>
      <c r="Q389" s="57">
        <v>21</v>
      </c>
      <c r="U389" s="57"/>
      <c r="V389" s="57"/>
      <c r="W389" s="57"/>
      <c r="X389" s="9">
        <v>0</v>
      </c>
      <c r="Y389" s="57"/>
      <c r="Z389" s="57"/>
      <c r="AA389" s="57"/>
      <c r="AB389" s="57"/>
      <c r="AG389" t="str">
        <f t="shared" si="88"/>
        <v>Tamworth</v>
      </c>
      <c r="AH389" t="s">
        <v>1265</v>
      </c>
      <c r="AI389">
        <v>1</v>
      </c>
      <c r="AK389" s="95">
        <v>33</v>
      </c>
      <c r="AL389" s="97">
        <v>3</v>
      </c>
      <c r="AM389" s="97">
        <v>80</v>
      </c>
      <c r="AN389" s="101">
        <v>76100</v>
      </c>
      <c r="AO389" s="101">
        <f t="shared" si="91"/>
        <v>33003</v>
      </c>
      <c r="AP389" t="s">
        <v>1974</v>
      </c>
      <c r="AQ389">
        <f t="shared" si="98"/>
        <v>3376100</v>
      </c>
      <c r="AU389">
        <v>60.75</v>
      </c>
      <c r="AV389">
        <v>0.82</v>
      </c>
      <c r="AW389">
        <v>59.93</v>
      </c>
    </row>
    <row r="390" spans="1:49" hidden="1" outlineLevel="1">
      <c r="A390" t="s">
        <v>1711</v>
      </c>
      <c r="B390" s="9" t="s">
        <v>1480</v>
      </c>
      <c r="C390" s="1">
        <f t="shared" si="92"/>
        <v>390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93"/>
        <v>4</v>
      </c>
      <c r="G390" s="1">
        <f t="shared" si="89"/>
        <v>124</v>
      </c>
      <c r="H390" s="2">
        <f t="shared" si="90"/>
        <v>0.31794871794871793</v>
      </c>
      <c r="I390" s="8"/>
      <c r="J390" s="2">
        <f t="shared" si="94"/>
        <v>0.31282051282051282</v>
      </c>
      <c r="K390" s="2">
        <f t="shared" si="95"/>
        <v>0.63076923076923075</v>
      </c>
      <c r="L390" s="2">
        <f t="shared" si="96"/>
        <v>2.3076923076923078E-2</v>
      </c>
      <c r="M390" s="2">
        <f t="shared" si="97"/>
        <v>3.3333333333333354E-2</v>
      </c>
      <c r="N390" s="9">
        <v>122</v>
      </c>
      <c r="O390" s="9">
        <v>246</v>
      </c>
      <c r="P390" s="9">
        <v>9</v>
      </c>
      <c r="Q390" s="57">
        <v>13</v>
      </c>
      <c r="U390" s="57"/>
      <c r="V390" s="57"/>
      <c r="W390" s="57"/>
      <c r="X390" s="9">
        <v>0</v>
      </c>
      <c r="Y390" s="57"/>
      <c r="Z390" s="57"/>
      <c r="AA390" s="57"/>
      <c r="AB390" s="57"/>
      <c r="AG390" t="str">
        <f t="shared" si="88"/>
        <v>Temple</v>
      </c>
      <c r="AH390" t="s">
        <v>2154</v>
      </c>
      <c r="AI390">
        <v>2</v>
      </c>
      <c r="AK390" s="95">
        <v>33</v>
      </c>
      <c r="AL390" s="97">
        <v>11</v>
      </c>
      <c r="AM390" s="97">
        <v>140</v>
      </c>
      <c r="AN390" s="101">
        <v>76260</v>
      </c>
      <c r="AO390" s="101">
        <f t="shared" si="91"/>
        <v>33011</v>
      </c>
      <c r="AP390" t="s">
        <v>1974</v>
      </c>
      <c r="AQ390">
        <f t="shared" si="98"/>
        <v>3376260</v>
      </c>
      <c r="AU390">
        <v>23.46</v>
      </c>
      <c r="AV390">
        <v>0.22</v>
      </c>
      <c r="AW390">
        <v>23.24</v>
      </c>
    </row>
    <row r="391" spans="1:49" hidden="1" outlineLevel="1">
      <c r="A391" t="s">
        <v>2054</v>
      </c>
      <c r="B391" s="9" t="s">
        <v>1480</v>
      </c>
      <c r="C391" s="1">
        <f t="shared" si="92"/>
        <v>520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93"/>
        <v>4</v>
      </c>
      <c r="G391" s="1">
        <f t="shared" si="89"/>
        <v>218</v>
      </c>
      <c r="H391" s="2">
        <f t="shared" si="90"/>
        <v>0.41923076923076924</v>
      </c>
      <c r="I391" s="8"/>
      <c r="J391" s="2">
        <f t="shared" si="94"/>
        <v>0.27115384615384613</v>
      </c>
      <c r="K391" s="2">
        <f t="shared" si="95"/>
        <v>0.69038461538461537</v>
      </c>
      <c r="L391" s="2">
        <f t="shared" si="96"/>
        <v>1.5384615384615385E-2</v>
      </c>
      <c r="M391" s="2">
        <f t="shared" si="97"/>
        <v>2.3076923076923161E-2</v>
      </c>
      <c r="N391" s="9">
        <v>141</v>
      </c>
      <c r="O391" s="9">
        <v>359</v>
      </c>
      <c r="P391" s="9">
        <v>8</v>
      </c>
      <c r="Q391" s="57">
        <v>12</v>
      </c>
      <c r="U391" s="57"/>
      <c r="V391" s="57"/>
      <c r="W391" s="57"/>
      <c r="X391" s="9">
        <v>0</v>
      </c>
      <c r="Y391" s="57"/>
      <c r="Z391" s="57"/>
      <c r="AA391" s="57"/>
      <c r="AB391" s="57"/>
      <c r="AG391" t="str">
        <f t="shared" ref="AG391:AG415" si="99">A391</f>
        <v>Thornton</v>
      </c>
      <c r="AH391" t="s">
        <v>391</v>
      </c>
      <c r="AI391">
        <v>2</v>
      </c>
      <c r="AK391" s="95">
        <v>33</v>
      </c>
      <c r="AL391" s="97">
        <v>9</v>
      </c>
      <c r="AM391" s="97">
        <v>170</v>
      </c>
      <c r="AN391" s="101">
        <v>76740</v>
      </c>
      <c r="AO391" s="101">
        <f t="shared" si="91"/>
        <v>33009</v>
      </c>
      <c r="AP391" t="s">
        <v>1974</v>
      </c>
      <c r="AQ391">
        <f t="shared" si="98"/>
        <v>3376740</v>
      </c>
      <c r="AU391">
        <v>50.82</v>
      </c>
      <c r="AV391">
        <v>0.42</v>
      </c>
      <c r="AW391">
        <v>50.4</v>
      </c>
    </row>
    <row r="392" spans="1:49" hidden="1" outlineLevel="1">
      <c r="A392" t="s">
        <v>2027</v>
      </c>
      <c r="B392" s="9" t="s">
        <v>1480</v>
      </c>
      <c r="C392" s="1">
        <f t="shared" si="92"/>
        <v>794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93"/>
        <v>4</v>
      </c>
      <c r="G392" s="1">
        <f t="shared" si="89"/>
        <v>326</v>
      </c>
      <c r="H392" s="2">
        <f t="shared" si="90"/>
        <v>0.41057934508816119</v>
      </c>
      <c r="I392" s="8"/>
      <c r="J392" s="2">
        <f t="shared" si="94"/>
        <v>0.2770780856423174</v>
      </c>
      <c r="K392" s="2">
        <f t="shared" si="95"/>
        <v>0.68765743073047858</v>
      </c>
      <c r="L392" s="2">
        <f t="shared" si="96"/>
        <v>1.5113350125944584E-2</v>
      </c>
      <c r="M392" s="2">
        <f t="shared" si="97"/>
        <v>2.0151133501259438E-2</v>
      </c>
      <c r="N392" s="9">
        <v>220</v>
      </c>
      <c r="O392" s="9">
        <v>546</v>
      </c>
      <c r="P392" s="9">
        <v>12</v>
      </c>
      <c r="Q392" s="57">
        <v>13</v>
      </c>
      <c r="U392" s="57"/>
      <c r="V392" s="57"/>
      <c r="W392" s="57"/>
      <c r="X392" s="9">
        <v>3</v>
      </c>
      <c r="Y392" s="57"/>
      <c r="Z392" s="57"/>
      <c r="AA392" s="57"/>
      <c r="AB392" s="57"/>
      <c r="AG392" t="str">
        <f t="shared" si="99"/>
        <v>Tilton</v>
      </c>
      <c r="AH392" t="s">
        <v>1517</v>
      </c>
      <c r="AI392">
        <v>2</v>
      </c>
      <c r="AK392" s="95">
        <v>33</v>
      </c>
      <c r="AL392" s="97">
        <v>1</v>
      </c>
      <c r="AM392" s="97">
        <v>55</v>
      </c>
      <c r="AN392" s="101">
        <v>77060</v>
      </c>
      <c r="AO392" s="101">
        <f t="shared" si="91"/>
        <v>33001</v>
      </c>
      <c r="AP392" t="s">
        <v>1974</v>
      </c>
      <c r="AQ392">
        <f t="shared" si="98"/>
        <v>3377060</v>
      </c>
      <c r="AU392">
        <v>12.03</v>
      </c>
      <c r="AV392">
        <v>0.57999999999999996</v>
      </c>
      <c r="AW392">
        <v>11.44</v>
      </c>
    </row>
    <row r="393" spans="1:49" hidden="1" outlineLevel="1">
      <c r="A393" t="s">
        <v>2177</v>
      </c>
      <c r="B393" s="9" t="s">
        <v>1480</v>
      </c>
      <c r="C393" s="1">
        <f t="shared" si="92"/>
        <v>463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93"/>
        <v>3</v>
      </c>
      <c r="G393" s="1">
        <f t="shared" si="89"/>
        <v>102</v>
      </c>
      <c r="H393" s="2">
        <f t="shared" si="90"/>
        <v>0.2203023758099352</v>
      </c>
      <c r="I393" s="8"/>
      <c r="J393" s="2">
        <f t="shared" si="94"/>
        <v>0.367170626349892</v>
      </c>
      <c r="K393" s="2">
        <f t="shared" si="95"/>
        <v>0.58747300215982723</v>
      </c>
      <c r="L393" s="2">
        <f t="shared" si="96"/>
        <v>2.3758099352051837E-2</v>
      </c>
      <c r="M393" s="2">
        <f t="shared" si="97"/>
        <v>2.1598272138228986E-2</v>
      </c>
      <c r="N393" s="9">
        <v>170</v>
      </c>
      <c r="O393" s="9">
        <v>272</v>
      </c>
      <c r="P393" s="9">
        <v>11</v>
      </c>
      <c r="Q393" s="57">
        <v>10</v>
      </c>
      <c r="U393" s="57"/>
      <c r="V393" s="57"/>
      <c r="W393" s="57"/>
      <c r="X393" s="9">
        <v>0</v>
      </c>
      <c r="Y393" s="57"/>
      <c r="Z393" s="57"/>
      <c r="AA393" s="57"/>
      <c r="AB393" s="57"/>
      <c r="AG393" t="str">
        <f t="shared" si="99"/>
        <v>Troy</v>
      </c>
      <c r="AH393" t="s">
        <v>1718</v>
      </c>
      <c r="AI393">
        <v>2</v>
      </c>
      <c r="AK393" s="95">
        <v>33</v>
      </c>
      <c r="AL393" s="97">
        <v>5</v>
      </c>
      <c r="AM393" s="97">
        <v>100</v>
      </c>
      <c r="AN393" s="101">
        <v>77380</v>
      </c>
      <c r="AO393" s="101">
        <f t="shared" si="91"/>
        <v>33005</v>
      </c>
      <c r="AP393" t="s">
        <v>1974</v>
      </c>
      <c r="AQ393">
        <f t="shared" si="98"/>
        <v>3377380</v>
      </c>
      <c r="AU393">
        <v>17.579999999999998</v>
      </c>
      <c r="AV393">
        <v>0.16</v>
      </c>
      <c r="AW393">
        <v>17.420000000000002</v>
      </c>
    </row>
    <row r="394" spans="1:49" hidden="1" outlineLevel="1">
      <c r="A394" t="s">
        <v>1615</v>
      </c>
      <c r="B394" s="9" t="s">
        <v>1480</v>
      </c>
      <c r="C394" s="1">
        <f t="shared" si="92"/>
        <v>842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93"/>
        <v>4</v>
      </c>
      <c r="G394" s="1">
        <f t="shared" si="89"/>
        <v>559</v>
      </c>
      <c r="H394" s="2">
        <f t="shared" si="90"/>
        <v>0.66389548693586697</v>
      </c>
      <c r="I394" s="8"/>
      <c r="J394" s="2">
        <f t="shared" si="94"/>
        <v>0.15558194774346792</v>
      </c>
      <c r="K394" s="2">
        <f t="shared" si="95"/>
        <v>0.81947743467933487</v>
      </c>
      <c r="L394" s="2">
        <f t="shared" si="96"/>
        <v>9.5011876484560574E-3</v>
      </c>
      <c r="M394" s="2">
        <f t="shared" si="97"/>
        <v>1.5439429928741175E-2</v>
      </c>
      <c r="N394" s="9">
        <v>131</v>
      </c>
      <c r="O394" s="9">
        <v>690</v>
      </c>
      <c r="P394" s="9">
        <v>8</v>
      </c>
      <c r="Q394" s="57">
        <v>13</v>
      </c>
      <c r="U394" s="57"/>
      <c r="V394" s="57"/>
      <c r="W394" s="57"/>
      <c r="X394" s="9">
        <v>0</v>
      </c>
      <c r="Y394" s="57"/>
      <c r="Z394" s="57"/>
      <c r="AA394" s="57"/>
      <c r="AB394" s="57"/>
      <c r="AG394" t="str">
        <f t="shared" si="99"/>
        <v>Tuftonboro</v>
      </c>
      <c r="AH394" t="s">
        <v>1265</v>
      </c>
      <c r="AI394">
        <v>1</v>
      </c>
      <c r="AK394" s="95">
        <v>33</v>
      </c>
      <c r="AL394" s="97">
        <v>3</v>
      </c>
      <c r="AM394" s="97">
        <v>85</v>
      </c>
      <c r="AN394" s="101">
        <v>77620</v>
      </c>
      <c r="AO394" s="101">
        <f t="shared" si="91"/>
        <v>33003</v>
      </c>
      <c r="AP394" t="s">
        <v>1974</v>
      </c>
      <c r="AQ394">
        <f t="shared" si="98"/>
        <v>3377620</v>
      </c>
      <c r="AU394">
        <v>50.08</v>
      </c>
      <c r="AV394">
        <v>8.94</v>
      </c>
      <c r="AW394">
        <v>41.13</v>
      </c>
    </row>
    <row r="395" spans="1:49" hidden="1" outlineLevel="1">
      <c r="A395" t="s">
        <v>1710</v>
      </c>
      <c r="B395" s="9" t="s">
        <v>1480</v>
      </c>
      <c r="C395" s="1">
        <f t="shared" si="92"/>
        <v>347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93"/>
        <v>4</v>
      </c>
      <c r="G395" s="1">
        <f t="shared" si="89"/>
        <v>133</v>
      </c>
      <c r="H395" s="2">
        <f t="shared" si="90"/>
        <v>0.38328530259365995</v>
      </c>
      <c r="I395" s="8"/>
      <c r="J395" s="2">
        <f t="shared" si="94"/>
        <v>0.28530259365994237</v>
      </c>
      <c r="K395" s="2">
        <f t="shared" si="95"/>
        <v>0.66858789625360227</v>
      </c>
      <c r="L395" s="2">
        <f t="shared" si="96"/>
        <v>2.0172910662824207E-2</v>
      </c>
      <c r="M395" s="2">
        <f t="shared" si="97"/>
        <v>2.5936599423631156E-2</v>
      </c>
      <c r="N395" s="9">
        <v>99</v>
      </c>
      <c r="O395" s="9">
        <v>232</v>
      </c>
      <c r="P395" s="9">
        <v>7</v>
      </c>
      <c r="Q395" s="57">
        <v>9</v>
      </c>
      <c r="U395" s="57"/>
      <c r="V395" s="57"/>
      <c r="W395" s="57"/>
      <c r="X395" s="9">
        <v>0</v>
      </c>
      <c r="Y395" s="57"/>
      <c r="Z395" s="57"/>
      <c r="AA395" s="57"/>
      <c r="AB395" s="57"/>
      <c r="AG395" t="str">
        <f t="shared" si="99"/>
        <v>Unity</v>
      </c>
      <c r="AH395" t="s">
        <v>845</v>
      </c>
      <c r="AI395">
        <v>2</v>
      </c>
      <c r="AK395" s="95">
        <v>33</v>
      </c>
      <c r="AL395" s="97">
        <v>19</v>
      </c>
      <c r="AM395" s="97">
        <v>70</v>
      </c>
      <c r="AN395" s="101">
        <v>77940</v>
      </c>
      <c r="AO395" s="101">
        <f t="shared" si="91"/>
        <v>33019</v>
      </c>
      <c r="AP395" t="s">
        <v>1974</v>
      </c>
      <c r="AQ395">
        <f t="shared" si="98"/>
        <v>3377940</v>
      </c>
      <c r="AU395">
        <v>37.18</v>
      </c>
      <c r="AV395">
        <v>0.24</v>
      </c>
      <c r="AW395">
        <v>36.94</v>
      </c>
    </row>
    <row r="396" spans="1:49" hidden="1" outlineLevel="1">
      <c r="A396" t="s">
        <v>1507</v>
      </c>
      <c r="B396" s="9" t="s">
        <v>1480</v>
      </c>
      <c r="C396" s="1">
        <f t="shared" si="92"/>
        <v>1103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93"/>
        <v>4</v>
      </c>
      <c r="G396" s="1">
        <f t="shared" si="89"/>
        <v>571</v>
      </c>
      <c r="H396" s="2">
        <f t="shared" si="90"/>
        <v>0.51767905711695372</v>
      </c>
      <c r="I396" s="8"/>
      <c r="J396" s="2">
        <f t="shared" si="94"/>
        <v>0.21668177697189483</v>
      </c>
      <c r="K396" s="2">
        <f t="shared" si="95"/>
        <v>0.73436083408884856</v>
      </c>
      <c r="L396" s="2">
        <f t="shared" si="96"/>
        <v>2.1758839528558477E-2</v>
      </c>
      <c r="M396" s="2">
        <f t="shared" si="97"/>
        <v>2.7198549410698131E-2</v>
      </c>
      <c r="N396" s="9">
        <v>239</v>
      </c>
      <c r="O396" s="9">
        <v>810</v>
      </c>
      <c r="P396" s="9">
        <v>24</v>
      </c>
      <c r="Q396" s="57">
        <v>30</v>
      </c>
      <c r="U396" s="57"/>
      <c r="V396" s="57"/>
      <c r="W396" s="57"/>
      <c r="X396" s="9">
        <v>0</v>
      </c>
      <c r="Y396" s="57"/>
      <c r="Z396" s="57"/>
      <c r="AA396" s="57"/>
      <c r="AB396" s="57"/>
      <c r="AG396" t="str">
        <f t="shared" si="99"/>
        <v>Wakefield</v>
      </c>
      <c r="AH396" t="s">
        <v>1265</v>
      </c>
      <c r="AI396">
        <v>1</v>
      </c>
      <c r="AK396" s="95">
        <v>33</v>
      </c>
      <c r="AL396" s="97">
        <v>3</v>
      </c>
      <c r="AM396" s="97">
        <v>90</v>
      </c>
      <c r="AN396" s="101">
        <v>78180</v>
      </c>
      <c r="AO396" s="101">
        <f t="shared" si="91"/>
        <v>33003</v>
      </c>
      <c r="AP396" t="s">
        <v>1974</v>
      </c>
      <c r="AQ396">
        <f t="shared" si="98"/>
        <v>3378180</v>
      </c>
      <c r="AU396">
        <v>44.65</v>
      </c>
      <c r="AV396">
        <v>5.32</v>
      </c>
      <c r="AW396">
        <v>39.32</v>
      </c>
    </row>
    <row r="397" spans="1:49" hidden="1" outlineLevel="1">
      <c r="A397" t="s">
        <v>991</v>
      </c>
      <c r="B397" s="9" t="s">
        <v>1480</v>
      </c>
      <c r="C397" s="1">
        <f t="shared" si="92"/>
        <v>1259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93"/>
        <v>4</v>
      </c>
      <c r="G397" s="1">
        <f t="shared" si="89"/>
        <v>373</v>
      </c>
      <c r="H397" s="2">
        <f t="shared" si="90"/>
        <v>0.29626687847498012</v>
      </c>
      <c r="I397" s="8"/>
      <c r="J397" s="2">
        <f t="shared" si="94"/>
        <v>0.33359809372517873</v>
      </c>
      <c r="K397" s="2">
        <f t="shared" si="95"/>
        <v>0.6298649722001588</v>
      </c>
      <c r="L397" s="2">
        <f t="shared" si="96"/>
        <v>1.5091342335186657E-2</v>
      </c>
      <c r="M397" s="2">
        <f t="shared" si="97"/>
        <v>2.1445591739475751E-2</v>
      </c>
      <c r="N397" s="9">
        <v>420</v>
      </c>
      <c r="O397" s="9">
        <v>793</v>
      </c>
      <c r="P397" s="9">
        <v>19</v>
      </c>
      <c r="Q397" s="57">
        <v>22</v>
      </c>
      <c r="U397" s="57"/>
      <c r="V397" s="57"/>
      <c r="W397" s="57"/>
      <c r="X397" s="9">
        <v>5</v>
      </c>
      <c r="Y397" s="57"/>
      <c r="Z397" s="57"/>
      <c r="AA397" s="57"/>
      <c r="AB397" s="57"/>
      <c r="AG397" t="str">
        <f t="shared" si="99"/>
        <v>Walpole</v>
      </c>
      <c r="AH397" t="s">
        <v>1718</v>
      </c>
      <c r="AI397">
        <v>2</v>
      </c>
      <c r="AK397" s="95">
        <v>33</v>
      </c>
      <c r="AL397" s="97">
        <v>5</v>
      </c>
      <c r="AM397" s="97">
        <v>105</v>
      </c>
      <c r="AN397" s="101">
        <v>78420</v>
      </c>
      <c r="AO397" s="101">
        <f t="shared" si="91"/>
        <v>33005</v>
      </c>
      <c r="AP397" t="s">
        <v>1974</v>
      </c>
      <c r="AQ397">
        <f t="shared" si="98"/>
        <v>3378420</v>
      </c>
      <c r="AU397">
        <v>36.64</v>
      </c>
      <c r="AV397">
        <v>1.08</v>
      </c>
      <c r="AW397">
        <v>35.57</v>
      </c>
    </row>
    <row r="398" spans="1:49" hidden="1" outlineLevel="1">
      <c r="A398" t="s">
        <v>1128</v>
      </c>
      <c r="B398" s="9" t="s">
        <v>1480</v>
      </c>
      <c r="C398" s="1">
        <f t="shared" si="92"/>
        <v>867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93"/>
        <v>4</v>
      </c>
      <c r="G398" s="1">
        <f t="shared" si="89"/>
        <v>289</v>
      </c>
      <c r="H398" s="2">
        <f t="shared" si="90"/>
        <v>0.33333333333333331</v>
      </c>
      <c r="I398" s="8"/>
      <c r="J398" s="2">
        <f t="shared" si="94"/>
        <v>0.30680507497116494</v>
      </c>
      <c r="K398" s="2">
        <f t="shared" si="95"/>
        <v>0.64013840830449831</v>
      </c>
      <c r="L398" s="2">
        <f t="shared" si="96"/>
        <v>1.7301038062283738E-2</v>
      </c>
      <c r="M398" s="2">
        <f t="shared" si="97"/>
        <v>3.5755478662053017E-2</v>
      </c>
      <c r="N398" s="9">
        <v>266</v>
      </c>
      <c r="O398" s="9">
        <v>555</v>
      </c>
      <c r="P398" s="9">
        <v>15</v>
      </c>
      <c r="Q398" s="57">
        <v>30</v>
      </c>
      <c r="U398" s="57"/>
      <c r="V398" s="57"/>
      <c r="W398" s="57"/>
      <c r="X398" s="9">
        <v>1</v>
      </c>
      <c r="Y398" s="57"/>
      <c r="Z398" s="57"/>
      <c r="AA398" s="57"/>
      <c r="AB398" s="57"/>
      <c r="AG398" t="str">
        <f t="shared" si="99"/>
        <v>Warner</v>
      </c>
      <c r="AH398" t="s">
        <v>188</v>
      </c>
      <c r="AI398">
        <v>2</v>
      </c>
      <c r="AK398" s="95">
        <v>33</v>
      </c>
      <c r="AL398" s="97">
        <v>13</v>
      </c>
      <c r="AM398" s="97">
        <v>125</v>
      </c>
      <c r="AN398" s="101">
        <v>78580</v>
      </c>
      <c r="AO398" s="101">
        <f t="shared" si="91"/>
        <v>33013</v>
      </c>
      <c r="AP398" t="s">
        <v>1974</v>
      </c>
      <c r="AQ398">
        <f t="shared" si="98"/>
        <v>3378580</v>
      </c>
      <c r="AU398">
        <v>55.9</v>
      </c>
      <c r="AV398">
        <v>0.24</v>
      </c>
      <c r="AW398">
        <v>55.65</v>
      </c>
    </row>
    <row r="399" spans="1:49" hidden="1" outlineLevel="1">
      <c r="A399" t="s">
        <v>933</v>
      </c>
      <c r="B399" s="9" t="s">
        <v>1480</v>
      </c>
      <c r="C399" s="1">
        <f t="shared" si="92"/>
        <v>222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93"/>
        <v>3</v>
      </c>
      <c r="G399" s="1">
        <f t="shared" si="89"/>
        <v>139</v>
      </c>
      <c r="H399" s="2">
        <f t="shared" si="90"/>
        <v>0.62612612612612617</v>
      </c>
      <c r="I399" s="8"/>
      <c r="J399" s="2">
        <f t="shared" si="94"/>
        <v>0.14864864864864866</v>
      </c>
      <c r="K399" s="2">
        <f t="shared" si="95"/>
        <v>0.77477477477477474</v>
      </c>
      <c r="L399" s="2">
        <f t="shared" si="96"/>
        <v>5.4054054054054057E-2</v>
      </c>
      <c r="M399" s="2">
        <f t="shared" si="97"/>
        <v>2.2522522522522515E-2</v>
      </c>
      <c r="N399" s="9">
        <v>33</v>
      </c>
      <c r="O399" s="9">
        <v>172</v>
      </c>
      <c r="P399" s="9">
        <v>12</v>
      </c>
      <c r="Q399" s="57">
        <v>5</v>
      </c>
      <c r="U399" s="57"/>
      <c r="V399" s="57"/>
      <c r="W399" s="57"/>
      <c r="X399" s="9">
        <v>0</v>
      </c>
      <c r="Y399" s="57"/>
      <c r="Z399" s="57"/>
      <c r="AA399" s="57"/>
      <c r="AB399" s="57"/>
      <c r="AG399" t="str">
        <f t="shared" si="99"/>
        <v>Warren</v>
      </c>
      <c r="AH399" t="s">
        <v>391</v>
      </c>
      <c r="AI399">
        <v>2</v>
      </c>
      <c r="AK399" s="95">
        <v>33</v>
      </c>
      <c r="AL399" s="97">
        <v>9</v>
      </c>
      <c r="AM399" s="97">
        <v>175</v>
      </c>
      <c r="AN399" s="101">
        <v>78740</v>
      </c>
      <c r="AO399" s="101">
        <f t="shared" si="91"/>
        <v>33009</v>
      </c>
      <c r="AP399" t="s">
        <v>1974</v>
      </c>
      <c r="AQ399">
        <f t="shared" si="98"/>
        <v>3378740</v>
      </c>
      <c r="AU399">
        <v>49.05</v>
      </c>
      <c r="AV399">
        <v>0.39</v>
      </c>
      <c r="AW399">
        <v>48.66</v>
      </c>
    </row>
    <row r="400" spans="1:49" hidden="1" outlineLevel="1">
      <c r="A400" t="s">
        <v>404</v>
      </c>
      <c r="B400" s="9" t="s">
        <v>1480</v>
      </c>
      <c r="C400" s="1">
        <f t="shared" si="92"/>
        <v>291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93"/>
        <v>4</v>
      </c>
      <c r="G400" s="1">
        <f t="shared" si="89"/>
        <v>128</v>
      </c>
      <c r="H400" s="2">
        <f t="shared" si="90"/>
        <v>0.43986254295532645</v>
      </c>
      <c r="I400" s="8"/>
      <c r="J400" s="2">
        <f t="shared" si="94"/>
        <v>0.25773195876288657</v>
      </c>
      <c r="K400" s="2">
        <f t="shared" si="95"/>
        <v>0.69759450171821302</v>
      </c>
      <c r="L400" s="2">
        <f t="shared" si="96"/>
        <v>1.7182130584192441E-2</v>
      </c>
      <c r="M400" s="2">
        <f t="shared" si="97"/>
        <v>2.7491408934707966E-2</v>
      </c>
      <c r="N400" s="9">
        <v>75</v>
      </c>
      <c r="O400" s="9">
        <v>203</v>
      </c>
      <c r="P400" s="9">
        <v>5</v>
      </c>
      <c r="Q400" s="57">
        <v>8</v>
      </c>
      <c r="U400" s="57"/>
      <c r="V400" s="57"/>
      <c r="W400" s="57"/>
      <c r="X400" s="9">
        <v>0</v>
      </c>
      <c r="Y400" s="57"/>
      <c r="Z400" s="57"/>
      <c r="AA400" s="57"/>
      <c r="AB400" s="57"/>
      <c r="AG400" t="str">
        <f t="shared" si="99"/>
        <v>Washington</v>
      </c>
      <c r="AH400" t="s">
        <v>845</v>
      </c>
      <c r="AI400">
        <v>2</v>
      </c>
      <c r="AK400" s="95">
        <v>33</v>
      </c>
      <c r="AL400" s="97">
        <v>19</v>
      </c>
      <c r="AM400" s="97">
        <v>75</v>
      </c>
      <c r="AN400" s="101">
        <v>78980</v>
      </c>
      <c r="AO400" s="101">
        <f t="shared" si="91"/>
        <v>33019</v>
      </c>
      <c r="AP400" t="s">
        <v>1974</v>
      </c>
      <c r="AQ400">
        <f t="shared" si="98"/>
        <v>3378980</v>
      </c>
      <c r="AU400">
        <v>47.63</v>
      </c>
      <c r="AV400">
        <v>2.2000000000000002</v>
      </c>
      <c r="AW400">
        <v>45.43</v>
      </c>
    </row>
    <row r="401" spans="1:49" hidden="1" outlineLevel="1">
      <c r="A401" t="s">
        <v>911</v>
      </c>
      <c r="B401" s="9" t="s">
        <v>1480</v>
      </c>
      <c r="C401" s="1">
        <f t="shared" si="92"/>
        <v>99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93"/>
        <v>3</v>
      </c>
      <c r="G401" s="1">
        <f t="shared" si="89"/>
        <v>42</v>
      </c>
      <c r="H401" s="2">
        <f t="shared" si="90"/>
        <v>0.42424242424242425</v>
      </c>
      <c r="I401" s="8"/>
      <c r="J401" s="2">
        <f t="shared" si="94"/>
        <v>0.27272727272727271</v>
      </c>
      <c r="K401" s="2">
        <f t="shared" si="95"/>
        <v>0.69696969696969702</v>
      </c>
      <c r="L401" s="2">
        <f t="shared" si="96"/>
        <v>1.0101010101010102E-2</v>
      </c>
      <c r="M401" s="2">
        <f t="shared" si="97"/>
        <v>2.0202020202020173E-2</v>
      </c>
      <c r="N401" s="9">
        <v>27</v>
      </c>
      <c r="O401" s="9">
        <v>69</v>
      </c>
      <c r="P401" s="9">
        <v>1</v>
      </c>
      <c r="Q401" s="57">
        <v>1</v>
      </c>
      <c r="U401" s="57"/>
      <c r="V401" s="57"/>
      <c r="W401" s="57"/>
      <c r="X401" s="9">
        <v>1</v>
      </c>
      <c r="Y401" s="57"/>
      <c r="Z401" s="57"/>
      <c r="AA401" s="57"/>
      <c r="AB401" s="57"/>
      <c r="AG401" t="str">
        <f t="shared" si="99"/>
        <v>Waterville Valley</v>
      </c>
      <c r="AH401" t="s">
        <v>391</v>
      </c>
      <c r="AI401">
        <v>2</v>
      </c>
      <c r="AK401" s="95">
        <v>33</v>
      </c>
      <c r="AL401" s="97">
        <v>9</v>
      </c>
      <c r="AM401" s="97">
        <v>181</v>
      </c>
      <c r="AN401" s="101">
        <v>79380</v>
      </c>
      <c r="AO401" s="101">
        <f t="shared" si="91"/>
        <v>33009</v>
      </c>
      <c r="AP401" t="s">
        <v>1974</v>
      </c>
      <c r="AQ401">
        <f t="shared" si="98"/>
        <v>3379380</v>
      </c>
      <c r="AU401">
        <v>64.92</v>
      </c>
      <c r="AV401">
        <v>0.03</v>
      </c>
      <c r="AW401">
        <v>64.89</v>
      </c>
    </row>
    <row r="402" spans="1:49" hidden="1" outlineLevel="1">
      <c r="A402" t="s">
        <v>913</v>
      </c>
      <c r="B402" s="9" t="s">
        <v>1480</v>
      </c>
      <c r="C402" s="1">
        <f t="shared" si="92"/>
        <v>1668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93"/>
        <v>4</v>
      </c>
      <c r="G402" s="1">
        <f t="shared" si="89"/>
        <v>842</v>
      </c>
      <c r="H402" s="2">
        <f t="shared" si="90"/>
        <v>0.50479616306954433</v>
      </c>
      <c r="I402" s="8"/>
      <c r="J402" s="2">
        <f t="shared" si="94"/>
        <v>0.22122302158273383</v>
      </c>
      <c r="K402" s="2">
        <f t="shared" si="95"/>
        <v>0.72601918465227822</v>
      </c>
      <c r="L402" s="2">
        <f t="shared" si="96"/>
        <v>1.498800959232614E-2</v>
      </c>
      <c r="M402" s="2">
        <f t="shared" si="97"/>
        <v>3.7769784172661872E-2</v>
      </c>
      <c r="N402" s="9">
        <v>369</v>
      </c>
      <c r="O402" s="9">
        <v>1211</v>
      </c>
      <c r="P402" s="9">
        <v>25</v>
      </c>
      <c r="Q402" s="57">
        <v>62</v>
      </c>
      <c r="U402" s="57"/>
      <c r="V402" s="57"/>
      <c r="W402" s="57"/>
      <c r="X402" s="9">
        <v>1</v>
      </c>
      <c r="Y402" s="57"/>
      <c r="Z402" s="57"/>
      <c r="AA402" s="57"/>
      <c r="AB402" s="57"/>
      <c r="AG402" t="str">
        <f t="shared" si="99"/>
        <v>Weare</v>
      </c>
      <c r="AH402" t="s">
        <v>2154</v>
      </c>
      <c r="AI402">
        <v>2</v>
      </c>
      <c r="AK402" s="95">
        <v>33</v>
      </c>
      <c r="AL402" s="97">
        <v>11</v>
      </c>
      <c r="AM402" s="97">
        <v>145</v>
      </c>
      <c r="AN402" s="101">
        <v>79780</v>
      </c>
      <c r="AO402" s="101">
        <f t="shared" si="91"/>
        <v>33011</v>
      </c>
      <c r="AP402" t="s">
        <v>1974</v>
      </c>
      <c r="AQ402">
        <f t="shared" si="98"/>
        <v>3379780</v>
      </c>
      <c r="AU402">
        <v>59.89</v>
      </c>
      <c r="AV402">
        <v>1.04</v>
      </c>
      <c r="AW402">
        <v>58.85</v>
      </c>
    </row>
    <row r="403" spans="1:49" hidden="1" outlineLevel="1">
      <c r="A403" t="s">
        <v>768</v>
      </c>
      <c r="B403" s="9" t="s">
        <v>1480</v>
      </c>
      <c r="C403" s="1">
        <f t="shared" si="92"/>
        <v>511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93"/>
        <v>4</v>
      </c>
      <c r="G403" s="1">
        <f t="shared" si="89"/>
        <v>234</v>
      </c>
      <c r="H403" s="2">
        <f t="shared" si="90"/>
        <v>0.45792563600782776</v>
      </c>
      <c r="I403" s="8"/>
      <c r="J403" s="2">
        <f t="shared" si="94"/>
        <v>0.24853228962818003</v>
      </c>
      <c r="K403" s="2">
        <f t="shared" si="95"/>
        <v>0.70645792563600784</v>
      </c>
      <c r="L403" s="2">
        <f t="shared" si="96"/>
        <v>1.3698630136986301E-2</v>
      </c>
      <c r="M403" s="2">
        <f t="shared" si="97"/>
        <v>3.1311154598825774E-2</v>
      </c>
      <c r="N403" s="9">
        <v>127</v>
      </c>
      <c r="O403" s="9">
        <v>361</v>
      </c>
      <c r="P403" s="9">
        <v>7</v>
      </c>
      <c r="Q403" s="57">
        <v>16</v>
      </c>
      <c r="U403" s="57"/>
      <c r="V403" s="57"/>
      <c r="W403" s="57"/>
      <c r="X403" s="9">
        <v>0</v>
      </c>
      <c r="Y403" s="57"/>
      <c r="Z403" s="57"/>
      <c r="AA403" s="57"/>
      <c r="AB403" s="57"/>
      <c r="AG403" t="str">
        <f t="shared" si="99"/>
        <v>Webster</v>
      </c>
      <c r="AH403" t="s">
        <v>188</v>
      </c>
      <c r="AI403">
        <v>2</v>
      </c>
      <c r="AK403" s="95">
        <v>33</v>
      </c>
      <c r="AL403" s="97">
        <v>13</v>
      </c>
      <c r="AM403" s="97">
        <v>130</v>
      </c>
      <c r="AN403" s="101">
        <v>80020</v>
      </c>
      <c r="AO403" s="101">
        <f t="shared" si="91"/>
        <v>33013</v>
      </c>
      <c r="AP403" t="s">
        <v>1974</v>
      </c>
      <c r="AQ403">
        <f t="shared" si="98"/>
        <v>3380020</v>
      </c>
      <c r="AU403">
        <v>28.56</v>
      </c>
      <c r="AV403">
        <v>0.66</v>
      </c>
      <c r="AW403">
        <v>27.9</v>
      </c>
    </row>
    <row r="404" spans="1:49" hidden="1" outlineLevel="1">
      <c r="A404" t="s">
        <v>1823</v>
      </c>
      <c r="B404" s="9" t="s">
        <v>1480</v>
      </c>
      <c r="C404" s="1">
        <f t="shared" si="92"/>
        <v>193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93"/>
        <v>4</v>
      </c>
      <c r="G404" s="1">
        <f t="shared" si="89"/>
        <v>88</v>
      </c>
      <c r="H404" s="2">
        <f t="shared" si="90"/>
        <v>0.45595854922279794</v>
      </c>
      <c r="I404" s="8"/>
      <c r="J404" s="2">
        <f t="shared" si="94"/>
        <v>0.21243523316062177</v>
      </c>
      <c r="K404" s="2">
        <f t="shared" si="95"/>
        <v>0.66839378238341973</v>
      </c>
      <c r="L404" s="2">
        <f t="shared" si="96"/>
        <v>2.072538860103627E-2</v>
      </c>
      <c r="M404" s="2">
        <f t="shared" si="97"/>
        <v>9.8445595854922255E-2</v>
      </c>
      <c r="N404" s="9">
        <v>41</v>
      </c>
      <c r="O404" s="9">
        <v>129</v>
      </c>
      <c r="P404" s="9">
        <v>4</v>
      </c>
      <c r="Q404" s="57">
        <v>17</v>
      </c>
      <c r="U404" s="57"/>
      <c r="V404" s="57"/>
      <c r="W404" s="57"/>
      <c r="X404" s="9">
        <v>2</v>
      </c>
      <c r="Y404" s="57"/>
      <c r="Z404" s="57"/>
      <c r="AA404" s="57"/>
      <c r="AB404" s="57"/>
      <c r="AG404" t="str">
        <f t="shared" si="99"/>
        <v>Wentworth</v>
      </c>
      <c r="AH404" t="s">
        <v>391</v>
      </c>
      <c r="AI404">
        <v>2</v>
      </c>
      <c r="AK404" s="95">
        <v>33</v>
      </c>
      <c r="AL404" s="97">
        <v>9</v>
      </c>
      <c r="AM404" s="97">
        <v>185</v>
      </c>
      <c r="AN404" s="101">
        <v>80500</v>
      </c>
      <c r="AO404" s="101">
        <f t="shared" si="91"/>
        <v>33009</v>
      </c>
      <c r="AP404" t="s">
        <v>1974</v>
      </c>
      <c r="AQ404">
        <f t="shared" si="98"/>
        <v>3380500</v>
      </c>
      <c r="AU404">
        <v>41.94</v>
      </c>
      <c r="AV404">
        <v>0.28000000000000003</v>
      </c>
      <c r="AW404">
        <v>41.66</v>
      </c>
    </row>
    <row r="405" spans="1:49" hidden="1" outlineLevel="1">
      <c r="A405" t="s">
        <v>955</v>
      </c>
      <c r="B405" s="9" t="s">
        <v>1480</v>
      </c>
      <c r="C405" s="1">
        <f t="shared" si="92"/>
        <v>10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93"/>
        <v>0</v>
      </c>
      <c r="G405" s="1">
        <f t="shared" si="89"/>
        <v>4</v>
      </c>
      <c r="H405" s="2">
        <f t="shared" si="90"/>
        <v>0.4</v>
      </c>
      <c r="I405" s="8"/>
      <c r="J405" s="2">
        <f t="shared" si="94"/>
        <v>0.3</v>
      </c>
      <c r="K405" s="2">
        <f t="shared" si="95"/>
        <v>0.7</v>
      </c>
      <c r="L405" s="2">
        <f t="shared" si="96"/>
        <v>0</v>
      </c>
      <c r="M405" s="2">
        <f t="shared" si="97"/>
        <v>0</v>
      </c>
      <c r="N405" s="9">
        <v>3</v>
      </c>
      <c r="O405" s="9">
        <v>7</v>
      </c>
      <c r="P405" s="9">
        <v>0</v>
      </c>
      <c r="Q405" s="57">
        <v>0</v>
      </c>
      <c r="U405" s="57"/>
      <c r="V405" s="57"/>
      <c r="W405" s="57"/>
      <c r="X405" s="9">
        <v>0</v>
      </c>
      <c r="Y405" s="57"/>
      <c r="Z405" s="57"/>
      <c r="AA405" s="57"/>
      <c r="AB405" s="57"/>
      <c r="AG405" t="str">
        <f t="shared" si="99"/>
        <v>Wentworth's</v>
      </c>
      <c r="AH405" t="s">
        <v>685</v>
      </c>
      <c r="AI405">
        <v>2</v>
      </c>
      <c r="AK405" s="95">
        <v>33</v>
      </c>
      <c r="AL405" s="97">
        <v>7</v>
      </c>
      <c r="AM405" s="97">
        <v>210</v>
      </c>
      <c r="AN405" s="101">
        <v>80740</v>
      </c>
      <c r="AO405" s="101">
        <f t="shared" si="91"/>
        <v>33007</v>
      </c>
      <c r="AP405" t="s">
        <v>1042</v>
      </c>
      <c r="AQ405">
        <f t="shared" si="98"/>
        <v>3380740</v>
      </c>
      <c r="AU405">
        <v>19.47</v>
      </c>
      <c r="AV405">
        <v>0.72</v>
      </c>
      <c r="AW405">
        <v>18.760000000000002</v>
      </c>
    </row>
    <row r="406" spans="1:49" hidden="1" outlineLevel="1">
      <c r="A406" t="s">
        <v>1713</v>
      </c>
      <c r="B406" s="9" t="s">
        <v>1480</v>
      </c>
      <c r="C406" s="1">
        <f t="shared" si="92"/>
        <v>547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93"/>
        <v>4</v>
      </c>
      <c r="G406" s="1">
        <f t="shared" si="89"/>
        <v>143</v>
      </c>
      <c r="H406" s="2">
        <f t="shared" si="90"/>
        <v>0.26142595978062155</v>
      </c>
      <c r="I406" s="8"/>
      <c r="J406" s="2">
        <f t="shared" si="94"/>
        <v>0.34552102376599636</v>
      </c>
      <c r="K406" s="2">
        <f t="shared" si="95"/>
        <v>0.60694698354661791</v>
      </c>
      <c r="L406" s="2">
        <f t="shared" si="96"/>
        <v>2.1937842778793418E-2</v>
      </c>
      <c r="M406" s="2">
        <f t="shared" si="97"/>
        <v>2.5594149908592309E-2</v>
      </c>
      <c r="N406" s="9">
        <v>189</v>
      </c>
      <c r="O406" s="9">
        <v>332</v>
      </c>
      <c r="P406" s="9">
        <v>12</v>
      </c>
      <c r="Q406" s="57">
        <v>14</v>
      </c>
      <c r="U406" s="57"/>
      <c r="V406" s="57"/>
      <c r="W406" s="57"/>
      <c r="X406" s="9">
        <v>0</v>
      </c>
      <c r="Y406" s="57"/>
      <c r="Z406" s="57"/>
      <c r="AA406" s="57"/>
      <c r="AB406" s="57"/>
      <c r="AG406" t="str">
        <f t="shared" si="99"/>
        <v>Westmoreland</v>
      </c>
      <c r="AH406" t="s">
        <v>1718</v>
      </c>
      <c r="AI406">
        <v>2</v>
      </c>
      <c r="AK406" s="95">
        <v>33</v>
      </c>
      <c r="AL406" s="97">
        <v>5</v>
      </c>
      <c r="AM406" s="97">
        <v>110</v>
      </c>
      <c r="AN406" s="101">
        <v>82660</v>
      </c>
      <c r="AO406" s="101">
        <f t="shared" si="91"/>
        <v>33005</v>
      </c>
      <c r="AP406" t="s">
        <v>1974</v>
      </c>
      <c r="AQ406">
        <f t="shared" si="98"/>
        <v>3382660</v>
      </c>
      <c r="AU406">
        <v>36.880000000000003</v>
      </c>
      <c r="AV406">
        <v>1</v>
      </c>
      <c r="AW406">
        <v>35.880000000000003</v>
      </c>
    </row>
    <row r="407" spans="1:49" hidden="1" outlineLevel="1">
      <c r="A407" t="s">
        <v>2201</v>
      </c>
      <c r="B407" s="9" t="s">
        <v>1480</v>
      </c>
      <c r="C407" s="1">
        <f t="shared" si="92"/>
        <v>560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93"/>
        <v>3</v>
      </c>
      <c r="G407" s="1">
        <f t="shared" si="89"/>
        <v>274</v>
      </c>
      <c r="H407" s="2">
        <f t="shared" si="90"/>
        <v>0.48928571428571427</v>
      </c>
      <c r="I407" s="8"/>
      <c r="J407" s="2">
        <f t="shared" si="94"/>
        <v>0.23214285714285715</v>
      </c>
      <c r="K407" s="2">
        <f t="shared" si="95"/>
        <v>0.72142857142857142</v>
      </c>
      <c r="L407" s="2">
        <f t="shared" si="96"/>
        <v>2.5000000000000001E-2</v>
      </c>
      <c r="M407" s="2">
        <f t="shared" si="97"/>
        <v>2.1428571428571373E-2</v>
      </c>
      <c r="N407" s="9">
        <v>130</v>
      </c>
      <c r="O407" s="9">
        <v>404</v>
      </c>
      <c r="P407" s="9">
        <v>14</v>
      </c>
      <c r="Q407" s="57">
        <v>12</v>
      </c>
      <c r="U407" s="57"/>
      <c r="V407" s="57"/>
      <c r="W407" s="57"/>
      <c r="X407" s="9">
        <v>0</v>
      </c>
      <c r="Y407" s="57"/>
      <c r="Z407" s="57"/>
      <c r="AA407" s="57"/>
      <c r="AB407" s="57"/>
      <c r="AG407" t="str">
        <f t="shared" si="99"/>
        <v>Whitefield</v>
      </c>
      <c r="AH407" t="s">
        <v>685</v>
      </c>
      <c r="AI407">
        <v>2</v>
      </c>
      <c r="AK407" s="95">
        <v>33</v>
      </c>
      <c r="AL407" s="97">
        <v>7</v>
      </c>
      <c r="AM407" s="97">
        <v>215</v>
      </c>
      <c r="AN407" s="101">
        <v>84420</v>
      </c>
      <c r="AO407" s="101">
        <f t="shared" si="91"/>
        <v>33007</v>
      </c>
      <c r="AP407" t="s">
        <v>1974</v>
      </c>
      <c r="AQ407">
        <f t="shared" si="98"/>
        <v>3384420</v>
      </c>
      <c r="AU407">
        <v>34.68</v>
      </c>
      <c r="AV407">
        <v>0.43</v>
      </c>
      <c r="AW407">
        <v>34.25</v>
      </c>
    </row>
    <row r="408" spans="1:49" hidden="1" outlineLevel="1">
      <c r="A408" t="s">
        <v>1709</v>
      </c>
      <c r="B408" s="9" t="s">
        <v>1480</v>
      </c>
      <c r="C408" s="1">
        <f t="shared" si="92"/>
        <v>433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93"/>
        <v>4</v>
      </c>
      <c r="G408" s="1">
        <f t="shared" si="89"/>
        <v>150</v>
      </c>
      <c r="H408" s="2">
        <f t="shared" si="90"/>
        <v>0.3464203233256351</v>
      </c>
      <c r="I408" s="8"/>
      <c r="J408" s="2">
        <f t="shared" si="94"/>
        <v>0.302540415704388</v>
      </c>
      <c r="K408" s="2">
        <f t="shared" si="95"/>
        <v>0.64896073903002305</v>
      </c>
      <c r="L408" s="2">
        <f t="shared" si="96"/>
        <v>1.1547344110854504E-2</v>
      </c>
      <c r="M408" s="2">
        <f t="shared" si="97"/>
        <v>3.695150115473439E-2</v>
      </c>
      <c r="N408" s="9">
        <v>131</v>
      </c>
      <c r="O408" s="9">
        <v>281</v>
      </c>
      <c r="P408" s="9">
        <v>5</v>
      </c>
      <c r="Q408" s="57">
        <v>16</v>
      </c>
      <c r="U408" s="57"/>
      <c r="V408" s="57"/>
      <c r="W408" s="57"/>
      <c r="X408" s="9">
        <v>0</v>
      </c>
      <c r="Y408" s="57"/>
      <c r="Z408" s="57"/>
      <c r="AA408" s="57"/>
      <c r="AB408" s="57"/>
      <c r="AG408" t="str">
        <f t="shared" si="99"/>
        <v>Wilmot</v>
      </c>
      <c r="AH408" t="s">
        <v>188</v>
      </c>
      <c r="AI408">
        <v>2</v>
      </c>
      <c r="AK408" s="95">
        <v>33</v>
      </c>
      <c r="AL408" s="97">
        <v>13</v>
      </c>
      <c r="AM408" s="97">
        <v>135</v>
      </c>
      <c r="AN408" s="101">
        <v>84900</v>
      </c>
      <c r="AO408" s="101">
        <f t="shared" si="91"/>
        <v>33013</v>
      </c>
      <c r="AP408" t="s">
        <v>1974</v>
      </c>
      <c r="AQ408">
        <f t="shared" si="98"/>
        <v>3384900</v>
      </c>
      <c r="AU408">
        <v>29.75</v>
      </c>
      <c r="AV408">
        <v>0.22</v>
      </c>
      <c r="AW408">
        <v>29.54</v>
      </c>
    </row>
    <row r="409" spans="1:49" hidden="1" outlineLevel="1">
      <c r="A409" t="s">
        <v>1017</v>
      </c>
      <c r="B409" s="9" t="s">
        <v>1480</v>
      </c>
      <c r="C409" s="1">
        <f t="shared" si="92"/>
        <v>1076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93"/>
        <v>4</v>
      </c>
      <c r="G409" s="1">
        <f t="shared" ref="G409:G431" si="100">IF(C409&gt;0,MAX(N409:P409)-LARGE(N409:P409,2),0)</f>
        <v>386</v>
      </c>
      <c r="H409" s="2">
        <f t="shared" ref="H409:H431" si="101">IF(C409&gt;0,G409/C409,0)</f>
        <v>0.35873605947955389</v>
      </c>
      <c r="I409" s="8"/>
      <c r="J409" s="2">
        <f t="shared" si="94"/>
        <v>0.28903345724907065</v>
      </c>
      <c r="K409" s="2">
        <f t="shared" si="95"/>
        <v>0.64776951672862448</v>
      </c>
      <c r="L409" s="2">
        <f t="shared" si="96"/>
        <v>1.6728624535315983E-2</v>
      </c>
      <c r="M409" s="2">
        <f t="shared" si="97"/>
        <v>4.6468401486988831E-2</v>
      </c>
      <c r="N409" s="9">
        <v>311</v>
      </c>
      <c r="O409" s="9">
        <v>697</v>
      </c>
      <c r="P409" s="9">
        <v>18</v>
      </c>
      <c r="Q409" s="57">
        <v>50</v>
      </c>
      <c r="U409" s="57"/>
      <c r="V409" s="57"/>
      <c r="W409" s="57"/>
      <c r="X409" s="9">
        <v>0</v>
      </c>
      <c r="Y409" s="57"/>
      <c r="Z409" s="57"/>
      <c r="AA409" s="57"/>
      <c r="AB409" s="57"/>
      <c r="AG409" t="str">
        <f t="shared" si="99"/>
        <v>Wilton</v>
      </c>
      <c r="AH409" t="s">
        <v>2154</v>
      </c>
      <c r="AI409">
        <v>2</v>
      </c>
      <c r="AK409" s="95">
        <v>33</v>
      </c>
      <c r="AL409" s="97">
        <v>11</v>
      </c>
      <c r="AM409" s="97">
        <v>150</v>
      </c>
      <c r="AN409" s="101">
        <v>85220</v>
      </c>
      <c r="AO409" s="101">
        <f t="shared" si="91"/>
        <v>33011</v>
      </c>
      <c r="AP409" t="s">
        <v>1974</v>
      </c>
      <c r="AQ409">
        <f t="shared" si="98"/>
        <v>3385220</v>
      </c>
      <c r="AU409">
        <v>25.85</v>
      </c>
      <c r="AV409">
        <v>0.09</v>
      </c>
      <c r="AW409">
        <v>25.76</v>
      </c>
    </row>
    <row r="410" spans="1:49" hidden="1" outlineLevel="1">
      <c r="A410" t="s">
        <v>1261</v>
      </c>
      <c r="B410" s="9" t="s">
        <v>1480</v>
      </c>
      <c r="C410" s="1">
        <f t="shared" si="92"/>
        <v>797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93"/>
        <v>3</v>
      </c>
      <c r="G410" s="1">
        <f t="shared" si="100"/>
        <v>217</v>
      </c>
      <c r="H410" s="2">
        <f t="shared" si="101"/>
        <v>0.2722710163111669</v>
      </c>
      <c r="I410" s="8"/>
      <c r="J410" s="2">
        <f t="shared" si="94"/>
        <v>0.33500627352572143</v>
      </c>
      <c r="K410" s="2">
        <f t="shared" si="95"/>
        <v>0.60727728983688833</v>
      </c>
      <c r="L410" s="2">
        <f t="shared" si="96"/>
        <v>3.262233375156838E-2</v>
      </c>
      <c r="M410" s="2">
        <f t="shared" si="97"/>
        <v>2.5094102885821853E-2</v>
      </c>
      <c r="N410" s="9">
        <v>267</v>
      </c>
      <c r="O410" s="9">
        <v>484</v>
      </c>
      <c r="P410" s="9">
        <v>26</v>
      </c>
      <c r="Q410" s="57">
        <v>19</v>
      </c>
      <c r="U410" s="57"/>
      <c r="V410" s="57"/>
      <c r="W410" s="57"/>
      <c r="X410" s="9">
        <v>1</v>
      </c>
      <c r="Y410" s="57"/>
      <c r="Z410" s="57"/>
      <c r="AA410" s="57"/>
      <c r="AB410" s="57"/>
      <c r="AG410" t="str">
        <f t="shared" si="99"/>
        <v>Winchester</v>
      </c>
      <c r="AH410" t="s">
        <v>1718</v>
      </c>
      <c r="AI410">
        <v>2</v>
      </c>
      <c r="AK410" s="95">
        <v>33</v>
      </c>
      <c r="AL410" s="97">
        <v>5</v>
      </c>
      <c r="AM410" s="97">
        <v>115</v>
      </c>
      <c r="AN410" s="101">
        <v>85540</v>
      </c>
      <c r="AO410" s="101">
        <f t="shared" si="91"/>
        <v>33005</v>
      </c>
      <c r="AP410" t="s">
        <v>1974</v>
      </c>
      <c r="AQ410">
        <f t="shared" si="98"/>
        <v>3385540</v>
      </c>
      <c r="AU410">
        <v>55.53</v>
      </c>
      <c r="AV410">
        <v>0.59</v>
      </c>
      <c r="AW410">
        <v>54.94</v>
      </c>
    </row>
    <row r="411" spans="1:49" hidden="1" outlineLevel="1">
      <c r="A411" t="s">
        <v>1034</v>
      </c>
      <c r="B411" s="9" t="s">
        <v>1480</v>
      </c>
      <c r="C411" s="1">
        <f t="shared" si="92"/>
        <v>2761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93"/>
        <v>4</v>
      </c>
      <c r="G411" s="1">
        <f t="shared" si="100"/>
        <v>1549</v>
      </c>
      <c r="H411" s="2">
        <f t="shared" si="101"/>
        <v>0.56102861282144145</v>
      </c>
      <c r="I411" s="8"/>
      <c r="J411" s="2">
        <f t="shared" si="94"/>
        <v>0.20028975009054689</v>
      </c>
      <c r="K411" s="2">
        <f t="shared" si="95"/>
        <v>0.7613183629119884</v>
      </c>
      <c r="L411" s="2">
        <f t="shared" si="96"/>
        <v>1.3763129300977906E-2</v>
      </c>
      <c r="M411" s="2">
        <f t="shared" si="97"/>
        <v>2.4628757696486744E-2</v>
      </c>
      <c r="N411" s="9">
        <v>553</v>
      </c>
      <c r="O411" s="9">
        <v>2102</v>
      </c>
      <c r="P411" s="9">
        <v>38</v>
      </c>
      <c r="Q411" s="57">
        <v>65</v>
      </c>
      <c r="U411" s="57"/>
      <c r="V411" s="57"/>
      <c r="W411" s="57"/>
      <c r="X411" s="9">
        <v>3</v>
      </c>
      <c r="Y411" s="57"/>
      <c r="Z411" s="57"/>
      <c r="AA411" s="57"/>
      <c r="AB411" s="57"/>
      <c r="AG411" t="str">
        <f t="shared" si="99"/>
        <v>Windham</v>
      </c>
      <c r="AH411" t="s">
        <v>1058</v>
      </c>
      <c r="AI411">
        <v>2</v>
      </c>
      <c r="AK411" s="95">
        <v>33</v>
      </c>
      <c r="AL411" s="97">
        <v>15</v>
      </c>
      <c r="AM411" s="97">
        <v>185</v>
      </c>
      <c r="AN411" s="101">
        <v>85780</v>
      </c>
      <c r="AO411" s="101">
        <f t="shared" si="91"/>
        <v>33015</v>
      </c>
      <c r="AP411" t="s">
        <v>1974</v>
      </c>
      <c r="AQ411">
        <f t="shared" si="98"/>
        <v>3385780</v>
      </c>
      <c r="AU411">
        <v>27.86</v>
      </c>
      <c r="AV411">
        <v>1.06</v>
      </c>
      <c r="AW411">
        <v>26.8</v>
      </c>
    </row>
    <row r="412" spans="1:49" hidden="1" outlineLevel="1">
      <c r="A412" t="s">
        <v>1967</v>
      </c>
      <c r="B412" s="9" t="s">
        <v>1480</v>
      </c>
      <c r="C412" s="1">
        <f t="shared" si="92"/>
        <v>59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93"/>
        <v>3</v>
      </c>
      <c r="G412" s="1">
        <f t="shared" si="100"/>
        <v>5</v>
      </c>
      <c r="H412" s="2">
        <f t="shared" si="101"/>
        <v>8.4745762711864403E-2</v>
      </c>
      <c r="I412" s="8"/>
      <c r="J412" s="2">
        <f t="shared" si="94"/>
        <v>0.44067796610169491</v>
      </c>
      <c r="K412" s="2">
        <f t="shared" si="95"/>
        <v>0.52542372881355937</v>
      </c>
      <c r="L412" s="2">
        <f t="shared" si="96"/>
        <v>3.3898305084745763E-2</v>
      </c>
      <c r="M412" s="2">
        <f t="shared" si="97"/>
        <v>2.0816681711721685E-17</v>
      </c>
      <c r="N412" s="9">
        <v>26</v>
      </c>
      <c r="O412" s="9">
        <v>31</v>
      </c>
      <c r="P412" s="9">
        <v>2</v>
      </c>
      <c r="Q412" s="57">
        <v>0</v>
      </c>
      <c r="U412" s="57"/>
      <c r="V412" s="57"/>
      <c r="W412" s="57"/>
      <c r="X412" s="9">
        <v>0</v>
      </c>
      <c r="Y412" s="57"/>
      <c r="Z412" s="57"/>
      <c r="AA412" s="57"/>
      <c r="AB412" s="57"/>
      <c r="AG412" t="str">
        <f t="shared" si="99"/>
        <v>Windsor</v>
      </c>
      <c r="AH412" t="s">
        <v>2154</v>
      </c>
      <c r="AI412">
        <v>2</v>
      </c>
      <c r="AK412" s="95">
        <v>33</v>
      </c>
      <c r="AL412" s="97">
        <v>11</v>
      </c>
      <c r="AM412" s="97">
        <v>155</v>
      </c>
      <c r="AN412" s="101">
        <v>85940</v>
      </c>
      <c r="AO412" s="101">
        <f t="shared" ref="AO412:AO434" si="102">AK412*1000+AL412</f>
        <v>33011</v>
      </c>
      <c r="AP412" t="s">
        <v>1974</v>
      </c>
      <c r="AQ412">
        <f t="shared" si="98"/>
        <v>3385940</v>
      </c>
      <c r="AU412">
        <v>8.6199999999999992</v>
      </c>
      <c r="AV412">
        <v>0.27</v>
      </c>
      <c r="AW412">
        <v>8.34</v>
      </c>
    </row>
    <row r="413" spans="1:49" hidden="1" outlineLevel="1">
      <c r="A413" t="s">
        <v>286</v>
      </c>
      <c r="B413" s="9" t="s">
        <v>1480</v>
      </c>
      <c r="C413" s="1">
        <f t="shared" si="92"/>
        <v>2132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93"/>
        <v>4</v>
      </c>
      <c r="G413" s="1">
        <f t="shared" si="100"/>
        <v>1188</v>
      </c>
      <c r="H413" s="2">
        <f t="shared" si="101"/>
        <v>0.55722326454033766</v>
      </c>
      <c r="I413" s="8"/>
      <c r="J413" s="2">
        <f t="shared" si="94"/>
        <v>0.20450281425891181</v>
      </c>
      <c r="K413" s="2">
        <f t="shared" si="95"/>
        <v>0.76172607879924958</v>
      </c>
      <c r="L413" s="2">
        <f t="shared" si="96"/>
        <v>1.6416510318949345E-2</v>
      </c>
      <c r="M413" s="2">
        <f t="shared" si="97"/>
        <v>1.7354596622889257E-2</v>
      </c>
      <c r="N413" s="9">
        <v>436</v>
      </c>
      <c r="O413" s="9">
        <v>1624</v>
      </c>
      <c r="P413" s="9">
        <v>35</v>
      </c>
      <c r="Q413" s="57">
        <v>37</v>
      </c>
      <c r="U413" s="57"/>
      <c r="V413" s="57"/>
      <c r="W413" s="57"/>
      <c r="X413" s="9">
        <v>0</v>
      </c>
      <c r="Y413" s="57"/>
      <c r="Z413" s="57"/>
      <c r="AA413" s="57"/>
      <c r="AB413" s="57"/>
      <c r="AG413" t="str">
        <f t="shared" si="99"/>
        <v>Wolfeboro</v>
      </c>
      <c r="AH413" t="s">
        <v>1265</v>
      </c>
      <c r="AI413">
        <v>1</v>
      </c>
      <c r="AK413" s="95">
        <v>33</v>
      </c>
      <c r="AL413" s="97">
        <v>3</v>
      </c>
      <c r="AM413" s="97">
        <v>95</v>
      </c>
      <c r="AN413" s="101">
        <v>86420</v>
      </c>
      <c r="AO413" s="101">
        <f t="shared" si="102"/>
        <v>33003</v>
      </c>
      <c r="AP413" t="s">
        <v>1974</v>
      </c>
      <c r="AQ413">
        <f t="shared" si="98"/>
        <v>3386420</v>
      </c>
      <c r="AU413">
        <v>58.49</v>
      </c>
      <c r="AV413">
        <v>10.18</v>
      </c>
      <c r="AW413">
        <v>48.31</v>
      </c>
    </row>
    <row r="414" spans="1:49" hidden="1" outlineLevel="1">
      <c r="A414" t="s">
        <v>1929</v>
      </c>
      <c r="B414" s="9" t="s">
        <v>1480</v>
      </c>
      <c r="C414" s="1">
        <f t="shared" si="92"/>
        <v>333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93"/>
        <v>4</v>
      </c>
      <c r="G414" s="1">
        <f t="shared" si="100"/>
        <v>167</v>
      </c>
      <c r="H414" s="2">
        <f t="shared" si="101"/>
        <v>0.50150150150150152</v>
      </c>
      <c r="I414" s="8"/>
      <c r="J414" s="2">
        <f t="shared" si="94"/>
        <v>0.21921921921921922</v>
      </c>
      <c r="K414" s="2">
        <f t="shared" si="95"/>
        <v>0.72072072072072069</v>
      </c>
      <c r="L414" s="2">
        <f t="shared" si="96"/>
        <v>1.8018018018018018E-2</v>
      </c>
      <c r="M414" s="2">
        <f t="shared" si="97"/>
        <v>4.2042042042042024E-2</v>
      </c>
      <c r="N414" s="9">
        <v>73</v>
      </c>
      <c r="O414" s="9">
        <v>240</v>
      </c>
      <c r="P414" s="9">
        <v>6</v>
      </c>
      <c r="Q414" s="57">
        <v>14</v>
      </c>
      <c r="U414" s="57"/>
      <c r="V414" s="57"/>
      <c r="W414" s="57"/>
      <c r="X414" s="9">
        <v>0</v>
      </c>
      <c r="Y414" s="57"/>
      <c r="Z414" s="57"/>
      <c r="AA414" s="57"/>
      <c r="AB414" s="57"/>
      <c r="AG414" t="str">
        <f t="shared" si="99"/>
        <v>Woodstock</v>
      </c>
      <c r="AH414" t="s">
        <v>391</v>
      </c>
      <c r="AI414">
        <v>2</v>
      </c>
      <c r="AK414" s="95">
        <v>33</v>
      </c>
      <c r="AL414" s="97">
        <v>9</v>
      </c>
      <c r="AM414" s="97">
        <v>190</v>
      </c>
      <c r="AN414" s="101">
        <v>87060</v>
      </c>
      <c r="AO414" s="101">
        <f t="shared" si="102"/>
        <v>33009</v>
      </c>
      <c r="AP414" t="s">
        <v>1974</v>
      </c>
      <c r="AQ414">
        <f t="shared" si="98"/>
        <v>3387060</v>
      </c>
      <c r="AU414">
        <v>59.22</v>
      </c>
      <c r="AV414">
        <v>0.5</v>
      </c>
      <c r="AW414">
        <v>58.72</v>
      </c>
    </row>
    <row r="415" spans="1:49" collapsed="1">
      <c r="A415" s="9" t="s">
        <v>1506</v>
      </c>
      <c r="B415" s="9" t="s">
        <v>323</v>
      </c>
      <c r="C415" s="1">
        <f t="shared" si="92"/>
        <v>314956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93"/>
        <v>4</v>
      </c>
      <c r="G415" s="1">
        <f t="shared" si="100"/>
        <v>124594</v>
      </c>
      <c r="H415" s="2">
        <f t="shared" si="101"/>
        <v>0.3955917651989484</v>
      </c>
      <c r="I415" s="8"/>
      <c r="J415" s="2">
        <f t="shared" si="94"/>
        <v>0.28220767345279973</v>
      </c>
      <c r="K415" s="2">
        <f t="shared" si="95"/>
        <v>0.67779943865174819</v>
      </c>
      <c r="L415" s="2">
        <f t="shared" si="96"/>
        <v>1.5027495904189791E-2</v>
      </c>
      <c r="M415" s="2">
        <f t="shared" si="97"/>
        <v>2.4965391991262288E-2</v>
      </c>
      <c r="N415" s="57">
        <f>SUM(N174:N414)</f>
        <v>88883</v>
      </c>
      <c r="O415" s="57">
        <f>SUM(O174:O414)</f>
        <v>213477</v>
      </c>
      <c r="P415" s="57">
        <f>SUM(P174:P414)</f>
        <v>4733</v>
      </c>
      <c r="Q415" s="57">
        <f>SUM(Q174:Q414)</f>
        <v>7603</v>
      </c>
      <c r="R415" s="57"/>
      <c r="S415" s="57"/>
      <c r="T415" s="57"/>
      <c r="U415" s="57"/>
      <c r="V415" s="57"/>
      <c r="W415" s="57"/>
      <c r="X415" s="57">
        <f>SUM(X174:X414)</f>
        <v>260</v>
      </c>
      <c r="Y415" s="57"/>
      <c r="Z415" s="57"/>
      <c r="AA415" s="57"/>
      <c r="AB415" s="57"/>
      <c r="AG415" t="str">
        <f t="shared" si="99"/>
        <v>New Hapmshire</v>
      </c>
      <c r="AK415" s="95">
        <v>33</v>
      </c>
      <c r="AO415" s="95">
        <v>33</v>
      </c>
      <c r="AP415" t="s">
        <v>593</v>
      </c>
      <c r="AQ415" s="95">
        <v>33</v>
      </c>
      <c r="AU415">
        <v>9349.94</v>
      </c>
      <c r="AV415">
        <v>381.84</v>
      </c>
      <c r="AW415">
        <v>8968.1</v>
      </c>
    </row>
    <row r="416" spans="1:49" ht="13" customHeight="1">
      <c r="B416" s="9"/>
      <c r="C416" s="1"/>
      <c r="D416" s="7"/>
      <c r="E416" s="7"/>
      <c r="F416" s="7"/>
      <c r="G416" s="1"/>
      <c r="J416" s="2"/>
      <c r="K416" s="2"/>
      <c r="L416" s="2"/>
      <c r="M416" s="2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</row>
    <row r="417" spans="1:49" ht="13" hidden="1" customHeight="1" outlineLevel="1">
      <c r="A417" t="s">
        <v>14</v>
      </c>
      <c r="B417" s="9" t="s">
        <v>2263</v>
      </c>
      <c r="C417" s="1">
        <f t="shared" ref="C417:C480" si="103">SUM(N417:AE417)</f>
        <v>516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 t="shared" ref="F417:F480" si="104">IF(P417&gt;0,RANK(P417,(N417:AE417)),0)</f>
        <v>3</v>
      </c>
      <c r="G417" s="1">
        <f t="shared" si="100"/>
        <v>186</v>
      </c>
      <c r="H417" s="2">
        <f t="shared" si="101"/>
        <v>0.36046511627906974</v>
      </c>
      <c r="I417" s="8"/>
      <c r="J417" s="2">
        <f t="shared" ref="J417:J480" si="105">IF(C417=0,"-",N417/C417)</f>
        <v>0.65697674418604646</v>
      </c>
      <c r="K417" s="2">
        <f t="shared" ref="K417:K480" si="106">IF(C417=0,"-",O417/C417)</f>
        <v>0.29651162790697677</v>
      </c>
      <c r="L417" s="2">
        <f t="shared" ref="L417:L480" si="107">IF(C417=0,"-",P417/C417)</f>
        <v>1.7441860465116279E-2</v>
      </c>
      <c r="M417" s="2">
        <f t="shared" ref="M417:M480" si="108">IF(C417=0,"-",(1-J417-K417-L417))</f>
        <v>2.9069767441860492E-2</v>
      </c>
      <c r="N417" s="87">
        <v>339</v>
      </c>
      <c r="O417" s="87">
        <v>153</v>
      </c>
      <c r="P417" s="87">
        <v>9</v>
      </c>
      <c r="Q417" s="87">
        <v>5</v>
      </c>
      <c r="R417" s="124"/>
      <c r="S417" s="87"/>
      <c r="T417" s="124"/>
      <c r="U417" s="124"/>
      <c r="V417" s="124"/>
      <c r="W417" s="124"/>
      <c r="X417" s="87">
        <v>4</v>
      </c>
      <c r="Y417" s="124"/>
      <c r="Z417" s="124">
        <v>5</v>
      </c>
      <c r="AA417" s="87">
        <v>1</v>
      </c>
      <c r="AB417" s="87"/>
      <c r="AG417" t="str">
        <f t="shared" ref="AG417:AG477" si="109">A417</f>
        <v>Addison</v>
      </c>
      <c r="AH417" t="s">
        <v>14</v>
      </c>
      <c r="AI417">
        <v>1</v>
      </c>
      <c r="AK417" s="95">
        <v>50</v>
      </c>
      <c r="AL417" s="97">
        <v>1</v>
      </c>
      <c r="AM417" s="97">
        <v>5</v>
      </c>
      <c r="AN417" s="101">
        <v>325</v>
      </c>
      <c r="AO417" s="101">
        <f t="shared" si="102"/>
        <v>50001</v>
      </c>
      <c r="AP417" s="9" t="s">
        <v>1974</v>
      </c>
      <c r="AQ417">
        <f t="shared" ref="AQ417:AQ480" si="110">AK417*100000+AN417</f>
        <v>5000325</v>
      </c>
      <c r="AU417">
        <v>48.97</v>
      </c>
      <c r="AV417">
        <v>7.25</v>
      </c>
      <c r="AW417">
        <v>41.73</v>
      </c>
    </row>
    <row r="418" spans="1:49" ht="13" hidden="1" customHeight="1" outlineLevel="1">
      <c r="A418" t="s">
        <v>701</v>
      </c>
      <c r="B418" s="9" t="s">
        <v>2263</v>
      </c>
      <c r="C418" s="1">
        <f t="shared" si="103"/>
        <v>344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104"/>
        <v>3</v>
      </c>
      <c r="G418" s="1">
        <f t="shared" si="100"/>
        <v>153</v>
      </c>
      <c r="H418" s="2">
        <f t="shared" si="101"/>
        <v>0.44476744186046513</v>
      </c>
      <c r="I418" s="8"/>
      <c r="J418" s="2">
        <f t="shared" si="105"/>
        <v>0.68895348837209303</v>
      </c>
      <c r="K418" s="2">
        <f t="shared" si="106"/>
        <v>0.2441860465116279</v>
      </c>
      <c r="L418" s="2">
        <f t="shared" si="107"/>
        <v>2.616279069767442E-2</v>
      </c>
      <c r="M418" s="2">
        <f t="shared" si="108"/>
        <v>4.0697674418604654E-2</v>
      </c>
      <c r="N418" s="87">
        <v>237</v>
      </c>
      <c r="O418" s="87">
        <v>84</v>
      </c>
      <c r="P418" s="87">
        <v>9</v>
      </c>
      <c r="Q418" s="87">
        <v>5</v>
      </c>
      <c r="R418" s="124"/>
      <c r="S418" s="87"/>
      <c r="T418" s="124"/>
      <c r="U418" s="124"/>
      <c r="V418" s="124"/>
      <c r="W418" s="124"/>
      <c r="X418" s="87">
        <v>1</v>
      </c>
      <c r="Y418" s="124"/>
      <c r="Z418" s="124">
        <v>8</v>
      </c>
      <c r="AA418" s="87">
        <v>0</v>
      </c>
      <c r="AB418" s="87"/>
      <c r="AG418" t="str">
        <f t="shared" si="109"/>
        <v>Albany</v>
      </c>
      <c r="AH418" t="s">
        <v>449</v>
      </c>
      <c r="AI418">
        <v>1</v>
      </c>
      <c r="AK418" s="95">
        <v>50</v>
      </c>
      <c r="AL418" s="97">
        <v>19</v>
      </c>
      <c r="AM418" s="97">
        <v>5</v>
      </c>
      <c r="AN418" s="101">
        <v>475</v>
      </c>
      <c r="AO418" s="101">
        <f t="shared" si="102"/>
        <v>50019</v>
      </c>
      <c r="AP418" s="9" t="s">
        <v>1974</v>
      </c>
      <c r="AQ418">
        <f t="shared" si="110"/>
        <v>5000475</v>
      </c>
      <c r="AU418">
        <v>38.68</v>
      </c>
      <c r="AV418">
        <v>0.2</v>
      </c>
      <c r="AW418">
        <v>38.479999999999997</v>
      </c>
    </row>
    <row r="419" spans="1:49" ht="13" hidden="1" customHeight="1" outlineLevel="1">
      <c r="A419" t="s">
        <v>1494</v>
      </c>
      <c r="B419" s="9" t="s">
        <v>2263</v>
      </c>
      <c r="C419" s="1">
        <f t="shared" si="103"/>
        <v>557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104"/>
        <v>4</v>
      </c>
      <c r="G419" s="1">
        <f t="shared" si="100"/>
        <v>248</v>
      </c>
      <c r="H419" s="2">
        <f t="shared" si="101"/>
        <v>0.44524236983842008</v>
      </c>
      <c r="I419" s="8"/>
      <c r="J419" s="2">
        <f t="shared" si="105"/>
        <v>0.70197486535008979</v>
      </c>
      <c r="K419" s="2">
        <f t="shared" si="106"/>
        <v>0.25673249551166966</v>
      </c>
      <c r="L419" s="2">
        <f t="shared" si="107"/>
        <v>8.9766606822262122E-3</v>
      </c>
      <c r="M419" s="2">
        <f t="shared" si="108"/>
        <v>3.231597845601434E-2</v>
      </c>
      <c r="N419" s="87">
        <v>391</v>
      </c>
      <c r="O419" s="87">
        <v>143</v>
      </c>
      <c r="P419" s="87">
        <v>5</v>
      </c>
      <c r="Q419" s="87">
        <v>1</v>
      </c>
      <c r="R419" s="124"/>
      <c r="S419" s="87"/>
      <c r="T419" s="124"/>
      <c r="U419" s="124"/>
      <c r="V419" s="124"/>
      <c r="W419" s="124"/>
      <c r="X419" s="87">
        <v>4</v>
      </c>
      <c r="Y419" s="124"/>
      <c r="Z419" s="124">
        <v>11</v>
      </c>
      <c r="AA419" s="87">
        <v>2</v>
      </c>
      <c r="AB419" s="87"/>
      <c r="AG419" t="str">
        <f t="shared" si="109"/>
        <v>Alburg</v>
      </c>
      <c r="AH419" t="s">
        <v>1228</v>
      </c>
      <c r="AI419">
        <v>1</v>
      </c>
      <c r="AK419" s="95">
        <v>50</v>
      </c>
      <c r="AL419" s="97">
        <v>13</v>
      </c>
      <c r="AM419" s="97">
        <v>5</v>
      </c>
      <c r="AN419" s="101">
        <v>700</v>
      </c>
      <c r="AO419" s="101">
        <f t="shared" si="102"/>
        <v>50013</v>
      </c>
      <c r="AP419" s="9" t="s">
        <v>1974</v>
      </c>
      <c r="AQ419">
        <f t="shared" si="110"/>
        <v>5000700</v>
      </c>
      <c r="AU419">
        <v>48.8</v>
      </c>
      <c r="AV419">
        <v>19.5</v>
      </c>
      <c r="AW419">
        <v>29.3</v>
      </c>
    </row>
    <row r="420" spans="1:49" ht="13" hidden="1" customHeight="1" outlineLevel="1">
      <c r="A420" t="s">
        <v>1762</v>
      </c>
      <c r="B420" s="9" t="s">
        <v>2263</v>
      </c>
      <c r="C420" s="1">
        <f t="shared" si="103"/>
        <v>230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104"/>
        <v>0</v>
      </c>
      <c r="G420" s="1">
        <f t="shared" si="100"/>
        <v>41</v>
      </c>
      <c r="H420" s="2">
        <f t="shared" si="101"/>
        <v>0.17826086956521739</v>
      </c>
      <c r="I420" s="8"/>
      <c r="J420" s="2">
        <f t="shared" si="105"/>
        <v>0.56086956521739129</v>
      </c>
      <c r="K420" s="2">
        <f t="shared" si="106"/>
        <v>0.38260869565217392</v>
      </c>
      <c r="L420" s="2">
        <f t="shared" si="107"/>
        <v>0</v>
      </c>
      <c r="M420" s="2">
        <f t="shared" si="108"/>
        <v>5.6521739130434789E-2</v>
      </c>
      <c r="N420" s="87">
        <v>129</v>
      </c>
      <c r="O420" s="87">
        <v>88</v>
      </c>
      <c r="P420" s="87">
        <v>0</v>
      </c>
      <c r="Q420" s="87">
        <v>10</v>
      </c>
      <c r="R420" s="124"/>
      <c r="S420" s="87"/>
      <c r="T420" s="124"/>
      <c r="U420" s="124"/>
      <c r="V420" s="124"/>
      <c r="W420" s="124"/>
      <c r="X420" s="87">
        <v>0</v>
      </c>
      <c r="Y420" s="124"/>
      <c r="Z420" s="124">
        <v>1</v>
      </c>
      <c r="AA420" s="87">
        <v>2</v>
      </c>
      <c r="AB420" s="87"/>
      <c r="AG420" t="str">
        <f t="shared" si="109"/>
        <v>Andover</v>
      </c>
      <c r="AH420" t="s">
        <v>1967</v>
      </c>
      <c r="AI420">
        <v>1</v>
      </c>
      <c r="AK420" s="95">
        <v>50</v>
      </c>
      <c r="AL420" s="97">
        <v>27</v>
      </c>
      <c r="AM420" s="97">
        <v>5</v>
      </c>
      <c r="AN420" s="101">
        <v>1300</v>
      </c>
      <c r="AO420" s="101">
        <f t="shared" si="102"/>
        <v>50027</v>
      </c>
      <c r="AP420" s="9" t="s">
        <v>1974</v>
      </c>
      <c r="AQ420">
        <f t="shared" si="110"/>
        <v>5001300</v>
      </c>
      <c r="AU420">
        <v>28.78</v>
      </c>
      <c r="AV420">
        <v>0.01</v>
      </c>
      <c r="AW420">
        <v>28.77</v>
      </c>
    </row>
    <row r="421" spans="1:49" ht="13" hidden="1" customHeight="1" outlineLevel="1">
      <c r="A421" t="s">
        <v>1712</v>
      </c>
      <c r="B421" s="9" t="s">
        <v>2263</v>
      </c>
      <c r="C421" s="1">
        <f t="shared" si="103"/>
        <v>1067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104"/>
        <v>3</v>
      </c>
      <c r="G421" s="1">
        <f t="shared" si="100"/>
        <v>463</v>
      </c>
      <c r="H421" s="2">
        <f t="shared" si="101"/>
        <v>0.43392689784442362</v>
      </c>
      <c r="I421" s="8"/>
      <c r="J421" s="2">
        <f t="shared" si="105"/>
        <v>0.67666354264292405</v>
      </c>
      <c r="K421" s="2">
        <f t="shared" si="106"/>
        <v>0.24273664479850046</v>
      </c>
      <c r="L421" s="2">
        <f t="shared" si="107"/>
        <v>2.4367385192127462E-2</v>
      </c>
      <c r="M421" s="2">
        <f t="shared" si="108"/>
        <v>5.6232427366448026E-2</v>
      </c>
      <c r="N421" s="87">
        <v>722</v>
      </c>
      <c r="O421" s="87">
        <v>259</v>
      </c>
      <c r="P421" s="87">
        <v>26</v>
      </c>
      <c r="Q421" s="87">
        <v>21</v>
      </c>
      <c r="R421" s="124"/>
      <c r="S421" s="87"/>
      <c r="T421" s="124"/>
      <c r="U421" s="124"/>
      <c r="V421" s="124"/>
      <c r="W421" s="124"/>
      <c r="X421" s="87">
        <v>4</v>
      </c>
      <c r="Y421" s="124"/>
      <c r="Z421" s="124">
        <v>25</v>
      </c>
      <c r="AA421" s="87">
        <v>10</v>
      </c>
      <c r="AB421" s="87"/>
      <c r="AG421" t="str">
        <f t="shared" si="109"/>
        <v>Arlington</v>
      </c>
      <c r="AH421" t="s">
        <v>214</v>
      </c>
      <c r="AI421">
        <v>1</v>
      </c>
      <c r="AK421" s="95">
        <v>50</v>
      </c>
      <c r="AL421" s="97">
        <v>3</v>
      </c>
      <c r="AM421" s="97">
        <v>5</v>
      </c>
      <c r="AN421" s="101">
        <v>1450</v>
      </c>
      <c r="AO421" s="101">
        <f t="shared" si="102"/>
        <v>50003</v>
      </c>
      <c r="AP421" s="9" t="s">
        <v>1974</v>
      </c>
      <c r="AQ421">
        <f t="shared" si="110"/>
        <v>5001450</v>
      </c>
      <c r="AU421">
        <v>42.44</v>
      </c>
      <c r="AV421">
        <v>0.02</v>
      </c>
      <c r="AW421">
        <v>42.42</v>
      </c>
    </row>
    <row r="422" spans="1:49" ht="13" hidden="1" customHeight="1" outlineLevel="1">
      <c r="A422" t="s">
        <v>1594</v>
      </c>
      <c r="B422" s="9" t="s">
        <v>2263</v>
      </c>
      <c r="C422" s="1">
        <f t="shared" si="103"/>
        <v>80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104"/>
        <v>5</v>
      </c>
      <c r="G422" s="1">
        <f t="shared" si="100"/>
        <v>8</v>
      </c>
      <c r="H422" s="2">
        <f t="shared" si="101"/>
        <v>0.1</v>
      </c>
      <c r="I422" s="8"/>
      <c r="J422" s="2">
        <f t="shared" si="105"/>
        <v>0.5</v>
      </c>
      <c r="K422" s="2">
        <f t="shared" si="106"/>
        <v>0.4</v>
      </c>
      <c r="L422" s="2">
        <f t="shared" si="107"/>
        <v>1.2500000000000001E-2</v>
      </c>
      <c r="M422" s="2">
        <f t="shared" si="108"/>
        <v>8.7499999999999981E-2</v>
      </c>
      <c r="N422" s="87">
        <v>40</v>
      </c>
      <c r="O422" s="87">
        <v>32</v>
      </c>
      <c r="P422" s="87">
        <v>1</v>
      </c>
      <c r="Q422" s="87">
        <v>2</v>
      </c>
      <c r="R422" s="124"/>
      <c r="S422" s="87"/>
      <c r="T422" s="124"/>
      <c r="U422" s="124"/>
      <c r="V422" s="124"/>
      <c r="W422" s="124"/>
      <c r="X422" s="87">
        <v>0</v>
      </c>
      <c r="Y422" s="124"/>
      <c r="Z422" s="124">
        <v>4</v>
      </c>
      <c r="AA422" s="87">
        <v>1</v>
      </c>
      <c r="AB422" s="87"/>
      <c r="AG422" t="str">
        <f t="shared" si="109"/>
        <v>Athens</v>
      </c>
      <c r="AH422" t="s">
        <v>1034</v>
      </c>
      <c r="AI422">
        <v>1</v>
      </c>
      <c r="AK422" s="95">
        <v>50</v>
      </c>
      <c r="AL422" s="97">
        <v>25</v>
      </c>
      <c r="AM422" s="97">
        <v>5</v>
      </c>
      <c r="AN422" s="101">
        <v>1900</v>
      </c>
      <c r="AO422" s="101">
        <f t="shared" si="102"/>
        <v>50025</v>
      </c>
      <c r="AP422" s="9" t="s">
        <v>1974</v>
      </c>
      <c r="AQ422">
        <f t="shared" si="110"/>
        <v>5001900</v>
      </c>
      <c r="AU422">
        <v>13.08</v>
      </c>
      <c r="AV422">
        <v>0.04</v>
      </c>
      <c r="AW422">
        <v>13.04</v>
      </c>
    </row>
    <row r="423" spans="1:49" ht="13" hidden="1" customHeight="1" outlineLevel="1">
      <c r="A423" t="s">
        <v>948</v>
      </c>
      <c r="B423" s="9" t="s">
        <v>2263</v>
      </c>
      <c r="C423" s="1">
        <f t="shared" si="103"/>
        <v>466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 t="shared" si="104"/>
        <v>4</v>
      </c>
      <c r="G423" s="1">
        <f t="shared" si="100"/>
        <v>251</v>
      </c>
      <c r="H423" s="2">
        <f t="shared" si="101"/>
        <v>0.53862660944206009</v>
      </c>
      <c r="I423" s="8"/>
      <c r="J423" s="2">
        <f t="shared" si="105"/>
        <v>0.74463519313304716</v>
      </c>
      <c r="K423" s="2">
        <f t="shared" si="106"/>
        <v>0.20600858369098712</v>
      </c>
      <c r="L423" s="2">
        <f t="shared" si="107"/>
        <v>1.9313304721030045E-2</v>
      </c>
      <c r="M423" s="2">
        <f t="shared" si="108"/>
        <v>3.0042918454935674E-2</v>
      </c>
      <c r="N423" s="87">
        <v>347</v>
      </c>
      <c r="O423" s="87">
        <v>96</v>
      </c>
      <c r="P423" s="87">
        <v>9</v>
      </c>
      <c r="Q423" s="87">
        <v>10</v>
      </c>
      <c r="R423" s="124"/>
      <c r="S423" s="87"/>
      <c r="T423" s="124"/>
      <c r="U423" s="124"/>
      <c r="V423" s="124"/>
      <c r="W423" s="124"/>
      <c r="X423" s="87">
        <v>0</v>
      </c>
      <c r="Y423" s="124"/>
      <c r="Z423" s="124">
        <v>3</v>
      </c>
      <c r="AA423" s="87">
        <v>1</v>
      </c>
      <c r="AB423" s="87"/>
      <c r="AG423" t="str">
        <f t="shared" si="109"/>
        <v>Bakersfield</v>
      </c>
      <c r="AH423" t="s">
        <v>522</v>
      </c>
      <c r="AI423">
        <v>1</v>
      </c>
      <c r="AK423" s="95">
        <v>50</v>
      </c>
      <c r="AL423" s="97">
        <v>11</v>
      </c>
      <c r="AM423" s="97">
        <v>10</v>
      </c>
      <c r="AN423" s="101">
        <v>2500</v>
      </c>
      <c r="AO423" s="101">
        <f t="shared" si="102"/>
        <v>50011</v>
      </c>
      <c r="AP423" s="9" t="s">
        <v>1974</v>
      </c>
      <c r="AQ423">
        <f t="shared" si="110"/>
        <v>5002500</v>
      </c>
      <c r="AU423">
        <v>44.62</v>
      </c>
      <c r="AV423">
        <v>0.03</v>
      </c>
      <c r="AW423">
        <v>44.59</v>
      </c>
    </row>
    <row r="424" spans="1:49" ht="13" hidden="1" customHeight="1" outlineLevel="1">
      <c r="A424" t="s">
        <v>1553</v>
      </c>
      <c r="B424" s="9" t="s">
        <v>2263</v>
      </c>
      <c r="C424" s="1">
        <f t="shared" si="103"/>
        <v>73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104"/>
        <v>3</v>
      </c>
      <c r="G424" s="1">
        <f t="shared" si="100"/>
        <v>12</v>
      </c>
      <c r="H424" s="2">
        <f t="shared" si="101"/>
        <v>0.16438356164383561</v>
      </c>
      <c r="I424" s="8"/>
      <c r="J424" s="2">
        <f t="shared" si="105"/>
        <v>0.56164383561643838</v>
      </c>
      <c r="K424" s="2">
        <f t="shared" si="106"/>
        <v>0.39726027397260272</v>
      </c>
      <c r="L424" s="2">
        <f t="shared" si="107"/>
        <v>2.7397260273972601E-2</v>
      </c>
      <c r="M424" s="2">
        <f t="shared" si="108"/>
        <v>1.3698630136986301E-2</v>
      </c>
      <c r="N424" s="87">
        <v>41</v>
      </c>
      <c r="O424" s="87">
        <v>29</v>
      </c>
      <c r="P424" s="87">
        <v>2</v>
      </c>
      <c r="Q424" s="87">
        <v>1</v>
      </c>
      <c r="R424" s="124"/>
      <c r="S424" s="87"/>
      <c r="T424" s="124"/>
      <c r="U424" s="124"/>
      <c r="V424" s="124"/>
      <c r="W424" s="124"/>
      <c r="X424" s="87">
        <v>0</v>
      </c>
      <c r="Y424" s="124"/>
      <c r="Z424" s="124">
        <v>0</v>
      </c>
      <c r="AA424" s="87">
        <v>0</v>
      </c>
      <c r="AB424" s="87"/>
      <c r="AG424" t="str">
        <f t="shared" si="109"/>
        <v>Baltimore</v>
      </c>
      <c r="AH424" t="s">
        <v>1967</v>
      </c>
      <c r="AI424">
        <v>1</v>
      </c>
      <c r="AK424" s="95">
        <v>50</v>
      </c>
      <c r="AL424" s="97">
        <v>27</v>
      </c>
      <c r="AM424" s="97">
        <v>11</v>
      </c>
      <c r="AN424" s="101">
        <v>2575</v>
      </c>
      <c r="AO424" s="101">
        <f t="shared" si="102"/>
        <v>50027</v>
      </c>
      <c r="AP424" s="9" t="s">
        <v>1974</v>
      </c>
      <c r="AQ424">
        <f t="shared" si="110"/>
        <v>5002575</v>
      </c>
      <c r="AU424">
        <v>4.67</v>
      </c>
      <c r="AV424">
        <v>0</v>
      </c>
      <c r="AW424">
        <v>4.67</v>
      </c>
    </row>
    <row r="425" spans="1:49" ht="13" hidden="1" customHeight="1" outlineLevel="1">
      <c r="A425" t="s">
        <v>275</v>
      </c>
      <c r="B425" s="9" t="s">
        <v>2263</v>
      </c>
      <c r="C425" s="1">
        <f t="shared" si="103"/>
        <v>469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 t="shared" si="104"/>
        <v>5</v>
      </c>
      <c r="G425" s="1">
        <f t="shared" si="100"/>
        <v>174</v>
      </c>
      <c r="H425" s="2">
        <f t="shared" si="101"/>
        <v>0.37100213219616207</v>
      </c>
      <c r="I425" s="8"/>
      <c r="J425" s="2">
        <f t="shared" si="105"/>
        <v>0.66098081023454158</v>
      </c>
      <c r="K425" s="2">
        <f t="shared" si="106"/>
        <v>0.28997867803837951</v>
      </c>
      <c r="L425" s="2">
        <f t="shared" si="107"/>
        <v>8.5287846481876331E-3</v>
      </c>
      <c r="M425" s="2">
        <f t="shared" si="108"/>
        <v>4.0511727078891273E-2</v>
      </c>
      <c r="N425" s="87">
        <v>310</v>
      </c>
      <c r="O425" s="87">
        <v>136</v>
      </c>
      <c r="P425" s="87">
        <v>4</v>
      </c>
      <c r="Q425" s="87">
        <v>11</v>
      </c>
      <c r="R425" s="124"/>
      <c r="S425" s="87"/>
      <c r="T425" s="124"/>
      <c r="U425" s="124"/>
      <c r="V425" s="124"/>
      <c r="W425" s="124"/>
      <c r="X425" s="87">
        <v>2</v>
      </c>
      <c r="Y425" s="124"/>
      <c r="Z425" s="124">
        <v>6</v>
      </c>
      <c r="AA425" s="87">
        <v>0</v>
      </c>
      <c r="AB425" s="87"/>
      <c r="AG425" t="str">
        <f t="shared" si="109"/>
        <v>Barnard</v>
      </c>
      <c r="AH425" t="s">
        <v>1967</v>
      </c>
      <c r="AI425">
        <v>1</v>
      </c>
      <c r="AK425" s="95">
        <v>50</v>
      </c>
      <c r="AL425" s="97">
        <v>27</v>
      </c>
      <c r="AM425" s="97">
        <v>15</v>
      </c>
      <c r="AN425" s="101">
        <v>2725</v>
      </c>
      <c r="AO425" s="101">
        <f t="shared" si="102"/>
        <v>50027</v>
      </c>
      <c r="AP425" s="9" t="s">
        <v>1974</v>
      </c>
      <c r="AQ425">
        <f t="shared" si="110"/>
        <v>5002725</v>
      </c>
      <c r="AU425">
        <v>48.89</v>
      </c>
      <c r="AV425">
        <v>0.19</v>
      </c>
      <c r="AW425">
        <v>48.7</v>
      </c>
    </row>
    <row r="426" spans="1:49" ht="13" hidden="1" customHeight="1" outlineLevel="1">
      <c r="A426" t="s">
        <v>276</v>
      </c>
      <c r="B426" s="9" t="s">
        <v>2263</v>
      </c>
      <c r="C426" s="1">
        <f t="shared" si="103"/>
        <v>767</v>
      </c>
      <c r="D426" s="7">
        <f>IF(N426&gt;0, RANK(N426,(N426:P426,Q426:AE426)),0)</f>
        <v>1</v>
      </c>
      <c r="E426" s="7">
        <f>IF(O426&gt;0,RANK(O426,(N426:P426,Q426:AE426)),0)</f>
        <v>2</v>
      </c>
      <c r="F426" s="7">
        <f t="shared" si="104"/>
        <v>4</v>
      </c>
      <c r="G426" s="1">
        <f t="shared" si="100"/>
        <v>242</v>
      </c>
      <c r="H426" s="2">
        <f t="shared" si="101"/>
        <v>0.31551499348109519</v>
      </c>
      <c r="I426" s="8"/>
      <c r="J426" s="2">
        <f t="shared" si="105"/>
        <v>0.63624511082138202</v>
      </c>
      <c r="K426" s="2">
        <f t="shared" si="106"/>
        <v>0.32073011734028684</v>
      </c>
      <c r="L426" s="2">
        <f t="shared" si="107"/>
        <v>9.126466753585397E-3</v>
      </c>
      <c r="M426" s="2">
        <f t="shared" si="108"/>
        <v>3.3898305084745749E-2</v>
      </c>
      <c r="N426" s="87">
        <v>488</v>
      </c>
      <c r="O426" s="87">
        <v>246</v>
      </c>
      <c r="P426" s="87">
        <v>7</v>
      </c>
      <c r="Q426" s="87">
        <v>14</v>
      </c>
      <c r="R426" s="124"/>
      <c r="S426" s="87"/>
      <c r="T426" s="124"/>
      <c r="U426" s="124"/>
      <c r="V426" s="124"/>
      <c r="W426" s="124"/>
      <c r="X426" s="87">
        <v>4</v>
      </c>
      <c r="Y426" s="124"/>
      <c r="Z426" s="124">
        <v>3</v>
      </c>
      <c r="AA426" s="87">
        <v>5</v>
      </c>
      <c r="AB426" s="87"/>
      <c r="AG426" t="str">
        <f t="shared" si="109"/>
        <v>Barnet</v>
      </c>
      <c r="AH426" t="s">
        <v>300</v>
      </c>
      <c r="AI426">
        <v>1</v>
      </c>
      <c r="AK426" s="95">
        <v>50</v>
      </c>
      <c r="AL426" s="97">
        <v>5</v>
      </c>
      <c r="AM426" s="97">
        <v>5</v>
      </c>
      <c r="AN426" s="101">
        <v>2875</v>
      </c>
      <c r="AO426" s="101">
        <f t="shared" si="102"/>
        <v>50005</v>
      </c>
      <c r="AP426" s="9" t="s">
        <v>1974</v>
      </c>
      <c r="AQ426">
        <f t="shared" si="110"/>
        <v>5002875</v>
      </c>
      <c r="AU426">
        <v>43.57</v>
      </c>
      <c r="AV426">
        <v>1.18</v>
      </c>
      <c r="AW426">
        <v>42.39</v>
      </c>
    </row>
    <row r="427" spans="1:49" ht="13" hidden="1" customHeight="1" outlineLevel="1">
      <c r="A427" t="s">
        <v>718</v>
      </c>
      <c r="B427" s="9" t="s">
        <v>2263</v>
      </c>
      <c r="C427" s="1">
        <f t="shared" si="103"/>
        <v>2678</v>
      </c>
      <c r="D427" s="7">
        <f>IF(N427&gt;0, RANK(N427,(N427:P427,Q427:AE427)),0)</f>
        <v>1</v>
      </c>
      <c r="E427" s="7">
        <f>IF(O427&gt;0,RANK(O427,(N427:P427,Q427:AE427)),0)</f>
        <v>2</v>
      </c>
      <c r="F427" s="7">
        <f t="shared" si="104"/>
        <v>5</v>
      </c>
      <c r="G427" s="1">
        <f t="shared" si="100"/>
        <v>1395</v>
      </c>
      <c r="H427" s="2">
        <f t="shared" si="101"/>
        <v>0.52091112770724424</v>
      </c>
      <c r="I427" s="8"/>
      <c r="J427" s="2">
        <f t="shared" si="105"/>
        <v>0.74234503360716952</v>
      </c>
      <c r="K427" s="2">
        <f t="shared" si="106"/>
        <v>0.22143390589992532</v>
      </c>
      <c r="L427" s="2">
        <f t="shared" si="107"/>
        <v>7.0948469006721438E-3</v>
      </c>
      <c r="M427" s="2">
        <f t="shared" si="108"/>
        <v>2.9126213592233018E-2</v>
      </c>
      <c r="N427" s="87">
        <v>1988</v>
      </c>
      <c r="O427" s="87">
        <v>593</v>
      </c>
      <c r="P427" s="87">
        <v>19</v>
      </c>
      <c r="Q427" s="87">
        <v>40</v>
      </c>
      <c r="R427" s="124"/>
      <c r="S427" s="87"/>
      <c r="T427" s="124"/>
      <c r="U427" s="124"/>
      <c r="V427" s="124"/>
      <c r="W427" s="124"/>
      <c r="X427" s="87">
        <v>2</v>
      </c>
      <c r="Y427" s="124"/>
      <c r="Z427" s="124">
        <v>25</v>
      </c>
      <c r="AA427" s="87">
        <v>11</v>
      </c>
      <c r="AB427" s="87"/>
      <c r="AG427" t="str">
        <f t="shared" si="109"/>
        <v>Barre</v>
      </c>
      <c r="AH427" t="s">
        <v>404</v>
      </c>
      <c r="AI427">
        <v>1</v>
      </c>
      <c r="AK427" s="95">
        <v>50</v>
      </c>
      <c r="AL427" s="97">
        <v>23</v>
      </c>
      <c r="AM427" s="97">
        <v>5</v>
      </c>
      <c r="AN427" s="101">
        <v>3175</v>
      </c>
      <c r="AO427" s="101">
        <f t="shared" si="102"/>
        <v>50023</v>
      </c>
      <c r="AP427" s="9" t="s">
        <v>759</v>
      </c>
      <c r="AQ427">
        <f t="shared" si="110"/>
        <v>5003175</v>
      </c>
      <c r="AU427">
        <v>4.0199999999999996</v>
      </c>
      <c r="AV427">
        <v>0</v>
      </c>
      <c r="AW427">
        <v>4.0199999999999996</v>
      </c>
    </row>
    <row r="428" spans="1:49" ht="13" hidden="1" customHeight="1" outlineLevel="1">
      <c r="A428" t="s">
        <v>718</v>
      </c>
      <c r="B428" s="9" t="s">
        <v>2263</v>
      </c>
      <c r="C428" s="1">
        <f t="shared" si="103"/>
        <v>2903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 t="shared" si="104"/>
        <v>4</v>
      </c>
      <c r="G428" s="1">
        <f t="shared" si="100"/>
        <v>1428</v>
      </c>
      <c r="H428" s="2">
        <f t="shared" si="101"/>
        <v>0.49190492593868412</v>
      </c>
      <c r="I428" s="8"/>
      <c r="J428" s="2">
        <f t="shared" si="105"/>
        <v>0.72717878057182228</v>
      </c>
      <c r="K428" s="2">
        <f t="shared" si="106"/>
        <v>0.23527385463313813</v>
      </c>
      <c r="L428" s="2">
        <f t="shared" si="107"/>
        <v>8.2673096796417496E-3</v>
      </c>
      <c r="M428" s="2">
        <f t="shared" si="108"/>
        <v>2.928005511539784E-2</v>
      </c>
      <c r="N428" s="87">
        <v>2111</v>
      </c>
      <c r="O428" s="87">
        <v>683</v>
      </c>
      <c r="P428" s="87">
        <v>24</v>
      </c>
      <c r="Q428" s="87">
        <v>57</v>
      </c>
      <c r="R428" s="124"/>
      <c r="S428" s="87"/>
      <c r="T428" s="124"/>
      <c r="U428" s="124"/>
      <c r="V428" s="124"/>
      <c r="W428" s="124"/>
      <c r="X428" s="87">
        <v>12</v>
      </c>
      <c r="Y428" s="124"/>
      <c r="Z428" s="124">
        <v>9</v>
      </c>
      <c r="AA428" s="87">
        <v>7</v>
      </c>
      <c r="AB428" s="87"/>
      <c r="AG428" t="str">
        <f t="shared" si="109"/>
        <v>Barre</v>
      </c>
      <c r="AH428" t="s">
        <v>404</v>
      </c>
      <c r="AI428">
        <v>1</v>
      </c>
      <c r="AK428" s="95">
        <v>50</v>
      </c>
      <c r="AL428" s="97">
        <v>23</v>
      </c>
      <c r="AM428" s="97">
        <v>10</v>
      </c>
      <c r="AN428" s="101">
        <v>3250</v>
      </c>
      <c r="AO428" s="101">
        <f t="shared" si="102"/>
        <v>50023</v>
      </c>
      <c r="AP428" s="9" t="s">
        <v>1974</v>
      </c>
      <c r="AQ428">
        <f t="shared" si="110"/>
        <v>5003250</v>
      </c>
      <c r="AU428">
        <v>30.69</v>
      </c>
      <c r="AV428">
        <v>0.05</v>
      </c>
      <c r="AW428">
        <v>30.64</v>
      </c>
    </row>
    <row r="429" spans="1:49" ht="13" hidden="1" customHeight="1" outlineLevel="1">
      <c r="A429" t="s">
        <v>1500</v>
      </c>
      <c r="B429" s="9" t="s">
        <v>2263</v>
      </c>
      <c r="C429" s="1">
        <f t="shared" si="103"/>
        <v>955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 t="shared" si="104"/>
        <v>3</v>
      </c>
      <c r="G429" s="1">
        <f t="shared" si="100"/>
        <v>468</v>
      </c>
      <c r="H429" s="2">
        <f t="shared" si="101"/>
        <v>0.49005235602094238</v>
      </c>
      <c r="I429" s="8"/>
      <c r="J429" s="2">
        <f t="shared" si="105"/>
        <v>0.7172774869109948</v>
      </c>
      <c r="K429" s="2">
        <f t="shared" si="106"/>
        <v>0.22722513089005236</v>
      </c>
      <c r="L429" s="2">
        <f t="shared" si="107"/>
        <v>1.7801047120418849E-2</v>
      </c>
      <c r="M429" s="2">
        <f t="shared" si="108"/>
        <v>3.7696335078533989E-2</v>
      </c>
      <c r="N429" s="87">
        <v>685</v>
      </c>
      <c r="O429" s="87">
        <v>217</v>
      </c>
      <c r="P429" s="87">
        <v>17</v>
      </c>
      <c r="Q429" s="87">
        <v>17</v>
      </c>
      <c r="R429" s="124"/>
      <c r="S429" s="87"/>
      <c r="T429" s="124"/>
      <c r="U429" s="124"/>
      <c r="V429" s="124"/>
      <c r="W429" s="124"/>
      <c r="X429" s="87">
        <v>8</v>
      </c>
      <c r="Y429" s="124"/>
      <c r="Z429" s="124">
        <v>8</v>
      </c>
      <c r="AA429" s="87">
        <v>3</v>
      </c>
      <c r="AB429" s="87"/>
      <c r="AG429" t="str">
        <f t="shared" si="109"/>
        <v>Barton</v>
      </c>
      <c r="AH429" t="s">
        <v>449</v>
      </c>
      <c r="AI429">
        <v>1</v>
      </c>
      <c r="AK429" s="95">
        <v>50</v>
      </c>
      <c r="AL429" s="97">
        <v>19</v>
      </c>
      <c r="AM429" s="97">
        <v>10</v>
      </c>
      <c r="AN429" s="101">
        <v>3550</v>
      </c>
      <c r="AO429" s="101">
        <f t="shared" si="102"/>
        <v>50019</v>
      </c>
      <c r="AP429" s="9" t="s">
        <v>1974</v>
      </c>
      <c r="AQ429">
        <f t="shared" si="110"/>
        <v>5003550</v>
      </c>
      <c r="AU429">
        <v>44.91</v>
      </c>
      <c r="AV429">
        <v>1.26</v>
      </c>
      <c r="AW429">
        <v>43.65</v>
      </c>
    </row>
    <row r="430" spans="1:49" ht="13" hidden="1" customHeight="1" outlineLevel="1">
      <c r="A430" t="s">
        <v>219</v>
      </c>
      <c r="B430" s="9" t="s">
        <v>2263</v>
      </c>
      <c r="C430" s="1">
        <f t="shared" si="103"/>
        <v>88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 t="shared" si="104"/>
        <v>3</v>
      </c>
      <c r="G430" s="1">
        <f t="shared" si="100"/>
        <v>43</v>
      </c>
      <c r="H430" s="2">
        <f t="shared" si="101"/>
        <v>0.48863636363636365</v>
      </c>
      <c r="I430" s="8"/>
      <c r="J430" s="2">
        <f t="shared" si="105"/>
        <v>0.71590909090909094</v>
      </c>
      <c r="K430" s="2">
        <f t="shared" si="106"/>
        <v>0.22727272727272727</v>
      </c>
      <c r="L430" s="2">
        <f t="shared" si="107"/>
        <v>2.2727272727272728E-2</v>
      </c>
      <c r="M430" s="2">
        <f t="shared" si="108"/>
        <v>3.4090909090909068E-2</v>
      </c>
      <c r="N430" s="87">
        <v>63</v>
      </c>
      <c r="O430" s="87">
        <v>20</v>
      </c>
      <c r="P430" s="87">
        <v>2</v>
      </c>
      <c r="Q430" s="87">
        <v>2</v>
      </c>
      <c r="R430" s="124"/>
      <c r="S430" s="87"/>
      <c r="T430" s="124"/>
      <c r="U430" s="124"/>
      <c r="V430" s="124"/>
      <c r="W430" s="124"/>
      <c r="X430" s="87">
        <v>0</v>
      </c>
      <c r="Y430" s="124"/>
      <c r="Z430" s="124">
        <v>1</v>
      </c>
      <c r="AA430" s="87">
        <v>0</v>
      </c>
      <c r="AB430" s="87"/>
      <c r="AG430" t="str">
        <f t="shared" si="109"/>
        <v>Belvidere</v>
      </c>
      <c r="AH430" t="s">
        <v>1182</v>
      </c>
      <c r="AI430">
        <v>1</v>
      </c>
      <c r="AK430" s="95">
        <v>50</v>
      </c>
      <c r="AL430" s="97">
        <v>15</v>
      </c>
      <c r="AM430" s="97">
        <v>5</v>
      </c>
      <c r="AN430" s="101">
        <v>4375</v>
      </c>
      <c r="AO430" s="101">
        <f t="shared" si="102"/>
        <v>50015</v>
      </c>
      <c r="AP430" s="9" t="s">
        <v>1974</v>
      </c>
      <c r="AQ430">
        <f t="shared" si="110"/>
        <v>5004375</v>
      </c>
      <c r="AU430">
        <v>32.14</v>
      </c>
      <c r="AV430">
        <v>0</v>
      </c>
      <c r="AW430">
        <v>32.14</v>
      </c>
    </row>
    <row r="431" spans="1:49" ht="13" hidden="1" customHeight="1" outlineLevel="1">
      <c r="A431" t="s">
        <v>214</v>
      </c>
      <c r="B431" s="9" t="s">
        <v>2263</v>
      </c>
      <c r="C431" s="1">
        <f t="shared" si="103"/>
        <v>4888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104"/>
        <v>4</v>
      </c>
      <c r="G431" s="1">
        <f t="shared" si="100"/>
        <v>2767</v>
      </c>
      <c r="H431" s="2">
        <f t="shared" si="101"/>
        <v>0.56608019639934537</v>
      </c>
      <c r="I431" s="8"/>
      <c r="J431" s="2">
        <f t="shared" si="105"/>
        <v>0.75552373158756136</v>
      </c>
      <c r="K431" s="2">
        <f t="shared" si="106"/>
        <v>0.18944353518821605</v>
      </c>
      <c r="L431" s="2">
        <f t="shared" si="107"/>
        <v>1.3502454991816694E-2</v>
      </c>
      <c r="M431" s="2">
        <f t="shared" si="108"/>
        <v>4.153027823240589E-2</v>
      </c>
      <c r="N431" s="87">
        <v>3693</v>
      </c>
      <c r="O431" s="87">
        <v>926</v>
      </c>
      <c r="P431" s="87">
        <v>66</v>
      </c>
      <c r="Q431" s="87">
        <v>94</v>
      </c>
      <c r="R431" s="124"/>
      <c r="S431" s="87"/>
      <c r="T431" s="124"/>
      <c r="U431" s="124"/>
      <c r="V431" s="124"/>
      <c r="W431" s="124"/>
      <c r="X431" s="87">
        <v>0</v>
      </c>
      <c r="Y431" s="124"/>
      <c r="Z431" s="124">
        <v>52</v>
      </c>
      <c r="AA431" s="87">
        <v>57</v>
      </c>
      <c r="AB431" s="87"/>
      <c r="AG431" t="str">
        <f t="shared" si="109"/>
        <v>Bennington</v>
      </c>
      <c r="AH431" t="s">
        <v>214</v>
      </c>
      <c r="AI431">
        <v>1</v>
      </c>
      <c r="AK431" s="95">
        <v>50</v>
      </c>
      <c r="AL431" s="97">
        <v>3</v>
      </c>
      <c r="AM431" s="97">
        <v>10</v>
      </c>
      <c r="AN431" s="101">
        <v>4825</v>
      </c>
      <c r="AO431" s="101">
        <f t="shared" si="102"/>
        <v>50003</v>
      </c>
      <c r="AP431" s="9" t="s">
        <v>1974</v>
      </c>
      <c r="AQ431">
        <f t="shared" si="110"/>
        <v>5004825</v>
      </c>
      <c r="AU431">
        <v>42.49</v>
      </c>
      <c r="AV431">
        <v>0.06</v>
      </c>
      <c r="AW431">
        <v>42.43</v>
      </c>
    </row>
    <row r="432" spans="1:49" ht="13" hidden="1" customHeight="1" outlineLevel="1">
      <c r="A432" t="s">
        <v>1343</v>
      </c>
      <c r="B432" s="9" t="s">
        <v>2263</v>
      </c>
      <c r="C432" s="1">
        <f t="shared" si="103"/>
        <v>267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 t="shared" si="104"/>
        <v>0</v>
      </c>
      <c r="G432" s="1">
        <f t="shared" ref="G432:G495" si="111">IF(C432&gt;0,MAX(N432:P432)-LARGE(N432:P432,2),0)</f>
        <v>77</v>
      </c>
      <c r="H432" s="2">
        <f t="shared" ref="H432:H495" si="112">IF(C432&gt;0,G432/C432,0)</f>
        <v>0.28838951310861421</v>
      </c>
      <c r="I432" s="8"/>
      <c r="J432" s="2">
        <f t="shared" si="105"/>
        <v>0.62172284644194753</v>
      </c>
      <c r="K432" s="2">
        <f t="shared" si="106"/>
        <v>0.33333333333333331</v>
      </c>
      <c r="L432" s="2">
        <f t="shared" si="107"/>
        <v>0</v>
      </c>
      <c r="M432" s="2">
        <f t="shared" si="108"/>
        <v>4.4943820224719155E-2</v>
      </c>
      <c r="N432" s="87">
        <v>166</v>
      </c>
      <c r="O432" s="87">
        <v>89</v>
      </c>
      <c r="P432" s="87">
        <v>0</v>
      </c>
      <c r="Q432" s="87">
        <v>6</v>
      </c>
      <c r="R432" s="124"/>
      <c r="S432" s="87"/>
      <c r="T432" s="124"/>
      <c r="U432" s="124"/>
      <c r="V432" s="124"/>
      <c r="W432" s="124"/>
      <c r="X432" s="87">
        <v>1</v>
      </c>
      <c r="Y432" s="124"/>
      <c r="Z432" s="124">
        <v>3</v>
      </c>
      <c r="AA432" s="87">
        <v>2</v>
      </c>
      <c r="AB432" s="87"/>
      <c r="AG432" t="str">
        <f t="shared" si="109"/>
        <v>Benson</v>
      </c>
      <c r="AH432" t="s">
        <v>1041</v>
      </c>
      <c r="AI432">
        <v>1</v>
      </c>
      <c r="AK432" s="95">
        <v>50</v>
      </c>
      <c r="AL432" s="97">
        <v>21</v>
      </c>
      <c r="AM432" s="97">
        <v>5</v>
      </c>
      <c r="AN432" s="101">
        <v>5200</v>
      </c>
      <c r="AO432" s="101">
        <f t="shared" si="102"/>
        <v>50021</v>
      </c>
      <c r="AP432" s="9" t="s">
        <v>1974</v>
      </c>
      <c r="AQ432">
        <f t="shared" si="110"/>
        <v>5005200</v>
      </c>
      <c r="AU432">
        <v>45.48</v>
      </c>
      <c r="AV432">
        <v>1.53</v>
      </c>
      <c r="AW432">
        <v>43.96</v>
      </c>
    </row>
    <row r="433" spans="1:49" ht="13" hidden="1" customHeight="1" outlineLevel="1">
      <c r="A433" t="s">
        <v>362</v>
      </c>
      <c r="B433" s="9" t="s">
        <v>2263</v>
      </c>
      <c r="C433" s="1">
        <f t="shared" si="103"/>
        <v>439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si="104"/>
        <v>4</v>
      </c>
      <c r="G433" s="1">
        <f t="shared" si="111"/>
        <v>224</v>
      </c>
      <c r="H433" s="2">
        <f t="shared" si="112"/>
        <v>0.51025056947608205</v>
      </c>
      <c r="I433" s="8"/>
      <c r="J433" s="2">
        <f t="shared" si="105"/>
        <v>0.74259681093394081</v>
      </c>
      <c r="K433" s="2">
        <f t="shared" si="106"/>
        <v>0.23234624145785876</v>
      </c>
      <c r="L433" s="2">
        <f t="shared" si="107"/>
        <v>4.5558086560364463E-3</v>
      </c>
      <c r="M433" s="2">
        <f t="shared" si="108"/>
        <v>2.0501138952163985E-2</v>
      </c>
      <c r="N433" s="87">
        <v>326</v>
      </c>
      <c r="O433" s="87">
        <v>102</v>
      </c>
      <c r="P433" s="87">
        <v>2</v>
      </c>
      <c r="Q433" s="87">
        <v>6</v>
      </c>
      <c r="R433" s="124"/>
      <c r="S433" s="87"/>
      <c r="T433" s="124"/>
      <c r="U433" s="124"/>
      <c r="V433" s="124"/>
      <c r="W433" s="124"/>
      <c r="X433" s="87">
        <v>0</v>
      </c>
      <c r="Y433" s="124"/>
      <c r="Z433" s="124">
        <v>2</v>
      </c>
      <c r="AA433" s="87">
        <v>1</v>
      </c>
      <c r="AB433" s="87"/>
      <c r="AG433" t="str">
        <f t="shared" si="109"/>
        <v>Berkshire</v>
      </c>
      <c r="AH433" t="s">
        <v>522</v>
      </c>
      <c r="AI433">
        <v>1</v>
      </c>
      <c r="AK433" s="95">
        <v>50</v>
      </c>
      <c r="AL433" s="97">
        <v>11</v>
      </c>
      <c r="AM433" s="97">
        <v>15</v>
      </c>
      <c r="AN433" s="101">
        <v>5425</v>
      </c>
      <c r="AO433" s="101">
        <f t="shared" si="102"/>
        <v>50011</v>
      </c>
      <c r="AP433" s="9" t="s">
        <v>1974</v>
      </c>
      <c r="AQ433">
        <f t="shared" si="110"/>
        <v>5005425</v>
      </c>
      <c r="AU433">
        <v>42.22</v>
      </c>
      <c r="AV433">
        <v>0.02</v>
      </c>
      <c r="AW433">
        <v>42.2</v>
      </c>
    </row>
    <row r="434" spans="1:49" ht="13" hidden="1" customHeight="1" outlineLevel="1">
      <c r="A434" t="s">
        <v>646</v>
      </c>
      <c r="B434" s="9" t="s">
        <v>2263</v>
      </c>
      <c r="C434" s="1">
        <f t="shared" si="103"/>
        <v>931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104"/>
        <v>5</v>
      </c>
      <c r="G434" s="1">
        <f t="shared" si="111"/>
        <v>431</v>
      </c>
      <c r="H434" s="2">
        <f t="shared" si="112"/>
        <v>0.46294307196562834</v>
      </c>
      <c r="I434" s="8"/>
      <c r="J434" s="2">
        <f t="shared" si="105"/>
        <v>0.71106337271750808</v>
      </c>
      <c r="K434" s="2">
        <f t="shared" si="106"/>
        <v>0.24812030075187969</v>
      </c>
      <c r="L434" s="2">
        <f t="shared" si="107"/>
        <v>8.5929108485499461E-3</v>
      </c>
      <c r="M434" s="2">
        <f t="shared" si="108"/>
        <v>3.2223415682062287E-2</v>
      </c>
      <c r="N434" s="87">
        <v>662</v>
      </c>
      <c r="O434" s="87">
        <v>231</v>
      </c>
      <c r="P434" s="87">
        <v>8</v>
      </c>
      <c r="Q434" s="87">
        <v>15</v>
      </c>
      <c r="R434" s="124"/>
      <c r="S434" s="87"/>
      <c r="T434" s="124"/>
      <c r="U434" s="124"/>
      <c r="V434" s="124"/>
      <c r="W434" s="124"/>
      <c r="X434" s="87">
        <v>1</v>
      </c>
      <c r="Y434" s="124"/>
      <c r="Z434" s="124">
        <v>9</v>
      </c>
      <c r="AA434" s="87">
        <v>5</v>
      </c>
      <c r="AB434" s="87"/>
      <c r="AG434" t="str">
        <f t="shared" si="109"/>
        <v>Berlin</v>
      </c>
      <c r="AH434" t="s">
        <v>404</v>
      </c>
      <c r="AI434">
        <v>1</v>
      </c>
      <c r="AK434" s="95">
        <v>50</v>
      </c>
      <c r="AL434" s="97">
        <v>23</v>
      </c>
      <c r="AM434" s="97">
        <v>15</v>
      </c>
      <c r="AN434" s="101">
        <v>5650</v>
      </c>
      <c r="AO434" s="101">
        <f t="shared" si="102"/>
        <v>50023</v>
      </c>
      <c r="AP434" s="9" t="s">
        <v>1974</v>
      </c>
      <c r="AQ434">
        <f t="shared" si="110"/>
        <v>5005650</v>
      </c>
      <c r="AU434">
        <v>36.93</v>
      </c>
      <c r="AV434">
        <v>0.46</v>
      </c>
      <c r="AW434">
        <v>36.47</v>
      </c>
    </row>
    <row r="435" spans="1:49" ht="13" hidden="1" customHeight="1" outlineLevel="1">
      <c r="A435" t="s">
        <v>647</v>
      </c>
      <c r="B435" s="9" t="s">
        <v>2263</v>
      </c>
      <c r="C435" s="1">
        <f t="shared" si="103"/>
        <v>677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04"/>
        <v>4</v>
      </c>
      <c r="G435" s="1">
        <f t="shared" si="111"/>
        <v>339</v>
      </c>
      <c r="H435" s="2">
        <f t="shared" si="112"/>
        <v>0.50073855243722309</v>
      </c>
      <c r="I435" s="8"/>
      <c r="J435" s="2">
        <f t="shared" si="105"/>
        <v>0.72082717872968982</v>
      </c>
      <c r="K435" s="2">
        <f t="shared" si="106"/>
        <v>0.22008862629246675</v>
      </c>
      <c r="L435" s="2">
        <f t="shared" si="107"/>
        <v>1.3293943870014771E-2</v>
      </c>
      <c r="M435" s="2">
        <f t="shared" si="108"/>
        <v>4.5790251107828653E-2</v>
      </c>
      <c r="N435" s="87">
        <v>488</v>
      </c>
      <c r="O435" s="87">
        <v>149</v>
      </c>
      <c r="P435" s="87">
        <v>9</v>
      </c>
      <c r="Q435" s="87">
        <v>23</v>
      </c>
      <c r="R435" s="124"/>
      <c r="S435" s="87"/>
      <c r="T435" s="124"/>
      <c r="U435" s="124"/>
      <c r="V435" s="124"/>
      <c r="W435" s="124"/>
      <c r="X435" s="87">
        <v>0</v>
      </c>
      <c r="Y435" s="124"/>
      <c r="Z435" s="124">
        <v>4</v>
      </c>
      <c r="AA435" s="87">
        <v>4</v>
      </c>
      <c r="AB435" s="87"/>
      <c r="AG435" t="str">
        <f t="shared" si="109"/>
        <v>Bethel</v>
      </c>
      <c r="AH435" t="s">
        <v>1967</v>
      </c>
      <c r="AI435">
        <v>1</v>
      </c>
      <c r="AK435" s="95">
        <v>50</v>
      </c>
      <c r="AL435" s="97">
        <v>27</v>
      </c>
      <c r="AM435" s="97">
        <v>20</v>
      </c>
      <c r="AN435" s="101">
        <v>5800</v>
      </c>
      <c r="AO435" s="101">
        <f t="shared" ref="AO435:AO498" si="113">AK435*1000+AL435</f>
        <v>50027</v>
      </c>
      <c r="AP435" s="9" t="s">
        <v>1974</v>
      </c>
      <c r="AQ435">
        <f t="shared" si="110"/>
        <v>5005800</v>
      </c>
      <c r="AU435">
        <v>45.44</v>
      </c>
      <c r="AV435">
        <v>0.14000000000000001</v>
      </c>
      <c r="AW435">
        <v>45.3</v>
      </c>
    </row>
    <row r="436" spans="1:49" ht="13" hidden="1" customHeight="1" outlineLevel="1">
      <c r="A436" t="s">
        <v>1020</v>
      </c>
      <c r="B436" s="9" t="s">
        <v>2263</v>
      </c>
      <c r="C436" s="1">
        <f t="shared" si="103"/>
        <v>64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 t="shared" si="104"/>
        <v>4</v>
      </c>
      <c r="G436" s="1">
        <f t="shared" si="111"/>
        <v>15</v>
      </c>
      <c r="H436" s="2">
        <f t="shared" si="112"/>
        <v>0.234375</v>
      </c>
      <c r="I436" s="8"/>
      <c r="J436" s="2">
        <f t="shared" si="105"/>
        <v>0.59375</v>
      </c>
      <c r="K436" s="2">
        <f t="shared" si="106"/>
        <v>0.359375</v>
      </c>
      <c r="L436" s="2">
        <f t="shared" si="107"/>
        <v>1.5625E-2</v>
      </c>
      <c r="M436" s="2">
        <f t="shared" si="108"/>
        <v>3.125E-2</v>
      </c>
      <c r="N436" s="87">
        <v>38</v>
      </c>
      <c r="O436" s="87">
        <v>23</v>
      </c>
      <c r="P436" s="87">
        <v>1</v>
      </c>
      <c r="Q436" s="87">
        <v>2</v>
      </c>
      <c r="R436" s="124"/>
      <c r="S436" s="87"/>
      <c r="T436" s="124"/>
      <c r="U436" s="124"/>
      <c r="V436" s="124"/>
      <c r="W436" s="124"/>
      <c r="X436" s="87">
        <v>0</v>
      </c>
      <c r="Y436" s="124"/>
      <c r="Z436" s="124">
        <v>0</v>
      </c>
      <c r="AA436" s="87">
        <v>0</v>
      </c>
      <c r="AB436" s="87"/>
      <c r="AG436" t="str">
        <f t="shared" si="109"/>
        <v>Bloomfield</v>
      </c>
      <c r="AH436" t="s">
        <v>535</v>
      </c>
      <c r="AI436">
        <v>1</v>
      </c>
      <c r="AK436" s="95">
        <v>50</v>
      </c>
      <c r="AL436" s="97">
        <v>9</v>
      </c>
      <c r="AM436" s="97">
        <v>15</v>
      </c>
      <c r="AN436" s="101">
        <v>6325</v>
      </c>
      <c r="AO436" s="101">
        <f t="shared" si="113"/>
        <v>50009</v>
      </c>
      <c r="AP436" s="9" t="s">
        <v>1974</v>
      </c>
      <c r="AQ436">
        <f t="shared" si="110"/>
        <v>5006325</v>
      </c>
      <c r="AU436">
        <v>40.42</v>
      </c>
      <c r="AV436">
        <v>0</v>
      </c>
      <c r="AW436">
        <v>40.42</v>
      </c>
    </row>
    <row r="437" spans="1:49" ht="13" hidden="1" customHeight="1" outlineLevel="1">
      <c r="A437" t="s">
        <v>1021</v>
      </c>
      <c r="B437" s="9" t="s">
        <v>2263</v>
      </c>
      <c r="C437" s="1">
        <f t="shared" si="103"/>
        <v>362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104"/>
        <v>3</v>
      </c>
      <c r="G437" s="1">
        <f t="shared" si="111"/>
        <v>176</v>
      </c>
      <c r="H437" s="2">
        <f t="shared" si="112"/>
        <v>0.48618784530386738</v>
      </c>
      <c r="I437" s="8"/>
      <c r="J437" s="2">
        <f t="shared" si="105"/>
        <v>0.72375690607734811</v>
      </c>
      <c r="K437" s="2">
        <f t="shared" si="106"/>
        <v>0.23756906077348067</v>
      </c>
      <c r="L437" s="2">
        <f t="shared" si="107"/>
        <v>1.6574585635359115E-2</v>
      </c>
      <c r="M437" s="2">
        <f t="shared" si="108"/>
        <v>2.2099447513812112E-2</v>
      </c>
      <c r="N437" s="87">
        <v>262</v>
      </c>
      <c r="O437" s="87">
        <v>86</v>
      </c>
      <c r="P437" s="87">
        <v>6</v>
      </c>
      <c r="Q437" s="87">
        <v>1</v>
      </c>
      <c r="R437" s="124"/>
      <c r="S437" s="87"/>
      <c r="T437" s="124"/>
      <c r="U437" s="124"/>
      <c r="V437" s="124"/>
      <c r="W437" s="124"/>
      <c r="X437" s="87">
        <v>1</v>
      </c>
      <c r="Y437" s="124"/>
      <c r="Z437" s="124">
        <v>4</v>
      </c>
      <c r="AA437" s="87">
        <v>2</v>
      </c>
      <c r="AB437" s="87"/>
      <c r="AG437" t="str">
        <f t="shared" si="109"/>
        <v>Bolton</v>
      </c>
      <c r="AH437" t="s">
        <v>1227</v>
      </c>
      <c r="AI437">
        <v>1</v>
      </c>
      <c r="AK437" s="95">
        <v>50</v>
      </c>
      <c r="AL437" s="97">
        <v>7</v>
      </c>
      <c r="AM437" s="97">
        <v>5</v>
      </c>
      <c r="AN437" s="101">
        <v>6550</v>
      </c>
      <c r="AO437" s="101">
        <f t="shared" si="113"/>
        <v>50007</v>
      </c>
      <c r="AP437" s="9" t="s">
        <v>1974</v>
      </c>
      <c r="AQ437">
        <f t="shared" si="110"/>
        <v>5006550</v>
      </c>
      <c r="AU437">
        <v>42.79</v>
      </c>
      <c r="AV437">
        <v>0.31</v>
      </c>
      <c r="AW437">
        <v>42.48</v>
      </c>
    </row>
    <row r="438" spans="1:49" ht="13" hidden="1" customHeight="1" outlineLevel="1">
      <c r="A438" t="s">
        <v>1189</v>
      </c>
      <c r="B438" s="9" t="s">
        <v>2263</v>
      </c>
      <c r="C438" s="1">
        <f t="shared" si="103"/>
        <v>916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04"/>
        <v>4</v>
      </c>
      <c r="G438" s="1">
        <f t="shared" si="111"/>
        <v>389</v>
      </c>
      <c r="H438" s="2">
        <f t="shared" si="112"/>
        <v>0.42467248908296945</v>
      </c>
      <c r="I438" s="8"/>
      <c r="J438" s="2">
        <f t="shared" si="105"/>
        <v>0.67030567685589515</v>
      </c>
      <c r="K438" s="2">
        <f t="shared" si="106"/>
        <v>0.24563318777292575</v>
      </c>
      <c r="L438" s="2">
        <f t="shared" si="107"/>
        <v>2.074235807860262E-2</v>
      </c>
      <c r="M438" s="2">
        <f t="shared" si="108"/>
        <v>6.3318777292576484E-2</v>
      </c>
      <c r="N438" s="87">
        <v>614</v>
      </c>
      <c r="O438" s="87">
        <v>225</v>
      </c>
      <c r="P438" s="87">
        <v>19</v>
      </c>
      <c r="Q438" s="87">
        <v>40</v>
      </c>
      <c r="R438" s="124"/>
      <c r="S438" s="87"/>
      <c r="T438" s="124"/>
      <c r="U438" s="124"/>
      <c r="V438" s="124"/>
      <c r="W438" s="124"/>
      <c r="X438" s="87">
        <v>0</v>
      </c>
      <c r="Y438" s="124"/>
      <c r="Z438" s="124">
        <v>13</v>
      </c>
      <c r="AA438" s="87">
        <v>5</v>
      </c>
      <c r="AB438" s="87"/>
      <c r="AG438" t="str">
        <f t="shared" si="109"/>
        <v>Bradford</v>
      </c>
      <c r="AH438" t="s">
        <v>467</v>
      </c>
      <c r="AI438">
        <v>1</v>
      </c>
      <c r="AK438" s="95">
        <v>50</v>
      </c>
      <c r="AL438" s="97">
        <v>17</v>
      </c>
      <c r="AM438" s="97">
        <v>5</v>
      </c>
      <c r="AN438" s="101">
        <v>7375</v>
      </c>
      <c r="AO438" s="101">
        <f t="shared" si="113"/>
        <v>50017</v>
      </c>
      <c r="AP438" s="9" t="s">
        <v>1974</v>
      </c>
      <c r="AQ438">
        <f t="shared" si="110"/>
        <v>5007375</v>
      </c>
      <c r="AU438">
        <v>29.87</v>
      </c>
      <c r="AV438">
        <v>0.06</v>
      </c>
      <c r="AW438">
        <v>29.81</v>
      </c>
    </row>
    <row r="439" spans="1:49" ht="13" hidden="1" customHeight="1" outlineLevel="1">
      <c r="A439" t="s">
        <v>1023</v>
      </c>
      <c r="B439" s="9" t="s">
        <v>2263</v>
      </c>
      <c r="C439" s="1">
        <f t="shared" si="103"/>
        <v>461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 t="shared" si="104"/>
        <v>4</v>
      </c>
      <c r="G439" s="1">
        <f t="shared" si="111"/>
        <v>231</v>
      </c>
      <c r="H439" s="2">
        <f t="shared" si="112"/>
        <v>0.50108459869848154</v>
      </c>
      <c r="I439" s="8"/>
      <c r="J439" s="2">
        <f t="shared" si="105"/>
        <v>0.72668112798264639</v>
      </c>
      <c r="K439" s="2">
        <f t="shared" si="106"/>
        <v>0.22559652928416485</v>
      </c>
      <c r="L439" s="2">
        <f t="shared" si="107"/>
        <v>1.735357917570499E-2</v>
      </c>
      <c r="M439" s="2">
        <f t="shared" si="108"/>
        <v>3.0368763557483771E-2</v>
      </c>
      <c r="N439" s="87">
        <v>335</v>
      </c>
      <c r="O439" s="87">
        <v>104</v>
      </c>
      <c r="P439" s="87">
        <v>8</v>
      </c>
      <c r="Q439" s="87">
        <v>9</v>
      </c>
      <c r="R439" s="124"/>
      <c r="S439" s="87"/>
      <c r="T439" s="124"/>
      <c r="U439" s="124"/>
      <c r="V439" s="124"/>
      <c r="W439" s="124"/>
      <c r="X439" s="87">
        <v>1</v>
      </c>
      <c r="Y439" s="124"/>
      <c r="Z439" s="124">
        <v>2</v>
      </c>
      <c r="AA439" s="87">
        <v>2</v>
      </c>
      <c r="AB439" s="87"/>
      <c r="AG439" t="str">
        <f t="shared" si="109"/>
        <v>Braintree</v>
      </c>
      <c r="AH439" t="s">
        <v>467</v>
      </c>
      <c r="AI439">
        <v>1</v>
      </c>
      <c r="AK439" s="95">
        <v>50</v>
      </c>
      <c r="AL439" s="97">
        <v>17</v>
      </c>
      <c r="AM439" s="97">
        <v>10</v>
      </c>
      <c r="AN439" s="101">
        <v>7600</v>
      </c>
      <c r="AO439" s="101">
        <f t="shared" si="113"/>
        <v>50017</v>
      </c>
      <c r="AP439" s="9" t="s">
        <v>1974</v>
      </c>
      <c r="AQ439">
        <f t="shared" si="110"/>
        <v>5007600</v>
      </c>
      <c r="AU439">
        <v>38.32</v>
      </c>
      <c r="AV439">
        <v>0.04</v>
      </c>
      <c r="AW439">
        <v>38.28</v>
      </c>
    </row>
    <row r="440" spans="1:49" ht="13" hidden="1" customHeight="1" outlineLevel="1">
      <c r="A440" t="s">
        <v>590</v>
      </c>
      <c r="B440" s="9" t="s">
        <v>2263</v>
      </c>
      <c r="C440" s="1">
        <f t="shared" si="103"/>
        <v>1369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104"/>
        <v>4</v>
      </c>
      <c r="G440" s="1">
        <f t="shared" si="111"/>
        <v>620</v>
      </c>
      <c r="H440" s="2">
        <f t="shared" si="112"/>
        <v>0.45288531775018259</v>
      </c>
      <c r="I440" s="8"/>
      <c r="J440" s="2">
        <f t="shared" si="105"/>
        <v>0.70562454346238135</v>
      </c>
      <c r="K440" s="2">
        <f t="shared" si="106"/>
        <v>0.2527392257121987</v>
      </c>
      <c r="L440" s="2">
        <f t="shared" si="107"/>
        <v>1.3878743608473338E-2</v>
      </c>
      <c r="M440" s="2">
        <f t="shared" si="108"/>
        <v>2.7757487216946611E-2</v>
      </c>
      <c r="N440" s="87">
        <v>966</v>
      </c>
      <c r="O440" s="87">
        <v>346</v>
      </c>
      <c r="P440" s="87">
        <v>19</v>
      </c>
      <c r="Q440" s="87">
        <v>21</v>
      </c>
      <c r="R440" s="124"/>
      <c r="S440" s="87"/>
      <c r="T440" s="124"/>
      <c r="U440" s="124"/>
      <c r="V440" s="124"/>
      <c r="W440" s="124"/>
      <c r="X440" s="87">
        <v>4</v>
      </c>
      <c r="Y440" s="124"/>
      <c r="Z440" s="124">
        <v>8</v>
      </c>
      <c r="AA440" s="87">
        <v>5</v>
      </c>
      <c r="AB440" s="87"/>
      <c r="AG440" t="str">
        <f t="shared" si="109"/>
        <v>Brandon</v>
      </c>
      <c r="AH440" t="s">
        <v>1041</v>
      </c>
      <c r="AI440">
        <v>1</v>
      </c>
      <c r="AK440" s="95">
        <v>50</v>
      </c>
      <c r="AL440" s="97">
        <v>21</v>
      </c>
      <c r="AM440" s="97">
        <v>10</v>
      </c>
      <c r="AN440" s="101">
        <v>7750</v>
      </c>
      <c r="AO440" s="101">
        <f t="shared" si="113"/>
        <v>50021</v>
      </c>
      <c r="AP440" s="9" t="s">
        <v>1974</v>
      </c>
      <c r="AQ440">
        <f t="shared" si="110"/>
        <v>5007750</v>
      </c>
      <c r="AU440">
        <v>40.17</v>
      </c>
      <c r="AV440">
        <v>0.05</v>
      </c>
      <c r="AW440">
        <v>40.130000000000003</v>
      </c>
    </row>
    <row r="441" spans="1:49" ht="13" hidden="1" customHeight="1" outlineLevel="1">
      <c r="A441" t="s">
        <v>2047</v>
      </c>
      <c r="B441" s="9" t="s">
        <v>2263</v>
      </c>
      <c r="C441" s="1">
        <f t="shared" si="103"/>
        <v>3728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104"/>
        <v>5</v>
      </c>
      <c r="G441" s="1">
        <f t="shared" si="111"/>
        <v>2399</v>
      </c>
      <c r="H441" s="2">
        <f t="shared" si="112"/>
        <v>0.64350858369098718</v>
      </c>
      <c r="I441" s="8"/>
      <c r="J441" s="2">
        <f t="shared" si="105"/>
        <v>0.79104077253218885</v>
      </c>
      <c r="K441" s="2">
        <f t="shared" si="106"/>
        <v>0.14753218884120173</v>
      </c>
      <c r="L441" s="2">
        <f t="shared" si="107"/>
        <v>1.01931330472103E-2</v>
      </c>
      <c r="M441" s="2">
        <f t="shared" si="108"/>
        <v>5.1233905579399122E-2</v>
      </c>
      <c r="N441" s="87">
        <v>2949</v>
      </c>
      <c r="O441" s="87">
        <v>550</v>
      </c>
      <c r="P441" s="87">
        <v>38</v>
      </c>
      <c r="Q441" s="87">
        <v>50</v>
      </c>
      <c r="R441" s="124"/>
      <c r="S441" s="87"/>
      <c r="T441" s="124"/>
      <c r="U441" s="124"/>
      <c r="V441" s="124"/>
      <c r="W441" s="124"/>
      <c r="X441" s="87">
        <v>6</v>
      </c>
      <c r="Y441" s="124"/>
      <c r="Z441" s="124">
        <v>36</v>
      </c>
      <c r="AA441" s="87">
        <v>99</v>
      </c>
      <c r="AB441" s="87"/>
      <c r="AG441" t="str">
        <f t="shared" si="109"/>
        <v>Brattleboro</v>
      </c>
      <c r="AH441" t="s">
        <v>1034</v>
      </c>
      <c r="AI441">
        <v>1</v>
      </c>
      <c r="AK441" s="95">
        <v>50</v>
      </c>
      <c r="AL441" s="97">
        <v>25</v>
      </c>
      <c r="AM441" s="97">
        <v>10</v>
      </c>
      <c r="AN441" s="101">
        <v>7900</v>
      </c>
      <c r="AO441" s="101">
        <f t="shared" si="113"/>
        <v>50025</v>
      </c>
      <c r="AP441" s="9" t="s">
        <v>1974</v>
      </c>
      <c r="AQ441">
        <f t="shared" si="110"/>
        <v>5007900</v>
      </c>
      <c r="AU441">
        <v>32.450000000000003</v>
      </c>
      <c r="AV441">
        <v>0.46</v>
      </c>
      <c r="AW441">
        <v>31.99</v>
      </c>
    </row>
    <row r="442" spans="1:49" ht="13" hidden="1" customHeight="1" outlineLevel="1">
      <c r="A442" t="s">
        <v>512</v>
      </c>
      <c r="B442" s="9" t="s">
        <v>2263</v>
      </c>
      <c r="C442" s="1">
        <f t="shared" si="103"/>
        <v>381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 t="shared" si="104"/>
        <v>4</v>
      </c>
      <c r="G442" s="1">
        <f t="shared" si="111"/>
        <v>127</v>
      </c>
      <c r="H442" s="2">
        <f t="shared" si="112"/>
        <v>0.33333333333333331</v>
      </c>
      <c r="I442" s="8"/>
      <c r="J442" s="2">
        <f t="shared" si="105"/>
        <v>0.62992125984251968</v>
      </c>
      <c r="K442" s="2">
        <f t="shared" si="106"/>
        <v>0.29658792650918636</v>
      </c>
      <c r="L442" s="2">
        <f t="shared" si="107"/>
        <v>2.3622047244094488E-2</v>
      </c>
      <c r="M442" s="2">
        <f t="shared" si="108"/>
        <v>4.9868766404199474E-2</v>
      </c>
      <c r="N442" s="87">
        <v>240</v>
      </c>
      <c r="O442" s="87">
        <v>113</v>
      </c>
      <c r="P442" s="87">
        <v>9</v>
      </c>
      <c r="Q442" s="87">
        <v>15</v>
      </c>
      <c r="R442" s="124"/>
      <c r="S442" s="87"/>
      <c r="T442" s="124"/>
      <c r="U442" s="124"/>
      <c r="V442" s="124"/>
      <c r="W442" s="124"/>
      <c r="X442" s="87">
        <v>0</v>
      </c>
      <c r="Y442" s="124"/>
      <c r="Z442" s="124">
        <v>1</v>
      </c>
      <c r="AA442" s="87">
        <v>3</v>
      </c>
      <c r="AB442" s="87"/>
      <c r="AG442" t="str">
        <f t="shared" si="109"/>
        <v>Bridgewater</v>
      </c>
      <c r="AH442" t="s">
        <v>1967</v>
      </c>
      <c r="AI442">
        <v>1</v>
      </c>
      <c r="AK442" s="95">
        <v>50</v>
      </c>
      <c r="AL442" s="97">
        <v>27</v>
      </c>
      <c r="AM442" s="97">
        <v>25</v>
      </c>
      <c r="AN442" s="101">
        <v>8275</v>
      </c>
      <c r="AO442" s="101">
        <f t="shared" si="113"/>
        <v>50027</v>
      </c>
      <c r="AP442" s="9" t="s">
        <v>1974</v>
      </c>
      <c r="AQ442">
        <f t="shared" si="110"/>
        <v>5008275</v>
      </c>
      <c r="AU442">
        <v>49.55</v>
      </c>
      <c r="AV442">
        <v>0</v>
      </c>
      <c r="AW442">
        <v>49.55</v>
      </c>
    </row>
    <row r="443" spans="1:49" ht="13" hidden="1" customHeight="1" outlineLevel="1">
      <c r="A443" t="s">
        <v>1763</v>
      </c>
      <c r="B443" s="9" t="s">
        <v>2263</v>
      </c>
      <c r="C443" s="1">
        <f t="shared" si="103"/>
        <v>495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 t="shared" si="104"/>
        <v>5</v>
      </c>
      <c r="G443" s="1">
        <f t="shared" si="111"/>
        <v>162</v>
      </c>
      <c r="H443" s="2">
        <f t="shared" si="112"/>
        <v>0.32727272727272727</v>
      </c>
      <c r="I443" s="8"/>
      <c r="J443" s="2">
        <f t="shared" si="105"/>
        <v>0.63232323232323229</v>
      </c>
      <c r="K443" s="2">
        <f t="shared" si="106"/>
        <v>0.30505050505050507</v>
      </c>
      <c r="L443" s="2">
        <f t="shared" si="107"/>
        <v>1.0101010101010102E-2</v>
      </c>
      <c r="M443" s="2">
        <f t="shared" si="108"/>
        <v>5.2525252525252537E-2</v>
      </c>
      <c r="N443" s="87">
        <v>313</v>
      </c>
      <c r="O443" s="87">
        <v>151</v>
      </c>
      <c r="P443" s="87">
        <v>5</v>
      </c>
      <c r="Q443" s="87">
        <v>10</v>
      </c>
      <c r="R443" s="124"/>
      <c r="S443" s="87"/>
      <c r="T443" s="124"/>
      <c r="U443" s="124"/>
      <c r="V443" s="124"/>
      <c r="W443" s="124"/>
      <c r="X443" s="87">
        <v>0</v>
      </c>
      <c r="Y443" s="124"/>
      <c r="Z443" s="124">
        <v>3</v>
      </c>
      <c r="AA443" s="87">
        <v>13</v>
      </c>
      <c r="AB443" s="87"/>
      <c r="AG443" t="str">
        <f t="shared" si="109"/>
        <v>Bridport</v>
      </c>
      <c r="AH443" t="s">
        <v>14</v>
      </c>
      <c r="AI443">
        <v>1</v>
      </c>
      <c r="AK443" s="95">
        <v>50</v>
      </c>
      <c r="AL443" s="97">
        <v>1</v>
      </c>
      <c r="AM443" s="97">
        <v>10</v>
      </c>
      <c r="AN443" s="101">
        <v>8575</v>
      </c>
      <c r="AO443" s="101">
        <f t="shared" si="113"/>
        <v>50001</v>
      </c>
      <c r="AP443" s="9" t="s">
        <v>1974</v>
      </c>
      <c r="AQ443">
        <f t="shared" si="110"/>
        <v>5008575</v>
      </c>
      <c r="AU443">
        <v>46.25</v>
      </c>
      <c r="AV443">
        <v>2.2599999999999998</v>
      </c>
      <c r="AW443">
        <v>43.98</v>
      </c>
    </row>
    <row r="444" spans="1:49" ht="13" hidden="1" customHeight="1" outlineLevel="1">
      <c r="A444" t="s">
        <v>2055</v>
      </c>
      <c r="B444" s="9" t="s">
        <v>2263</v>
      </c>
      <c r="C444" s="1">
        <f t="shared" si="103"/>
        <v>588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 t="shared" si="104"/>
        <v>3</v>
      </c>
      <c r="G444" s="1">
        <f t="shared" si="111"/>
        <v>203</v>
      </c>
      <c r="H444" s="2">
        <f t="shared" si="112"/>
        <v>0.34523809523809523</v>
      </c>
      <c r="I444" s="8"/>
      <c r="J444" s="2">
        <f t="shared" si="105"/>
        <v>0.63265306122448983</v>
      </c>
      <c r="K444" s="2">
        <f t="shared" si="106"/>
        <v>0.28741496598639454</v>
      </c>
      <c r="L444" s="2">
        <f t="shared" si="107"/>
        <v>3.7414965986394558E-2</v>
      </c>
      <c r="M444" s="2">
        <f t="shared" si="108"/>
        <v>4.2517006802721066E-2</v>
      </c>
      <c r="N444" s="87">
        <v>372</v>
      </c>
      <c r="O444" s="87">
        <v>169</v>
      </c>
      <c r="P444" s="87">
        <v>22</v>
      </c>
      <c r="Q444" s="87">
        <v>8</v>
      </c>
      <c r="R444" s="124"/>
      <c r="S444" s="87"/>
      <c r="T444" s="124"/>
      <c r="U444" s="124"/>
      <c r="V444" s="124"/>
      <c r="W444" s="124"/>
      <c r="X444" s="87">
        <v>0</v>
      </c>
      <c r="Y444" s="124"/>
      <c r="Z444" s="124">
        <v>13</v>
      </c>
      <c r="AA444" s="87">
        <v>4</v>
      </c>
      <c r="AB444" s="87"/>
      <c r="AG444" t="str">
        <f t="shared" si="109"/>
        <v>Brighton</v>
      </c>
      <c r="AH444" t="s">
        <v>535</v>
      </c>
      <c r="AI444">
        <v>1</v>
      </c>
      <c r="AK444" s="95">
        <v>50</v>
      </c>
      <c r="AL444" s="97">
        <v>9</v>
      </c>
      <c r="AM444" s="97">
        <v>20</v>
      </c>
      <c r="AN444" s="101">
        <v>8725</v>
      </c>
      <c r="AO444" s="101">
        <f t="shared" si="113"/>
        <v>50009</v>
      </c>
      <c r="AP444" s="9" t="s">
        <v>1974</v>
      </c>
      <c r="AQ444">
        <f t="shared" si="110"/>
        <v>5008725</v>
      </c>
      <c r="AU444">
        <v>53.42</v>
      </c>
      <c r="AV444">
        <v>1.22</v>
      </c>
      <c r="AW444">
        <v>52.19</v>
      </c>
    </row>
    <row r="445" spans="1:49" ht="13" hidden="1" customHeight="1" outlineLevel="1">
      <c r="A445" t="s">
        <v>1103</v>
      </c>
      <c r="B445" s="9" t="s">
        <v>2263</v>
      </c>
      <c r="C445" s="1">
        <f t="shared" si="103"/>
        <v>1286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 t="shared" si="104"/>
        <v>5</v>
      </c>
      <c r="G445" s="1">
        <f t="shared" si="111"/>
        <v>722</v>
      </c>
      <c r="H445" s="2">
        <f t="shared" si="112"/>
        <v>0.56143079315707622</v>
      </c>
      <c r="I445" s="8"/>
      <c r="J445" s="2">
        <f t="shared" si="105"/>
        <v>0.75894245723172626</v>
      </c>
      <c r="K445" s="2">
        <f t="shared" si="106"/>
        <v>0.19751166407465007</v>
      </c>
      <c r="L445" s="2">
        <f t="shared" si="107"/>
        <v>6.9984447900466561E-3</v>
      </c>
      <c r="M445" s="2">
        <f t="shared" si="108"/>
        <v>3.6547433903577009E-2</v>
      </c>
      <c r="N445" s="87">
        <v>976</v>
      </c>
      <c r="O445" s="87">
        <v>254</v>
      </c>
      <c r="P445" s="87">
        <v>9</v>
      </c>
      <c r="Q445" s="87">
        <v>25</v>
      </c>
      <c r="R445" s="124"/>
      <c r="S445" s="87"/>
      <c r="T445" s="124"/>
      <c r="U445" s="124"/>
      <c r="V445" s="124"/>
      <c r="W445" s="124"/>
      <c r="X445" s="87">
        <v>4</v>
      </c>
      <c r="Y445" s="124"/>
      <c r="Z445" s="124">
        <v>16</v>
      </c>
      <c r="AA445" s="87">
        <v>2</v>
      </c>
      <c r="AB445" s="87"/>
      <c r="AG445" t="str">
        <f t="shared" si="109"/>
        <v>Bristol</v>
      </c>
      <c r="AH445" t="s">
        <v>14</v>
      </c>
      <c r="AI445">
        <v>1</v>
      </c>
      <c r="AK445" s="95">
        <v>50</v>
      </c>
      <c r="AL445" s="97">
        <v>1</v>
      </c>
      <c r="AM445" s="97">
        <v>15</v>
      </c>
      <c r="AN445" s="101">
        <v>9025</v>
      </c>
      <c r="AO445" s="101">
        <f t="shared" si="113"/>
        <v>50001</v>
      </c>
      <c r="AP445" s="9" t="s">
        <v>1974</v>
      </c>
      <c r="AQ445">
        <f t="shared" si="110"/>
        <v>5009025</v>
      </c>
      <c r="AU445">
        <v>42.18</v>
      </c>
      <c r="AV445">
        <v>0.4</v>
      </c>
      <c r="AW445">
        <v>41.77</v>
      </c>
    </row>
    <row r="446" spans="1:49" ht="13" hidden="1" customHeight="1" outlineLevel="1">
      <c r="A446" t="s">
        <v>2145</v>
      </c>
      <c r="B446" s="9" t="s">
        <v>2263</v>
      </c>
      <c r="C446" s="1">
        <f t="shared" si="103"/>
        <v>570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 t="shared" si="104"/>
        <v>4</v>
      </c>
      <c r="G446" s="1">
        <f t="shared" si="111"/>
        <v>248</v>
      </c>
      <c r="H446" s="2">
        <f t="shared" si="112"/>
        <v>0.43508771929824563</v>
      </c>
      <c r="I446" s="8"/>
      <c r="J446" s="2">
        <f t="shared" si="105"/>
        <v>0.69649122807017538</v>
      </c>
      <c r="K446" s="2">
        <f t="shared" si="106"/>
        <v>0.2614035087719298</v>
      </c>
      <c r="L446" s="2">
        <f t="shared" si="107"/>
        <v>1.2280701754385965E-2</v>
      </c>
      <c r="M446" s="2">
        <f t="shared" si="108"/>
        <v>2.9824561403508847E-2</v>
      </c>
      <c r="N446" s="87">
        <v>397</v>
      </c>
      <c r="O446" s="87">
        <v>149</v>
      </c>
      <c r="P446" s="87">
        <v>7</v>
      </c>
      <c r="Q446" s="87">
        <v>10</v>
      </c>
      <c r="R446" s="124"/>
      <c r="S446" s="87"/>
      <c r="T446" s="124"/>
      <c r="U446" s="124"/>
      <c r="V446" s="124"/>
      <c r="W446" s="124"/>
      <c r="X446" s="87">
        <v>0</v>
      </c>
      <c r="Y446" s="124"/>
      <c r="Z446" s="124">
        <v>5</v>
      </c>
      <c r="AA446" s="87">
        <v>2</v>
      </c>
      <c r="AB446" s="87"/>
      <c r="AG446" t="str">
        <f t="shared" si="109"/>
        <v>Brookfield</v>
      </c>
      <c r="AH446" t="s">
        <v>467</v>
      </c>
      <c r="AI446">
        <v>1</v>
      </c>
      <c r="AK446" s="95">
        <v>50</v>
      </c>
      <c r="AL446" s="97">
        <v>17</v>
      </c>
      <c r="AM446" s="97">
        <v>15</v>
      </c>
      <c r="AN446" s="101">
        <v>9325</v>
      </c>
      <c r="AO446" s="101">
        <f t="shared" si="113"/>
        <v>50017</v>
      </c>
      <c r="AP446" s="9" t="s">
        <v>1974</v>
      </c>
      <c r="AQ446">
        <f t="shared" si="110"/>
        <v>5009325</v>
      </c>
      <c r="AU446">
        <v>41.67</v>
      </c>
      <c r="AV446">
        <v>0.27</v>
      </c>
      <c r="AW446">
        <v>41.4</v>
      </c>
    </row>
    <row r="447" spans="1:49" ht="13" hidden="1" customHeight="1" outlineLevel="1">
      <c r="A447" t="s">
        <v>1072</v>
      </c>
      <c r="B447" s="9" t="s">
        <v>2263</v>
      </c>
      <c r="C447" s="1">
        <f t="shared" si="103"/>
        <v>212</v>
      </c>
      <c r="D447" s="7">
        <f>IF(N447&gt;0, RANK(N447,(N447:P447,Q447:AE447)),0)</f>
        <v>1</v>
      </c>
      <c r="E447" s="7">
        <f>IF(O447&gt;0,RANK(O447,(N447:P447,Q447:AE447)),0)</f>
        <v>2</v>
      </c>
      <c r="F447" s="7">
        <f t="shared" si="104"/>
        <v>5</v>
      </c>
      <c r="G447" s="1">
        <f t="shared" si="111"/>
        <v>47</v>
      </c>
      <c r="H447" s="2">
        <f t="shared" si="112"/>
        <v>0.22169811320754718</v>
      </c>
      <c r="I447" s="8"/>
      <c r="J447" s="2">
        <f t="shared" si="105"/>
        <v>0.56603773584905659</v>
      </c>
      <c r="K447" s="2">
        <f t="shared" si="106"/>
        <v>0.34433962264150941</v>
      </c>
      <c r="L447" s="2">
        <f t="shared" si="107"/>
        <v>9.433962264150943E-3</v>
      </c>
      <c r="M447" s="2">
        <f t="shared" si="108"/>
        <v>8.0188679245283057E-2</v>
      </c>
      <c r="N447" s="87">
        <v>120</v>
      </c>
      <c r="O447" s="87">
        <v>73</v>
      </c>
      <c r="P447" s="87">
        <v>2</v>
      </c>
      <c r="Q447" s="87">
        <v>11</v>
      </c>
      <c r="R447" s="124"/>
      <c r="S447" s="87"/>
      <c r="T447" s="124"/>
      <c r="U447" s="124"/>
      <c r="V447" s="124"/>
      <c r="W447" s="124"/>
      <c r="X447" s="87">
        <v>0</v>
      </c>
      <c r="Y447" s="124"/>
      <c r="Z447" s="124">
        <v>2</v>
      </c>
      <c r="AA447" s="87">
        <v>4</v>
      </c>
      <c r="AB447" s="87"/>
      <c r="AG447" t="str">
        <f t="shared" si="109"/>
        <v>Brookline</v>
      </c>
      <c r="AH447" t="s">
        <v>1034</v>
      </c>
      <c r="AI447">
        <v>1</v>
      </c>
      <c r="AK447" s="95">
        <v>50</v>
      </c>
      <c r="AL447" s="97">
        <v>25</v>
      </c>
      <c r="AM447" s="97">
        <v>15</v>
      </c>
      <c r="AN447" s="101">
        <v>9475</v>
      </c>
      <c r="AO447" s="101">
        <f t="shared" si="113"/>
        <v>50025</v>
      </c>
      <c r="AP447" s="9" t="s">
        <v>1974</v>
      </c>
      <c r="AQ447">
        <f t="shared" si="110"/>
        <v>5009475</v>
      </c>
      <c r="AU447">
        <v>12.91</v>
      </c>
      <c r="AV447">
        <v>0</v>
      </c>
      <c r="AW447">
        <v>12.91</v>
      </c>
    </row>
    <row r="448" spans="1:49" ht="13" hidden="1" customHeight="1" outlineLevel="1">
      <c r="A448" t="s">
        <v>1737</v>
      </c>
      <c r="B448" s="9" t="s">
        <v>2263</v>
      </c>
      <c r="C448" s="1">
        <f t="shared" si="103"/>
        <v>287</v>
      </c>
      <c r="D448" s="7">
        <f>IF(N448&gt;0, RANK(N448,(N448:P448,Q448:AE448)),0)</f>
        <v>1</v>
      </c>
      <c r="E448" s="7">
        <f>IF(O448&gt;0,RANK(O448,(N448:P448,Q448:AE448)),0)</f>
        <v>2</v>
      </c>
      <c r="F448" s="7">
        <f t="shared" si="104"/>
        <v>5</v>
      </c>
      <c r="G448" s="1">
        <f t="shared" si="111"/>
        <v>122</v>
      </c>
      <c r="H448" s="2">
        <f t="shared" si="112"/>
        <v>0.42508710801393729</v>
      </c>
      <c r="I448" s="8"/>
      <c r="J448" s="2">
        <f t="shared" si="105"/>
        <v>0.67944250871080136</v>
      </c>
      <c r="K448" s="2">
        <f t="shared" si="106"/>
        <v>0.25435540069686413</v>
      </c>
      <c r="L448" s="2">
        <f t="shared" si="107"/>
        <v>6.9686411149825784E-3</v>
      </c>
      <c r="M448" s="2">
        <f t="shared" si="108"/>
        <v>5.9233449477351929E-2</v>
      </c>
      <c r="N448" s="87">
        <v>195</v>
      </c>
      <c r="O448" s="87">
        <v>73</v>
      </c>
      <c r="P448" s="87">
        <v>2</v>
      </c>
      <c r="Q448" s="87">
        <v>12</v>
      </c>
      <c r="R448" s="124"/>
      <c r="S448" s="87"/>
      <c r="T448" s="124"/>
      <c r="U448" s="124"/>
      <c r="V448" s="124"/>
      <c r="W448" s="124"/>
      <c r="X448" s="87">
        <v>0</v>
      </c>
      <c r="Y448" s="124"/>
      <c r="Z448" s="124">
        <v>3</v>
      </c>
      <c r="AA448" s="87">
        <v>2</v>
      </c>
      <c r="AB448" s="87"/>
      <c r="AG448" t="str">
        <f t="shared" si="109"/>
        <v>Brownington</v>
      </c>
      <c r="AH448" t="s">
        <v>449</v>
      </c>
      <c r="AI448">
        <v>1</v>
      </c>
      <c r="AK448" s="95">
        <v>50</v>
      </c>
      <c r="AL448" s="97">
        <v>19</v>
      </c>
      <c r="AM448" s="97">
        <v>15</v>
      </c>
      <c r="AN448" s="101">
        <v>9850</v>
      </c>
      <c r="AO448" s="101">
        <f t="shared" si="113"/>
        <v>50019</v>
      </c>
      <c r="AP448" s="9" t="s">
        <v>1974</v>
      </c>
      <c r="AQ448">
        <f t="shared" si="110"/>
        <v>5009850</v>
      </c>
      <c r="AU448">
        <v>28.43</v>
      </c>
      <c r="AV448">
        <v>0.14000000000000001</v>
      </c>
      <c r="AW448">
        <v>28.28</v>
      </c>
    </row>
    <row r="449" spans="1:49" ht="13" hidden="1" customHeight="1" outlineLevel="1">
      <c r="A449" t="s">
        <v>1917</v>
      </c>
      <c r="B449" s="9" t="s">
        <v>2263</v>
      </c>
      <c r="C449" s="1">
        <f t="shared" si="103"/>
        <v>39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 t="shared" si="104"/>
        <v>3</v>
      </c>
      <c r="G449" s="1">
        <f t="shared" si="111"/>
        <v>5</v>
      </c>
      <c r="H449" s="2">
        <f t="shared" si="112"/>
        <v>0.12820512820512819</v>
      </c>
      <c r="I449" s="8"/>
      <c r="J449" s="2">
        <f t="shared" si="105"/>
        <v>0.51282051282051277</v>
      </c>
      <c r="K449" s="2">
        <f t="shared" si="106"/>
        <v>0.38461538461538464</v>
      </c>
      <c r="L449" s="2">
        <f t="shared" si="107"/>
        <v>5.128205128205128E-2</v>
      </c>
      <c r="M449" s="2">
        <f t="shared" si="108"/>
        <v>5.1282051282051308E-2</v>
      </c>
      <c r="N449" s="87">
        <v>20</v>
      </c>
      <c r="O449" s="87">
        <v>15</v>
      </c>
      <c r="P449" s="87">
        <v>2</v>
      </c>
      <c r="Q449" s="87">
        <v>1</v>
      </c>
      <c r="R449" s="124"/>
      <c r="S449" s="87"/>
      <c r="T449" s="124"/>
      <c r="U449" s="124"/>
      <c r="V449" s="124"/>
      <c r="W449" s="124"/>
      <c r="X449" s="87">
        <v>0</v>
      </c>
      <c r="Y449" s="124"/>
      <c r="Z449" s="124">
        <v>1</v>
      </c>
      <c r="AA449" s="87">
        <v>0</v>
      </c>
      <c r="AB449" s="87"/>
      <c r="AG449" t="str">
        <f t="shared" si="109"/>
        <v>Brunswick</v>
      </c>
      <c r="AH449" t="s">
        <v>535</v>
      </c>
      <c r="AI449">
        <v>1</v>
      </c>
      <c r="AK449" s="95">
        <v>50</v>
      </c>
      <c r="AL449" s="97">
        <v>9</v>
      </c>
      <c r="AM449" s="97">
        <v>25</v>
      </c>
      <c r="AN449" s="101">
        <v>10075</v>
      </c>
      <c r="AO449" s="101">
        <f t="shared" si="113"/>
        <v>50009</v>
      </c>
      <c r="AP449" s="9" t="s">
        <v>1974</v>
      </c>
      <c r="AQ449">
        <f t="shared" si="110"/>
        <v>5010075</v>
      </c>
      <c r="AU449">
        <v>26</v>
      </c>
      <c r="AV449">
        <v>0.3</v>
      </c>
      <c r="AW449">
        <v>25.69</v>
      </c>
    </row>
    <row r="450" spans="1:49" ht="13" hidden="1" customHeight="1" outlineLevel="1">
      <c r="A450" t="s">
        <v>1774</v>
      </c>
      <c r="B450" s="9" t="s">
        <v>2263</v>
      </c>
      <c r="C450" s="1">
        <f t="shared" si="103"/>
        <v>536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 t="shared" si="104"/>
        <v>3</v>
      </c>
      <c r="G450" s="1">
        <f t="shared" si="111"/>
        <v>182</v>
      </c>
      <c r="H450" s="2">
        <f t="shared" si="112"/>
        <v>0.33955223880597013</v>
      </c>
      <c r="I450" s="8"/>
      <c r="J450" s="2">
        <f t="shared" si="105"/>
        <v>0.6399253731343284</v>
      </c>
      <c r="K450" s="2">
        <f t="shared" si="106"/>
        <v>0.30037313432835822</v>
      </c>
      <c r="L450" s="2">
        <f t="shared" si="107"/>
        <v>2.0522388059701493E-2</v>
      </c>
      <c r="M450" s="2">
        <f t="shared" si="108"/>
        <v>3.9179104477611887E-2</v>
      </c>
      <c r="N450" s="87">
        <v>343</v>
      </c>
      <c r="O450" s="87">
        <v>161</v>
      </c>
      <c r="P450" s="87">
        <v>11</v>
      </c>
      <c r="Q450" s="87">
        <v>9</v>
      </c>
      <c r="R450" s="124"/>
      <c r="S450" s="87"/>
      <c r="T450" s="124"/>
      <c r="U450" s="124"/>
      <c r="V450" s="124"/>
      <c r="W450" s="124"/>
      <c r="X450" s="87">
        <v>2</v>
      </c>
      <c r="Y450" s="124"/>
      <c r="Z450" s="124">
        <v>6</v>
      </c>
      <c r="AA450" s="87">
        <v>4</v>
      </c>
      <c r="AB450" s="87"/>
      <c r="AG450" t="str">
        <f t="shared" si="109"/>
        <v>Burke</v>
      </c>
      <c r="AH450" t="s">
        <v>300</v>
      </c>
      <c r="AI450">
        <v>1</v>
      </c>
      <c r="AK450" s="95">
        <v>50</v>
      </c>
      <c r="AL450" s="97">
        <v>5</v>
      </c>
      <c r="AM450" s="97">
        <v>10</v>
      </c>
      <c r="AN450" s="101">
        <v>10450</v>
      </c>
      <c r="AO450" s="101">
        <f t="shared" si="113"/>
        <v>50005</v>
      </c>
      <c r="AP450" s="9" t="s">
        <v>1974</v>
      </c>
      <c r="AQ450">
        <f t="shared" si="110"/>
        <v>5010450</v>
      </c>
      <c r="AU450">
        <v>34.06</v>
      </c>
      <c r="AV450">
        <v>0.01</v>
      </c>
      <c r="AW450">
        <v>34.049999999999997</v>
      </c>
    </row>
    <row r="451" spans="1:49" ht="13" hidden="1" customHeight="1" outlineLevel="1">
      <c r="A451" t="s">
        <v>1273</v>
      </c>
      <c r="B451" s="9" t="s">
        <v>2263</v>
      </c>
      <c r="C451" s="1">
        <f t="shared" si="103"/>
        <v>12205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 t="shared" si="104"/>
        <v>5</v>
      </c>
      <c r="G451" s="1">
        <f t="shared" si="111"/>
        <v>7999</v>
      </c>
      <c r="H451" s="2">
        <f t="shared" si="112"/>
        <v>0.65538713641950019</v>
      </c>
      <c r="I451" s="8"/>
      <c r="J451" s="2">
        <f t="shared" si="105"/>
        <v>0.79811552642359684</v>
      </c>
      <c r="K451" s="2">
        <f t="shared" si="106"/>
        <v>0.14272839000409668</v>
      </c>
      <c r="L451" s="2">
        <f t="shared" si="107"/>
        <v>1.0897173289635395E-2</v>
      </c>
      <c r="M451" s="2">
        <f t="shared" si="108"/>
        <v>4.8258910282671083E-2</v>
      </c>
      <c r="N451" s="87">
        <v>9741</v>
      </c>
      <c r="O451" s="87">
        <v>1742</v>
      </c>
      <c r="P451" s="87">
        <v>133</v>
      </c>
      <c r="Q451" s="87">
        <v>196</v>
      </c>
      <c r="R451" s="124"/>
      <c r="S451" s="87"/>
      <c r="T451" s="124"/>
      <c r="U451" s="124"/>
      <c r="V451" s="124"/>
      <c r="W451" s="124"/>
      <c r="X451" s="87">
        <v>55</v>
      </c>
      <c r="Y451" s="124"/>
      <c r="Z451" s="124">
        <v>269</v>
      </c>
      <c r="AA451" s="87">
        <v>69</v>
      </c>
      <c r="AB451" s="87"/>
      <c r="AG451" t="str">
        <f t="shared" si="109"/>
        <v>Burlington</v>
      </c>
      <c r="AH451" t="s">
        <v>1227</v>
      </c>
      <c r="AI451">
        <v>1</v>
      </c>
      <c r="AK451" s="95">
        <v>50</v>
      </c>
      <c r="AL451" s="97">
        <v>7</v>
      </c>
      <c r="AM451" s="97">
        <v>15</v>
      </c>
      <c r="AN451" s="101">
        <v>10675</v>
      </c>
      <c r="AO451" s="101">
        <f t="shared" si="113"/>
        <v>50007</v>
      </c>
      <c r="AP451" s="9" t="s">
        <v>759</v>
      </c>
      <c r="AQ451">
        <f t="shared" si="110"/>
        <v>5010675</v>
      </c>
      <c r="AU451">
        <v>15.48</v>
      </c>
      <c r="AV451">
        <v>4.92</v>
      </c>
      <c r="AW451">
        <v>10.56</v>
      </c>
    </row>
    <row r="452" spans="1:49" ht="13" hidden="1" customHeight="1" outlineLevel="1">
      <c r="A452" t="s">
        <v>1473</v>
      </c>
      <c r="B452" s="9" t="s">
        <v>2263</v>
      </c>
      <c r="C452" s="1">
        <f t="shared" si="103"/>
        <v>417</v>
      </c>
      <c r="D452" s="7">
        <f>IF(N452&gt;0, RANK(N452,(N452:P452,Q452:AE452)),0)</f>
        <v>1</v>
      </c>
      <c r="E452" s="7">
        <f>IF(O452&gt;0,RANK(O452,(N452:P452,Q452:AE452)),0)</f>
        <v>2</v>
      </c>
      <c r="F452" s="7">
        <f t="shared" si="104"/>
        <v>5</v>
      </c>
      <c r="G452" s="1">
        <f t="shared" si="111"/>
        <v>199</v>
      </c>
      <c r="H452" s="2">
        <f t="shared" si="112"/>
        <v>0.47721822541966424</v>
      </c>
      <c r="I452" s="8"/>
      <c r="J452" s="2">
        <f t="shared" si="105"/>
        <v>0.71223021582733814</v>
      </c>
      <c r="K452" s="2">
        <f t="shared" si="106"/>
        <v>0.23501199040767387</v>
      </c>
      <c r="L452" s="2">
        <f t="shared" si="107"/>
        <v>9.5923261390887284E-3</v>
      </c>
      <c r="M452" s="2">
        <f t="shared" si="108"/>
        <v>4.3165467625899262E-2</v>
      </c>
      <c r="N452" s="87">
        <v>297</v>
      </c>
      <c r="O452" s="87">
        <v>98</v>
      </c>
      <c r="P452" s="87">
        <v>4</v>
      </c>
      <c r="Q452" s="87">
        <v>8</v>
      </c>
      <c r="R452" s="124"/>
      <c r="S452" s="87"/>
      <c r="T452" s="124"/>
      <c r="U452" s="124"/>
      <c r="V452" s="124"/>
      <c r="W452" s="124"/>
      <c r="X452" s="87">
        <v>1</v>
      </c>
      <c r="Y452" s="124"/>
      <c r="Z452" s="124">
        <v>8</v>
      </c>
      <c r="AA452" s="87">
        <v>1</v>
      </c>
      <c r="AB452" s="87"/>
      <c r="AG452" t="str">
        <f t="shared" si="109"/>
        <v>Cabot</v>
      </c>
      <c r="AH452" t="s">
        <v>404</v>
      </c>
      <c r="AI452">
        <v>1</v>
      </c>
      <c r="AK452" s="95">
        <v>50</v>
      </c>
      <c r="AL452" s="97">
        <v>23</v>
      </c>
      <c r="AM452" s="97">
        <v>20</v>
      </c>
      <c r="AN452" s="101">
        <v>11125</v>
      </c>
      <c r="AO452" s="101">
        <f t="shared" si="113"/>
        <v>50023</v>
      </c>
      <c r="AP452" s="9" t="s">
        <v>1974</v>
      </c>
      <c r="AQ452">
        <f t="shared" si="110"/>
        <v>5011125</v>
      </c>
      <c r="AU452">
        <v>38.53</v>
      </c>
      <c r="AV452">
        <v>1.24</v>
      </c>
      <c r="AW452">
        <v>37.29</v>
      </c>
    </row>
    <row r="453" spans="1:49" ht="13" hidden="1" customHeight="1" outlineLevel="1">
      <c r="A453" t="s">
        <v>1985</v>
      </c>
      <c r="B453" s="9" t="s">
        <v>2263</v>
      </c>
      <c r="C453" s="1">
        <f t="shared" si="103"/>
        <v>720</v>
      </c>
      <c r="D453" s="7">
        <f>IF(N453&gt;0, RANK(N453,(N453:P453,Q453:AE453)),0)</f>
        <v>1</v>
      </c>
      <c r="E453" s="7">
        <f>IF(O453&gt;0,RANK(O453,(N453:P453,Q453:AE453)),0)</f>
        <v>2</v>
      </c>
      <c r="F453" s="7">
        <f t="shared" si="104"/>
        <v>5</v>
      </c>
      <c r="G453" s="1">
        <f t="shared" si="111"/>
        <v>338</v>
      </c>
      <c r="H453" s="2">
        <f t="shared" si="112"/>
        <v>0.46944444444444444</v>
      </c>
      <c r="I453" s="8"/>
      <c r="J453" s="2">
        <f t="shared" si="105"/>
        <v>0.70972222222222225</v>
      </c>
      <c r="K453" s="2">
        <f t="shared" si="106"/>
        <v>0.24027777777777778</v>
      </c>
      <c r="L453" s="2">
        <f t="shared" si="107"/>
        <v>1.2500000000000001E-2</v>
      </c>
      <c r="M453" s="2">
        <f t="shared" si="108"/>
        <v>3.7499999999999964E-2</v>
      </c>
      <c r="N453" s="87">
        <v>511</v>
      </c>
      <c r="O453" s="87">
        <v>173</v>
      </c>
      <c r="P453" s="87">
        <v>9</v>
      </c>
      <c r="Q453" s="87">
        <v>13</v>
      </c>
      <c r="R453" s="124"/>
      <c r="S453" s="87"/>
      <c r="T453" s="124"/>
      <c r="U453" s="124"/>
      <c r="V453" s="124"/>
      <c r="W453" s="124"/>
      <c r="X453" s="87">
        <v>0</v>
      </c>
      <c r="Y453" s="124"/>
      <c r="Z453" s="124">
        <v>10</v>
      </c>
      <c r="AA453" s="87">
        <v>4</v>
      </c>
      <c r="AB453" s="87"/>
      <c r="AG453" t="str">
        <f t="shared" si="109"/>
        <v>Calais</v>
      </c>
      <c r="AH453" t="s">
        <v>404</v>
      </c>
      <c r="AI453">
        <v>1</v>
      </c>
      <c r="AK453" s="95">
        <v>50</v>
      </c>
      <c r="AL453" s="97">
        <v>23</v>
      </c>
      <c r="AM453" s="97">
        <v>25</v>
      </c>
      <c r="AN453" s="101">
        <v>11350</v>
      </c>
      <c r="AO453" s="101">
        <f t="shared" si="113"/>
        <v>50023</v>
      </c>
      <c r="AP453" s="9" t="s">
        <v>1974</v>
      </c>
      <c r="AQ453">
        <f t="shared" si="110"/>
        <v>5011350</v>
      </c>
      <c r="AU453">
        <v>38.58</v>
      </c>
      <c r="AV453">
        <v>0.56000000000000005</v>
      </c>
      <c r="AW453">
        <v>38.020000000000003</v>
      </c>
    </row>
    <row r="454" spans="1:49" ht="13" hidden="1" customHeight="1" outlineLevel="1">
      <c r="A454" t="s">
        <v>1813</v>
      </c>
      <c r="B454" s="9" t="s">
        <v>2263</v>
      </c>
      <c r="C454" s="1">
        <f t="shared" si="103"/>
        <v>1013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 t="shared" si="104"/>
        <v>4</v>
      </c>
      <c r="G454" s="1">
        <f t="shared" si="111"/>
        <v>539</v>
      </c>
      <c r="H454" s="2">
        <f t="shared" si="112"/>
        <v>0.53208292201382035</v>
      </c>
      <c r="I454" s="8"/>
      <c r="J454" s="2">
        <f t="shared" si="105"/>
        <v>0.74234945705824285</v>
      </c>
      <c r="K454" s="2">
        <f t="shared" si="106"/>
        <v>0.2102665350444225</v>
      </c>
      <c r="L454" s="2">
        <f t="shared" si="107"/>
        <v>9.8716683119447184E-3</v>
      </c>
      <c r="M454" s="2">
        <f t="shared" si="108"/>
        <v>3.7512339585389937E-2</v>
      </c>
      <c r="N454" s="87">
        <v>752</v>
      </c>
      <c r="O454" s="87">
        <v>213</v>
      </c>
      <c r="P454" s="87">
        <v>10</v>
      </c>
      <c r="Q454" s="87">
        <v>21</v>
      </c>
      <c r="R454" s="124"/>
      <c r="S454" s="87"/>
      <c r="T454" s="124"/>
      <c r="U454" s="124"/>
      <c r="V454" s="124"/>
      <c r="W454" s="124"/>
      <c r="X454" s="87">
        <v>3</v>
      </c>
      <c r="Y454" s="124"/>
      <c r="Z454" s="124">
        <v>7</v>
      </c>
      <c r="AA454" s="87">
        <v>7</v>
      </c>
      <c r="AB454" s="87"/>
      <c r="AG454" t="str">
        <f t="shared" si="109"/>
        <v>Cambridge</v>
      </c>
      <c r="AH454" t="s">
        <v>1182</v>
      </c>
      <c r="AI454">
        <v>1</v>
      </c>
      <c r="AK454" s="95">
        <v>50</v>
      </c>
      <c r="AL454" s="97">
        <v>15</v>
      </c>
      <c r="AM454" s="97">
        <v>10</v>
      </c>
      <c r="AN454" s="101">
        <v>11500</v>
      </c>
      <c r="AO454" s="101">
        <f t="shared" si="113"/>
        <v>50015</v>
      </c>
      <c r="AP454" s="9" t="s">
        <v>1974</v>
      </c>
      <c r="AQ454">
        <f t="shared" si="110"/>
        <v>5011500</v>
      </c>
      <c r="AU454">
        <v>63.68</v>
      </c>
      <c r="AV454">
        <v>0.01</v>
      </c>
      <c r="AW454">
        <v>63.66</v>
      </c>
    </row>
    <row r="455" spans="1:49" ht="13" hidden="1" customHeight="1" outlineLevel="1">
      <c r="A455" t="s">
        <v>1814</v>
      </c>
      <c r="B455" s="9" t="s">
        <v>2263</v>
      </c>
      <c r="C455" s="1">
        <f t="shared" si="103"/>
        <v>339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 t="shared" si="104"/>
        <v>3</v>
      </c>
      <c r="G455" s="1">
        <f t="shared" si="111"/>
        <v>187</v>
      </c>
      <c r="H455" s="2">
        <f t="shared" si="112"/>
        <v>0.55162241887905605</v>
      </c>
      <c r="I455" s="8"/>
      <c r="J455" s="2">
        <f t="shared" si="105"/>
        <v>0.73156342182890854</v>
      </c>
      <c r="K455" s="2">
        <f t="shared" si="106"/>
        <v>0.17994100294985252</v>
      </c>
      <c r="L455" s="2">
        <f t="shared" si="107"/>
        <v>5.6047197640117993E-2</v>
      </c>
      <c r="M455" s="2">
        <f t="shared" si="108"/>
        <v>3.2448377581120944E-2</v>
      </c>
      <c r="N455" s="87">
        <v>248</v>
      </c>
      <c r="O455" s="87">
        <v>61</v>
      </c>
      <c r="P455" s="87">
        <v>19</v>
      </c>
      <c r="Q455" s="87">
        <v>3</v>
      </c>
      <c r="R455" s="124"/>
      <c r="S455" s="87"/>
      <c r="T455" s="124"/>
      <c r="U455" s="124"/>
      <c r="V455" s="124"/>
      <c r="W455" s="124"/>
      <c r="X455" s="87">
        <v>0</v>
      </c>
      <c r="Y455" s="124"/>
      <c r="Z455" s="124">
        <v>5</v>
      </c>
      <c r="AA455" s="87">
        <v>3</v>
      </c>
      <c r="AB455" s="87"/>
      <c r="AG455" t="str">
        <f t="shared" si="109"/>
        <v>Canaan</v>
      </c>
      <c r="AH455" t="s">
        <v>535</v>
      </c>
      <c r="AI455">
        <v>1</v>
      </c>
      <c r="AK455" s="95">
        <v>50</v>
      </c>
      <c r="AL455" s="97">
        <v>9</v>
      </c>
      <c r="AM455" s="97">
        <v>30</v>
      </c>
      <c r="AN455" s="101">
        <v>11800</v>
      </c>
      <c r="AO455" s="101">
        <f t="shared" si="113"/>
        <v>50009</v>
      </c>
      <c r="AP455" s="9" t="s">
        <v>1974</v>
      </c>
      <c r="AQ455">
        <f t="shared" si="110"/>
        <v>5011800</v>
      </c>
      <c r="AU455">
        <v>33.380000000000003</v>
      </c>
      <c r="AV455">
        <v>0.17</v>
      </c>
      <c r="AW455">
        <v>33.200000000000003</v>
      </c>
    </row>
    <row r="456" spans="1:49" ht="13" hidden="1" customHeight="1" outlineLevel="1">
      <c r="A456" t="s">
        <v>1915</v>
      </c>
      <c r="B456" s="9" t="s">
        <v>2263</v>
      </c>
      <c r="C456" s="1">
        <f t="shared" si="103"/>
        <v>1210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 t="shared" si="104"/>
        <v>5</v>
      </c>
      <c r="G456" s="1">
        <f t="shared" si="111"/>
        <v>535</v>
      </c>
      <c r="H456" s="2">
        <f t="shared" si="112"/>
        <v>0.44214876033057854</v>
      </c>
      <c r="I456" s="8"/>
      <c r="J456" s="2">
        <f t="shared" si="105"/>
        <v>0.69173553719008263</v>
      </c>
      <c r="K456" s="2">
        <f t="shared" si="106"/>
        <v>0.24958677685950414</v>
      </c>
      <c r="L456" s="2">
        <f t="shared" si="107"/>
        <v>9.0909090909090905E-3</v>
      </c>
      <c r="M456" s="2">
        <f t="shared" si="108"/>
        <v>4.9586776859504134E-2</v>
      </c>
      <c r="N456" s="87">
        <v>837</v>
      </c>
      <c r="O456" s="87">
        <v>302</v>
      </c>
      <c r="P456" s="87">
        <v>11</v>
      </c>
      <c r="Q456" s="87">
        <v>32</v>
      </c>
      <c r="R456" s="124"/>
      <c r="S456" s="87"/>
      <c r="T456" s="124"/>
      <c r="U456" s="124"/>
      <c r="V456" s="124"/>
      <c r="W456" s="124"/>
      <c r="X456" s="87">
        <v>4</v>
      </c>
      <c r="Y456" s="124"/>
      <c r="Z456" s="124">
        <v>18</v>
      </c>
      <c r="AA456" s="87">
        <v>6</v>
      </c>
      <c r="AB456" s="87"/>
      <c r="AG456" t="str">
        <f t="shared" si="109"/>
        <v>Castleton</v>
      </c>
      <c r="AH456" t="s">
        <v>1041</v>
      </c>
      <c r="AI456">
        <v>1</v>
      </c>
      <c r="AK456" s="95">
        <v>50</v>
      </c>
      <c r="AL456" s="97">
        <v>21</v>
      </c>
      <c r="AM456" s="97">
        <v>15</v>
      </c>
      <c r="AN456" s="101">
        <v>11950</v>
      </c>
      <c r="AO456" s="101">
        <f t="shared" si="113"/>
        <v>50021</v>
      </c>
      <c r="AP456" s="9" t="s">
        <v>1974</v>
      </c>
      <c r="AQ456">
        <f t="shared" si="110"/>
        <v>5011950</v>
      </c>
      <c r="AU456">
        <v>42.36</v>
      </c>
      <c r="AV456">
        <v>3.33</v>
      </c>
      <c r="AW456">
        <v>39.020000000000003</v>
      </c>
    </row>
    <row r="457" spans="1:49" ht="13" hidden="1" customHeight="1" outlineLevel="1">
      <c r="A457" t="s">
        <v>1884</v>
      </c>
      <c r="B457" s="9" t="s">
        <v>2263</v>
      </c>
      <c r="C457" s="1">
        <f t="shared" si="103"/>
        <v>480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 t="shared" si="104"/>
        <v>3</v>
      </c>
      <c r="G457" s="1">
        <f t="shared" si="111"/>
        <v>170</v>
      </c>
      <c r="H457" s="2">
        <f t="shared" si="112"/>
        <v>0.35416666666666669</v>
      </c>
      <c r="I457" s="8"/>
      <c r="J457" s="2">
        <f t="shared" si="105"/>
        <v>0.64375000000000004</v>
      </c>
      <c r="K457" s="2">
        <f t="shared" si="106"/>
        <v>0.28958333333333336</v>
      </c>
      <c r="L457" s="2">
        <f t="shared" si="107"/>
        <v>2.5000000000000001E-2</v>
      </c>
      <c r="M457" s="2">
        <f t="shared" si="108"/>
        <v>4.1666666666666595E-2</v>
      </c>
      <c r="N457" s="87">
        <v>309</v>
      </c>
      <c r="O457" s="87">
        <v>139</v>
      </c>
      <c r="P457" s="87">
        <v>12</v>
      </c>
      <c r="Q457" s="87">
        <v>10</v>
      </c>
      <c r="R457" s="124"/>
      <c r="S457" s="87"/>
      <c r="T457" s="124"/>
      <c r="U457" s="124"/>
      <c r="V457" s="124"/>
      <c r="W457" s="124"/>
      <c r="X457" s="87">
        <v>1</v>
      </c>
      <c r="Y457" s="124"/>
      <c r="Z457" s="124">
        <v>7</v>
      </c>
      <c r="AA457" s="87">
        <v>2</v>
      </c>
      <c r="AB457" s="87"/>
      <c r="AG457" t="str">
        <f t="shared" si="109"/>
        <v>Cavendish</v>
      </c>
      <c r="AH457" t="s">
        <v>1967</v>
      </c>
      <c r="AI457">
        <v>1</v>
      </c>
      <c r="AK457" s="95">
        <v>50</v>
      </c>
      <c r="AL457" s="97">
        <v>27</v>
      </c>
      <c r="AM457" s="97">
        <v>30</v>
      </c>
      <c r="AN457" s="101">
        <v>12250</v>
      </c>
      <c r="AO457" s="101">
        <f t="shared" si="113"/>
        <v>50027</v>
      </c>
      <c r="AP457" s="9" t="s">
        <v>1974</v>
      </c>
      <c r="AQ457">
        <f t="shared" si="110"/>
        <v>5012250</v>
      </c>
      <c r="AU457">
        <v>39.69</v>
      </c>
      <c r="AV457">
        <v>0.05</v>
      </c>
      <c r="AW457">
        <v>39.64</v>
      </c>
    </row>
    <row r="458" spans="1:49" ht="13" hidden="1" customHeight="1" outlineLevel="1">
      <c r="A458" t="s">
        <v>1498</v>
      </c>
      <c r="B458" s="9" t="s">
        <v>2263</v>
      </c>
      <c r="C458" s="1">
        <f t="shared" si="103"/>
        <v>312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 t="shared" si="104"/>
        <v>4</v>
      </c>
      <c r="G458" s="1">
        <f t="shared" si="111"/>
        <v>104</v>
      </c>
      <c r="H458" s="2">
        <f t="shared" si="112"/>
        <v>0.33333333333333331</v>
      </c>
      <c r="I458" s="8"/>
      <c r="J458" s="2">
        <f t="shared" si="105"/>
        <v>0.63461538461538458</v>
      </c>
      <c r="K458" s="2">
        <f t="shared" si="106"/>
        <v>0.30128205128205127</v>
      </c>
      <c r="L458" s="2">
        <f t="shared" si="107"/>
        <v>1.6025641025641024E-2</v>
      </c>
      <c r="M458" s="2">
        <f t="shared" si="108"/>
        <v>4.8076923076923128E-2</v>
      </c>
      <c r="N458" s="87">
        <v>198</v>
      </c>
      <c r="O458" s="87">
        <v>94</v>
      </c>
      <c r="P458" s="87">
        <v>5</v>
      </c>
      <c r="Q458" s="87">
        <v>5</v>
      </c>
      <c r="R458" s="124"/>
      <c r="S458" s="87"/>
      <c r="T458" s="124"/>
      <c r="U458" s="124"/>
      <c r="V458" s="124"/>
      <c r="W458" s="124"/>
      <c r="X458" s="87">
        <v>0</v>
      </c>
      <c r="Y458" s="124"/>
      <c r="Z458" s="124">
        <v>7</v>
      </c>
      <c r="AA458" s="87">
        <v>3</v>
      </c>
      <c r="AB458" s="87"/>
      <c r="AG458" t="str">
        <f t="shared" si="109"/>
        <v>Charleston</v>
      </c>
      <c r="AH458" t="s">
        <v>449</v>
      </c>
      <c r="AI458">
        <v>1</v>
      </c>
      <c r="AK458" s="95">
        <v>50</v>
      </c>
      <c r="AL458" s="97">
        <v>19</v>
      </c>
      <c r="AM458" s="97">
        <v>20</v>
      </c>
      <c r="AN458" s="101">
        <v>13150</v>
      </c>
      <c r="AO458" s="101">
        <f t="shared" si="113"/>
        <v>50019</v>
      </c>
      <c r="AP458" s="9" t="s">
        <v>1974</v>
      </c>
      <c r="AQ458">
        <f t="shared" si="110"/>
        <v>5013150</v>
      </c>
      <c r="AU458">
        <v>38.6</v>
      </c>
      <c r="AV458">
        <v>1.1299999999999999</v>
      </c>
      <c r="AW458">
        <v>37.479999999999997</v>
      </c>
    </row>
    <row r="459" spans="1:49" ht="13" hidden="1" customHeight="1" outlineLevel="1">
      <c r="A459" t="s">
        <v>1104</v>
      </c>
      <c r="B459" s="9" t="s">
        <v>2263</v>
      </c>
      <c r="C459" s="1">
        <f t="shared" si="103"/>
        <v>1671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 t="shared" si="104"/>
        <v>4</v>
      </c>
      <c r="G459" s="1">
        <f t="shared" si="111"/>
        <v>965</v>
      </c>
      <c r="H459" s="2">
        <f t="shared" si="112"/>
        <v>0.57749850388988633</v>
      </c>
      <c r="I459" s="8"/>
      <c r="J459" s="2">
        <f t="shared" si="105"/>
        <v>0.76780371035308204</v>
      </c>
      <c r="K459" s="2">
        <f t="shared" si="106"/>
        <v>0.19030520646319568</v>
      </c>
      <c r="L459" s="2">
        <f t="shared" si="107"/>
        <v>1.0173548773189706E-2</v>
      </c>
      <c r="M459" s="2">
        <f t="shared" si="108"/>
        <v>3.1717534410532579E-2</v>
      </c>
      <c r="N459" s="87">
        <v>1283</v>
      </c>
      <c r="O459" s="87">
        <v>318</v>
      </c>
      <c r="P459" s="87">
        <v>17</v>
      </c>
      <c r="Q459" s="87">
        <v>23</v>
      </c>
      <c r="R459" s="124"/>
      <c r="S459" s="87"/>
      <c r="T459" s="124"/>
      <c r="U459" s="124"/>
      <c r="V459" s="124"/>
      <c r="W459" s="124"/>
      <c r="X459" s="87">
        <v>6</v>
      </c>
      <c r="Y459" s="124"/>
      <c r="Z459" s="124">
        <v>16</v>
      </c>
      <c r="AA459" s="87">
        <v>8</v>
      </c>
      <c r="AB459" s="87"/>
      <c r="AG459" t="str">
        <f t="shared" si="109"/>
        <v>Charlotte</v>
      </c>
      <c r="AH459" t="s">
        <v>1227</v>
      </c>
      <c r="AI459">
        <v>1</v>
      </c>
      <c r="AK459" s="95">
        <v>50</v>
      </c>
      <c r="AL459" s="97">
        <v>7</v>
      </c>
      <c r="AM459" s="97">
        <v>20</v>
      </c>
      <c r="AN459" s="101">
        <v>13300</v>
      </c>
      <c r="AO459" s="101">
        <f t="shared" si="113"/>
        <v>50007</v>
      </c>
      <c r="AP459" s="9" t="s">
        <v>1974</v>
      </c>
      <c r="AQ459">
        <f t="shared" si="110"/>
        <v>5013300</v>
      </c>
      <c r="AU459">
        <v>50.44</v>
      </c>
      <c r="AV459">
        <v>8.9600000000000009</v>
      </c>
      <c r="AW459">
        <v>41.48</v>
      </c>
    </row>
    <row r="460" spans="1:49" ht="13" hidden="1" customHeight="1" outlineLevel="1">
      <c r="A460" t="s">
        <v>1885</v>
      </c>
      <c r="B460" s="9" t="s">
        <v>2263</v>
      </c>
      <c r="C460" s="1">
        <f t="shared" si="103"/>
        <v>524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 t="shared" si="104"/>
        <v>4</v>
      </c>
      <c r="G460" s="1">
        <f t="shared" si="111"/>
        <v>192</v>
      </c>
      <c r="H460" s="2">
        <f t="shared" si="112"/>
        <v>0.36641221374045801</v>
      </c>
      <c r="I460" s="8"/>
      <c r="J460" s="2">
        <f t="shared" si="105"/>
        <v>0.66412213740458015</v>
      </c>
      <c r="K460" s="2">
        <f t="shared" si="106"/>
        <v>0.29770992366412213</v>
      </c>
      <c r="L460" s="2">
        <f t="shared" si="107"/>
        <v>1.1450381679389313E-2</v>
      </c>
      <c r="M460" s="2">
        <f t="shared" si="108"/>
        <v>2.6717557251908407E-2</v>
      </c>
      <c r="N460" s="87">
        <v>348</v>
      </c>
      <c r="O460" s="87">
        <v>156</v>
      </c>
      <c r="P460" s="87">
        <v>6</v>
      </c>
      <c r="Q460" s="87">
        <v>10</v>
      </c>
      <c r="R460" s="124"/>
      <c r="S460" s="87"/>
      <c r="T460" s="124"/>
      <c r="U460" s="124"/>
      <c r="V460" s="124"/>
      <c r="W460" s="124"/>
      <c r="X460" s="87">
        <v>0</v>
      </c>
      <c r="Y460" s="124"/>
      <c r="Z460" s="124">
        <v>3</v>
      </c>
      <c r="AA460" s="87">
        <v>1</v>
      </c>
      <c r="AB460" s="87"/>
      <c r="AG460" t="str">
        <f t="shared" si="109"/>
        <v>Chelsea</v>
      </c>
      <c r="AH460" t="s">
        <v>467</v>
      </c>
      <c r="AI460">
        <v>1</v>
      </c>
      <c r="AK460" s="95">
        <v>50</v>
      </c>
      <c r="AL460" s="97">
        <v>17</v>
      </c>
      <c r="AM460" s="97">
        <v>20</v>
      </c>
      <c r="AN460" s="101">
        <v>13525</v>
      </c>
      <c r="AO460" s="101">
        <f t="shared" si="113"/>
        <v>50017</v>
      </c>
      <c r="AP460" s="9" t="s">
        <v>1974</v>
      </c>
      <c r="AQ460">
        <f t="shared" si="110"/>
        <v>5013525</v>
      </c>
      <c r="AU460">
        <v>39.94</v>
      </c>
      <c r="AV460">
        <v>0.02</v>
      </c>
      <c r="AW460">
        <v>39.92</v>
      </c>
    </row>
    <row r="461" spans="1:49" ht="13" hidden="1" customHeight="1" outlineLevel="1">
      <c r="A461" t="s">
        <v>735</v>
      </c>
      <c r="B461" s="9" t="s">
        <v>2263</v>
      </c>
      <c r="C461" s="1">
        <f t="shared" si="103"/>
        <v>1229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 t="shared" si="104"/>
        <v>4</v>
      </c>
      <c r="G461" s="1">
        <f t="shared" si="111"/>
        <v>634</v>
      </c>
      <c r="H461" s="2">
        <f t="shared" si="112"/>
        <v>0.51586655817738003</v>
      </c>
      <c r="I461" s="8"/>
      <c r="J461" s="2">
        <f t="shared" si="105"/>
        <v>0.72904800650935719</v>
      </c>
      <c r="K461" s="2">
        <f t="shared" si="106"/>
        <v>0.21318144833197722</v>
      </c>
      <c r="L461" s="2">
        <f t="shared" si="107"/>
        <v>1.7900732302685109E-2</v>
      </c>
      <c r="M461" s="2">
        <f t="shared" si="108"/>
        <v>3.9869812855980478E-2</v>
      </c>
      <c r="N461" s="87">
        <v>896</v>
      </c>
      <c r="O461" s="87">
        <v>262</v>
      </c>
      <c r="P461" s="87">
        <v>22</v>
      </c>
      <c r="Q461" s="87">
        <v>24</v>
      </c>
      <c r="R461" s="124"/>
      <c r="S461" s="87"/>
      <c r="T461" s="124"/>
      <c r="U461" s="124"/>
      <c r="V461" s="124"/>
      <c r="W461" s="124"/>
      <c r="X461" s="87">
        <v>4</v>
      </c>
      <c r="Y461" s="124"/>
      <c r="Z461" s="124">
        <v>16</v>
      </c>
      <c r="AA461" s="87">
        <v>5</v>
      </c>
      <c r="AB461" s="87"/>
      <c r="AG461" t="str">
        <f t="shared" si="109"/>
        <v>Chester</v>
      </c>
      <c r="AH461" t="s">
        <v>1967</v>
      </c>
      <c r="AI461">
        <v>1</v>
      </c>
      <c r="AK461" s="95">
        <v>50</v>
      </c>
      <c r="AL461" s="97">
        <v>27</v>
      </c>
      <c r="AM461" s="97">
        <v>35</v>
      </c>
      <c r="AN461" s="101">
        <v>13675</v>
      </c>
      <c r="AO461" s="101">
        <f t="shared" si="113"/>
        <v>50027</v>
      </c>
      <c r="AP461" s="9" t="s">
        <v>1974</v>
      </c>
      <c r="AQ461">
        <f t="shared" si="110"/>
        <v>5013675</v>
      </c>
      <c r="AU461">
        <v>55.94</v>
      </c>
      <c r="AV461">
        <v>0.05</v>
      </c>
      <c r="AW461">
        <v>55.89</v>
      </c>
    </row>
    <row r="462" spans="1:49" ht="13" hidden="1" customHeight="1" outlineLevel="1">
      <c r="A462" t="s">
        <v>1227</v>
      </c>
      <c r="B462" s="9" t="s">
        <v>2263</v>
      </c>
      <c r="C462" s="1">
        <f t="shared" si="103"/>
        <v>484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104"/>
        <v>4</v>
      </c>
      <c r="G462" s="1">
        <f t="shared" si="111"/>
        <v>159</v>
      </c>
      <c r="H462" s="2">
        <f t="shared" si="112"/>
        <v>0.32851239669421489</v>
      </c>
      <c r="I462" s="8"/>
      <c r="J462" s="2">
        <f t="shared" si="105"/>
        <v>0.63842975206611574</v>
      </c>
      <c r="K462" s="2">
        <f t="shared" si="106"/>
        <v>0.30991735537190085</v>
      </c>
      <c r="L462" s="2">
        <f t="shared" si="107"/>
        <v>1.4462809917355372E-2</v>
      </c>
      <c r="M462" s="2">
        <f t="shared" si="108"/>
        <v>3.7190082644628038E-2</v>
      </c>
      <c r="N462" s="87">
        <v>309</v>
      </c>
      <c r="O462" s="87">
        <v>150</v>
      </c>
      <c r="P462" s="87">
        <v>7</v>
      </c>
      <c r="Q462" s="87">
        <v>9</v>
      </c>
      <c r="R462" s="124"/>
      <c r="S462" s="87"/>
      <c r="T462" s="124"/>
      <c r="U462" s="124"/>
      <c r="V462" s="124"/>
      <c r="W462" s="124"/>
      <c r="X462" s="87">
        <v>2</v>
      </c>
      <c r="Y462" s="124"/>
      <c r="Z462" s="124">
        <v>5</v>
      </c>
      <c r="AA462" s="87">
        <v>2</v>
      </c>
      <c r="AB462" s="87"/>
      <c r="AG462" t="str">
        <f t="shared" si="109"/>
        <v>Chittenden</v>
      </c>
      <c r="AH462" t="s">
        <v>1041</v>
      </c>
      <c r="AI462">
        <v>1</v>
      </c>
      <c r="AK462" s="95">
        <v>50</v>
      </c>
      <c r="AL462" s="97">
        <v>21</v>
      </c>
      <c r="AM462" s="97">
        <v>20</v>
      </c>
      <c r="AN462" s="101">
        <v>14350</v>
      </c>
      <c r="AO462" s="101">
        <f t="shared" si="113"/>
        <v>50021</v>
      </c>
      <c r="AP462" s="9" t="s">
        <v>1974</v>
      </c>
      <c r="AQ462">
        <f t="shared" si="110"/>
        <v>5014350</v>
      </c>
      <c r="AU462">
        <v>74.209999999999994</v>
      </c>
      <c r="AV462">
        <v>1.2</v>
      </c>
      <c r="AW462">
        <v>73.010000000000005</v>
      </c>
    </row>
    <row r="463" spans="1:49" ht="13" hidden="1" customHeight="1" outlineLevel="1">
      <c r="A463" t="s">
        <v>1054</v>
      </c>
      <c r="B463" s="9" t="s">
        <v>2263</v>
      </c>
      <c r="C463" s="1">
        <f t="shared" si="103"/>
        <v>947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 t="shared" si="104"/>
        <v>4</v>
      </c>
      <c r="G463" s="1">
        <f t="shared" si="111"/>
        <v>280</v>
      </c>
      <c r="H463" s="2">
        <f t="shared" si="112"/>
        <v>0.29567053854276665</v>
      </c>
      <c r="I463" s="8"/>
      <c r="J463" s="2">
        <f t="shared" si="105"/>
        <v>0.61774023231256603</v>
      </c>
      <c r="K463" s="2">
        <f t="shared" si="106"/>
        <v>0.32206969376979938</v>
      </c>
      <c r="L463" s="2">
        <f t="shared" si="107"/>
        <v>1.4783526927138331E-2</v>
      </c>
      <c r="M463" s="2">
        <f t="shared" si="108"/>
        <v>4.540654699049626E-2</v>
      </c>
      <c r="N463" s="87">
        <v>585</v>
      </c>
      <c r="O463" s="87">
        <v>305</v>
      </c>
      <c r="P463" s="87">
        <v>14</v>
      </c>
      <c r="Q463" s="87">
        <v>28</v>
      </c>
      <c r="R463" s="124"/>
      <c r="S463" s="87"/>
      <c r="T463" s="124"/>
      <c r="U463" s="124"/>
      <c r="V463" s="124"/>
      <c r="W463" s="124"/>
      <c r="X463" s="87">
        <v>3</v>
      </c>
      <c r="Y463" s="124"/>
      <c r="Z463" s="124">
        <v>10</v>
      </c>
      <c r="AA463" s="87">
        <v>2</v>
      </c>
      <c r="AB463" s="87"/>
      <c r="AG463" t="str">
        <f t="shared" si="109"/>
        <v>Clarendon</v>
      </c>
      <c r="AH463" t="s">
        <v>1041</v>
      </c>
      <c r="AI463">
        <v>1</v>
      </c>
      <c r="AK463" s="95">
        <v>50</v>
      </c>
      <c r="AL463" s="97">
        <v>21</v>
      </c>
      <c r="AM463" s="97">
        <v>25</v>
      </c>
      <c r="AN463" s="101">
        <v>14500</v>
      </c>
      <c r="AO463" s="101">
        <f t="shared" si="113"/>
        <v>50021</v>
      </c>
      <c r="AP463" s="9" t="s">
        <v>1974</v>
      </c>
      <c r="AQ463">
        <f t="shared" si="110"/>
        <v>5014500</v>
      </c>
      <c r="AU463">
        <v>31.56</v>
      </c>
      <c r="AV463">
        <v>0</v>
      </c>
      <c r="AW463">
        <v>31.56</v>
      </c>
    </row>
    <row r="464" spans="1:49" ht="13" hidden="1" customHeight="1" outlineLevel="1">
      <c r="A464" t="s">
        <v>1660</v>
      </c>
      <c r="B464" s="9" t="s">
        <v>2263</v>
      </c>
      <c r="C464" s="1">
        <f t="shared" si="103"/>
        <v>4823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104"/>
        <v>5</v>
      </c>
      <c r="G464" s="1">
        <f t="shared" si="111"/>
        <v>2928</v>
      </c>
      <c r="H464" s="2">
        <f t="shared" si="112"/>
        <v>0.60709102218536182</v>
      </c>
      <c r="I464" s="8"/>
      <c r="J464" s="2">
        <f t="shared" si="105"/>
        <v>0.78498859630935103</v>
      </c>
      <c r="K464" s="2">
        <f t="shared" si="106"/>
        <v>0.17789757412398921</v>
      </c>
      <c r="L464" s="2">
        <f t="shared" si="107"/>
        <v>5.3908355795148251E-3</v>
      </c>
      <c r="M464" s="2">
        <f t="shared" si="108"/>
        <v>3.172299398714494E-2</v>
      </c>
      <c r="N464" s="87">
        <v>3786</v>
      </c>
      <c r="O464" s="87">
        <v>858</v>
      </c>
      <c r="P464" s="87">
        <v>26</v>
      </c>
      <c r="Q464" s="87">
        <v>86</v>
      </c>
      <c r="R464" s="124"/>
      <c r="S464" s="87"/>
      <c r="T464" s="124"/>
      <c r="U464" s="124"/>
      <c r="V464" s="124"/>
      <c r="W464" s="124"/>
      <c r="X464" s="87">
        <v>20</v>
      </c>
      <c r="Y464" s="124"/>
      <c r="Z464" s="124">
        <v>36</v>
      </c>
      <c r="AA464" s="87">
        <v>11</v>
      </c>
      <c r="AB464" s="87"/>
      <c r="AG464" t="str">
        <f t="shared" si="109"/>
        <v>Colchester</v>
      </c>
      <c r="AH464" t="s">
        <v>1227</v>
      </c>
      <c r="AI464">
        <v>1</v>
      </c>
      <c r="AK464" s="95">
        <v>50</v>
      </c>
      <c r="AL464" s="97">
        <v>7</v>
      </c>
      <c r="AM464" s="97">
        <v>25</v>
      </c>
      <c r="AN464" s="101">
        <v>14875</v>
      </c>
      <c r="AO464" s="101">
        <f t="shared" si="113"/>
        <v>50007</v>
      </c>
      <c r="AP464" s="9" t="s">
        <v>1974</v>
      </c>
      <c r="AQ464">
        <f t="shared" si="110"/>
        <v>5014875</v>
      </c>
      <c r="AU464">
        <v>58.63</v>
      </c>
      <c r="AV464">
        <v>21.75</v>
      </c>
      <c r="AW464">
        <v>36.880000000000003</v>
      </c>
    </row>
    <row r="465" spans="1:49" ht="13" hidden="1" customHeight="1" outlineLevel="1">
      <c r="A465" t="s">
        <v>1661</v>
      </c>
      <c r="B465" s="9" t="s">
        <v>2263</v>
      </c>
      <c r="C465" s="1">
        <f t="shared" si="103"/>
        <v>347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104"/>
        <v>3</v>
      </c>
      <c r="G465" s="1">
        <f t="shared" si="111"/>
        <v>93</v>
      </c>
      <c r="H465" s="2">
        <f t="shared" si="112"/>
        <v>0.2680115273775216</v>
      </c>
      <c r="I465" s="8"/>
      <c r="J465" s="2">
        <f t="shared" si="105"/>
        <v>0.58213256484149856</v>
      </c>
      <c r="K465" s="2">
        <f t="shared" si="106"/>
        <v>0.31412103746397696</v>
      </c>
      <c r="L465" s="2">
        <f t="shared" si="107"/>
        <v>4.3227665706051875E-2</v>
      </c>
      <c r="M465" s="2">
        <f t="shared" si="108"/>
        <v>6.0518731988472609E-2</v>
      </c>
      <c r="N465" s="87">
        <v>202</v>
      </c>
      <c r="O465" s="87">
        <v>109</v>
      </c>
      <c r="P465" s="87">
        <v>15</v>
      </c>
      <c r="Q465" s="87">
        <v>7</v>
      </c>
      <c r="R465" s="124"/>
      <c r="S465" s="87"/>
      <c r="T465" s="124"/>
      <c r="U465" s="124"/>
      <c r="V465" s="124"/>
      <c r="W465" s="124"/>
      <c r="X465" s="87">
        <v>0</v>
      </c>
      <c r="Y465" s="124"/>
      <c r="Z465" s="124">
        <v>9</v>
      </c>
      <c r="AA465" s="87">
        <v>5</v>
      </c>
      <c r="AB465" s="87"/>
      <c r="AG465" t="str">
        <f t="shared" si="109"/>
        <v>Concord</v>
      </c>
      <c r="AH465" t="s">
        <v>535</v>
      </c>
      <c r="AI465">
        <v>1</v>
      </c>
      <c r="AK465" s="95">
        <v>50</v>
      </c>
      <c r="AL465" s="97">
        <v>9</v>
      </c>
      <c r="AM465" s="97">
        <v>35</v>
      </c>
      <c r="AN465" s="101">
        <v>15250</v>
      </c>
      <c r="AO465" s="101">
        <f t="shared" si="113"/>
        <v>50009</v>
      </c>
      <c r="AP465" s="9" t="s">
        <v>1974</v>
      </c>
      <c r="AQ465">
        <f t="shared" si="110"/>
        <v>5015250</v>
      </c>
      <c r="AU465">
        <v>53.46</v>
      </c>
      <c r="AV465">
        <v>2.0299999999999998</v>
      </c>
      <c r="AW465">
        <v>51.44</v>
      </c>
    </row>
    <row r="466" spans="1:49" ht="13" hidden="1" customHeight="1" outlineLevel="1">
      <c r="A466" t="s">
        <v>642</v>
      </c>
      <c r="B466" s="9" t="s">
        <v>2263</v>
      </c>
      <c r="C466" s="1">
        <f t="shared" si="103"/>
        <v>463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104"/>
        <v>5</v>
      </c>
      <c r="G466" s="1">
        <f t="shared" si="111"/>
        <v>176</v>
      </c>
      <c r="H466" s="2">
        <f t="shared" si="112"/>
        <v>0.38012958963282939</v>
      </c>
      <c r="I466" s="8"/>
      <c r="J466" s="2">
        <f t="shared" si="105"/>
        <v>0.6501079913606912</v>
      </c>
      <c r="K466" s="2">
        <f t="shared" si="106"/>
        <v>0.26997840172786175</v>
      </c>
      <c r="L466" s="2">
        <f t="shared" si="107"/>
        <v>8.6393088552915772E-3</v>
      </c>
      <c r="M466" s="2">
        <f t="shared" si="108"/>
        <v>7.1274298056155483E-2</v>
      </c>
      <c r="N466" s="87">
        <v>301</v>
      </c>
      <c r="O466" s="87">
        <v>125</v>
      </c>
      <c r="P466" s="87">
        <v>4</v>
      </c>
      <c r="Q466" s="87">
        <v>22</v>
      </c>
      <c r="R466" s="124"/>
      <c r="S466" s="87"/>
      <c r="T466" s="124"/>
      <c r="U466" s="124"/>
      <c r="V466" s="124"/>
      <c r="W466" s="124"/>
      <c r="X466" s="87">
        <v>0</v>
      </c>
      <c r="Y466" s="124"/>
      <c r="Z466" s="124">
        <v>7</v>
      </c>
      <c r="AA466" s="87">
        <v>4</v>
      </c>
      <c r="AB466" s="87"/>
      <c r="AG466" t="str">
        <f t="shared" si="109"/>
        <v>Corinth</v>
      </c>
      <c r="AH466" t="s">
        <v>467</v>
      </c>
      <c r="AI466">
        <v>1</v>
      </c>
      <c r="AK466" s="95">
        <v>50</v>
      </c>
      <c r="AL466" s="97">
        <v>17</v>
      </c>
      <c r="AM466" s="97">
        <v>25</v>
      </c>
      <c r="AN466" s="101">
        <v>15700</v>
      </c>
      <c r="AO466" s="101">
        <f t="shared" si="113"/>
        <v>50017</v>
      </c>
      <c r="AP466" s="9" t="s">
        <v>1974</v>
      </c>
      <c r="AQ466">
        <f t="shared" si="110"/>
        <v>5015700</v>
      </c>
      <c r="AU466">
        <v>48.55</v>
      </c>
      <c r="AV466">
        <v>0.02</v>
      </c>
      <c r="AW466">
        <v>48.54</v>
      </c>
    </row>
    <row r="467" spans="1:49" ht="13" hidden="1" customHeight="1" outlineLevel="1">
      <c r="A467" t="s">
        <v>2033</v>
      </c>
      <c r="B467" s="9" t="s">
        <v>2263</v>
      </c>
      <c r="C467" s="1">
        <f t="shared" si="103"/>
        <v>543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104"/>
        <v>4</v>
      </c>
      <c r="G467" s="1">
        <f t="shared" si="111"/>
        <v>265</v>
      </c>
      <c r="H467" s="2">
        <f t="shared" si="112"/>
        <v>0.48802946593001839</v>
      </c>
      <c r="I467" s="8"/>
      <c r="J467" s="2">
        <f t="shared" si="105"/>
        <v>0.7219152854511971</v>
      </c>
      <c r="K467" s="2">
        <f t="shared" si="106"/>
        <v>0.23388581952117865</v>
      </c>
      <c r="L467" s="2">
        <f t="shared" si="107"/>
        <v>7.3664825046040518E-3</v>
      </c>
      <c r="M467" s="2">
        <f t="shared" si="108"/>
        <v>3.6832412523020198E-2</v>
      </c>
      <c r="N467" s="87">
        <v>392</v>
      </c>
      <c r="O467" s="87">
        <v>127</v>
      </c>
      <c r="P467" s="87">
        <v>4</v>
      </c>
      <c r="Q467" s="87">
        <v>9</v>
      </c>
      <c r="R467" s="124"/>
      <c r="S467" s="87"/>
      <c r="T467" s="124"/>
      <c r="U467" s="124"/>
      <c r="V467" s="124"/>
      <c r="W467" s="124"/>
      <c r="X467" s="87">
        <v>4</v>
      </c>
      <c r="Y467" s="124"/>
      <c r="Z467" s="124">
        <v>4</v>
      </c>
      <c r="AA467" s="87">
        <v>3</v>
      </c>
      <c r="AB467" s="87"/>
      <c r="AG467" t="str">
        <f t="shared" si="109"/>
        <v>Cornwall</v>
      </c>
      <c r="AH467" t="s">
        <v>14</v>
      </c>
      <c r="AI467">
        <v>1</v>
      </c>
      <c r="AK467" s="95">
        <v>50</v>
      </c>
      <c r="AL467" s="97">
        <v>1</v>
      </c>
      <c r="AM467" s="97">
        <v>20</v>
      </c>
      <c r="AN467" s="101">
        <v>16000</v>
      </c>
      <c r="AO467" s="101">
        <f t="shared" si="113"/>
        <v>50001</v>
      </c>
      <c r="AP467" s="9" t="s">
        <v>1974</v>
      </c>
      <c r="AQ467">
        <f t="shared" si="110"/>
        <v>5016000</v>
      </c>
      <c r="AU467">
        <v>28.65</v>
      </c>
      <c r="AV467">
        <v>0.02</v>
      </c>
      <c r="AW467">
        <v>28.63</v>
      </c>
    </row>
    <row r="468" spans="1:49" ht="13" hidden="1" customHeight="1" outlineLevel="1">
      <c r="A468" t="s">
        <v>1607</v>
      </c>
      <c r="B468" s="9" t="s">
        <v>2263</v>
      </c>
      <c r="C468" s="1">
        <f t="shared" si="103"/>
        <v>260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 t="shared" si="104"/>
        <v>3</v>
      </c>
      <c r="G468" s="1">
        <f t="shared" si="111"/>
        <v>118</v>
      </c>
      <c r="H468" s="2">
        <f t="shared" si="112"/>
        <v>0.45384615384615384</v>
      </c>
      <c r="I468" s="8"/>
      <c r="J468" s="2">
        <f t="shared" si="105"/>
        <v>0.7</v>
      </c>
      <c r="K468" s="2">
        <f t="shared" si="106"/>
        <v>0.24615384615384617</v>
      </c>
      <c r="L468" s="2">
        <f t="shared" si="107"/>
        <v>2.6923076923076925E-2</v>
      </c>
      <c r="M468" s="2">
        <f t="shared" si="108"/>
        <v>2.6923076923076952E-2</v>
      </c>
      <c r="N468" s="87">
        <v>182</v>
      </c>
      <c r="O468" s="87">
        <v>64</v>
      </c>
      <c r="P468" s="87">
        <v>7</v>
      </c>
      <c r="Q468" s="87">
        <v>5</v>
      </c>
      <c r="R468" s="124"/>
      <c r="S468" s="87"/>
      <c r="T468" s="124"/>
      <c r="U468" s="124"/>
      <c r="V468" s="124"/>
      <c r="W468" s="124"/>
      <c r="X468" s="87">
        <v>0</v>
      </c>
      <c r="Y468" s="124"/>
      <c r="Z468" s="124">
        <v>2</v>
      </c>
      <c r="AA468" s="87">
        <v>0</v>
      </c>
      <c r="AB468" s="87"/>
      <c r="AG468" t="str">
        <f t="shared" si="109"/>
        <v>Coventry</v>
      </c>
      <c r="AH468" t="s">
        <v>449</v>
      </c>
      <c r="AI468">
        <v>1</v>
      </c>
      <c r="AK468" s="95">
        <v>50</v>
      </c>
      <c r="AL468" s="97">
        <v>19</v>
      </c>
      <c r="AM468" s="97">
        <v>25</v>
      </c>
      <c r="AN468" s="101">
        <v>16150</v>
      </c>
      <c r="AO468" s="101">
        <f t="shared" si="113"/>
        <v>50019</v>
      </c>
      <c r="AP468" s="9" t="s">
        <v>1974</v>
      </c>
      <c r="AQ468">
        <f t="shared" si="110"/>
        <v>5016150</v>
      </c>
      <c r="AU468">
        <v>27.67</v>
      </c>
      <c r="AV468">
        <v>0.22</v>
      </c>
      <c r="AW468">
        <v>27.45</v>
      </c>
    </row>
    <row r="469" spans="1:49" ht="13" hidden="1" customHeight="1" outlineLevel="1">
      <c r="A469" t="s">
        <v>466</v>
      </c>
      <c r="B469" s="9" t="s">
        <v>2263</v>
      </c>
      <c r="C469" s="1">
        <f t="shared" si="103"/>
        <v>434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104"/>
        <v>5</v>
      </c>
      <c r="G469" s="1">
        <f t="shared" si="111"/>
        <v>203</v>
      </c>
      <c r="H469" s="2">
        <f t="shared" si="112"/>
        <v>0.46774193548387094</v>
      </c>
      <c r="I469" s="8"/>
      <c r="J469" s="2">
        <f t="shared" si="105"/>
        <v>0.71198156682027647</v>
      </c>
      <c r="K469" s="2">
        <f t="shared" si="106"/>
        <v>0.24423963133640553</v>
      </c>
      <c r="L469" s="2">
        <f t="shared" si="107"/>
        <v>6.9124423963133645E-3</v>
      </c>
      <c r="M469" s="2">
        <f t="shared" si="108"/>
        <v>3.6866359447004643E-2</v>
      </c>
      <c r="N469" s="87">
        <v>309</v>
      </c>
      <c r="O469" s="87">
        <v>106</v>
      </c>
      <c r="P469" s="87">
        <v>3</v>
      </c>
      <c r="Q469" s="87">
        <v>9</v>
      </c>
      <c r="R469" s="124"/>
      <c r="S469" s="87"/>
      <c r="T469" s="124"/>
      <c r="U469" s="124"/>
      <c r="V469" s="124"/>
      <c r="W469" s="124"/>
      <c r="X469" s="87">
        <v>0</v>
      </c>
      <c r="Y469" s="124"/>
      <c r="Z469" s="124">
        <v>3</v>
      </c>
      <c r="AA469" s="87">
        <v>4</v>
      </c>
      <c r="AB469" s="87"/>
      <c r="AG469" t="str">
        <f t="shared" si="109"/>
        <v>Craftsbury</v>
      </c>
      <c r="AH469" t="s">
        <v>449</v>
      </c>
      <c r="AI469">
        <v>1</v>
      </c>
      <c r="AK469" s="95">
        <v>50</v>
      </c>
      <c r="AL469" s="97">
        <v>19</v>
      </c>
      <c r="AM469" s="97">
        <v>30</v>
      </c>
      <c r="AN469" s="101">
        <v>16300</v>
      </c>
      <c r="AO469" s="101">
        <f t="shared" si="113"/>
        <v>50019</v>
      </c>
      <c r="AP469" s="9" t="s">
        <v>1974</v>
      </c>
      <c r="AQ469">
        <f t="shared" si="110"/>
        <v>5016300</v>
      </c>
      <c r="AU469">
        <v>39.72</v>
      </c>
      <c r="AV469">
        <v>0.44</v>
      </c>
      <c r="AW469">
        <v>39.28</v>
      </c>
    </row>
    <row r="470" spans="1:49" ht="13" hidden="1" customHeight="1" outlineLevel="1">
      <c r="A470" t="s">
        <v>100</v>
      </c>
      <c r="B470" s="9" t="s">
        <v>2263</v>
      </c>
      <c r="C470" s="1">
        <f t="shared" si="103"/>
        <v>413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104"/>
        <v>4</v>
      </c>
      <c r="G470" s="1">
        <f t="shared" si="111"/>
        <v>123</v>
      </c>
      <c r="H470" s="2">
        <f t="shared" si="112"/>
        <v>0.29782082324455206</v>
      </c>
      <c r="I470" s="8"/>
      <c r="J470" s="2">
        <f t="shared" si="105"/>
        <v>0.61501210653753025</v>
      </c>
      <c r="K470" s="2">
        <f t="shared" si="106"/>
        <v>0.31719128329297819</v>
      </c>
      <c r="L470" s="2">
        <f t="shared" si="107"/>
        <v>1.4527845036319613E-2</v>
      </c>
      <c r="M470" s="2">
        <f t="shared" si="108"/>
        <v>5.3268765133171955E-2</v>
      </c>
      <c r="N470" s="87">
        <v>254</v>
      </c>
      <c r="O470" s="87">
        <v>131</v>
      </c>
      <c r="P470" s="87">
        <v>6</v>
      </c>
      <c r="Q470" s="87">
        <v>14</v>
      </c>
      <c r="R470" s="124"/>
      <c r="S470" s="87"/>
      <c r="T470" s="124"/>
      <c r="U470" s="124"/>
      <c r="V470" s="124"/>
      <c r="W470" s="124"/>
      <c r="X470" s="87">
        <v>0</v>
      </c>
      <c r="Y470" s="124"/>
      <c r="Z470" s="124">
        <v>4</v>
      </c>
      <c r="AA470" s="87">
        <v>4</v>
      </c>
      <c r="AB470" s="87"/>
      <c r="AG470" t="str">
        <f t="shared" si="109"/>
        <v>Danby</v>
      </c>
      <c r="AH470" t="s">
        <v>1041</v>
      </c>
      <c r="AI470">
        <v>1</v>
      </c>
      <c r="AK470" s="95">
        <v>50</v>
      </c>
      <c r="AL470" s="97">
        <v>21</v>
      </c>
      <c r="AM470" s="97">
        <v>30</v>
      </c>
      <c r="AN470" s="101">
        <v>16825</v>
      </c>
      <c r="AO470" s="101">
        <f t="shared" si="113"/>
        <v>50021</v>
      </c>
      <c r="AP470" s="9" t="s">
        <v>1974</v>
      </c>
      <c r="AQ470">
        <f t="shared" si="110"/>
        <v>5016825</v>
      </c>
      <c r="AU470">
        <v>41.53</v>
      </c>
      <c r="AV470">
        <v>0.09</v>
      </c>
      <c r="AW470">
        <v>41.44</v>
      </c>
    </row>
    <row r="471" spans="1:49" ht="13" hidden="1" customHeight="1" outlineLevel="1">
      <c r="A471" t="s">
        <v>1581</v>
      </c>
      <c r="B471" s="9" t="s">
        <v>2263</v>
      </c>
      <c r="C471" s="1">
        <f t="shared" si="103"/>
        <v>889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 t="shared" si="104"/>
        <v>5</v>
      </c>
      <c r="G471" s="1">
        <f t="shared" si="111"/>
        <v>355</v>
      </c>
      <c r="H471" s="2">
        <f t="shared" si="112"/>
        <v>0.39932508436445446</v>
      </c>
      <c r="I471" s="8"/>
      <c r="J471" s="2">
        <f t="shared" si="105"/>
        <v>0.67041619797525309</v>
      </c>
      <c r="K471" s="2">
        <f t="shared" si="106"/>
        <v>0.27109111361079863</v>
      </c>
      <c r="L471" s="2">
        <f t="shared" si="107"/>
        <v>1.2373453318335208E-2</v>
      </c>
      <c r="M471" s="2">
        <f t="shared" si="108"/>
        <v>4.6119235095613068E-2</v>
      </c>
      <c r="N471" s="87">
        <v>596</v>
      </c>
      <c r="O471" s="87">
        <v>241</v>
      </c>
      <c r="P471" s="87">
        <v>11</v>
      </c>
      <c r="Q471" s="87">
        <v>21</v>
      </c>
      <c r="R471" s="124"/>
      <c r="S471" s="87"/>
      <c r="T471" s="124"/>
      <c r="U471" s="124"/>
      <c r="V471" s="124"/>
      <c r="W471" s="124"/>
      <c r="X471" s="87">
        <v>4</v>
      </c>
      <c r="Y471" s="124"/>
      <c r="Z471" s="124">
        <v>14</v>
      </c>
      <c r="AA471" s="87">
        <v>2</v>
      </c>
      <c r="AB471" s="87"/>
      <c r="AG471" t="str">
        <f t="shared" si="109"/>
        <v>Danville</v>
      </c>
      <c r="AH471" t="s">
        <v>300</v>
      </c>
      <c r="AI471">
        <v>1</v>
      </c>
      <c r="AK471" s="95">
        <v>50</v>
      </c>
      <c r="AL471" s="97">
        <v>5</v>
      </c>
      <c r="AM471" s="97">
        <v>15</v>
      </c>
      <c r="AN471" s="101">
        <v>17125</v>
      </c>
      <c r="AO471" s="101">
        <f t="shared" si="113"/>
        <v>50005</v>
      </c>
      <c r="AP471" s="9" t="s">
        <v>1974</v>
      </c>
      <c r="AQ471">
        <f t="shared" si="110"/>
        <v>5017125</v>
      </c>
      <c r="AU471">
        <v>61.15</v>
      </c>
      <c r="AV471">
        <v>0.28000000000000003</v>
      </c>
      <c r="AW471">
        <v>60.88</v>
      </c>
    </row>
    <row r="472" spans="1:49" ht="13" hidden="1" customHeight="1" outlineLevel="1">
      <c r="A472" t="s">
        <v>881</v>
      </c>
      <c r="B472" s="9" t="s">
        <v>2263</v>
      </c>
      <c r="C472" s="1">
        <f t="shared" si="103"/>
        <v>1678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104"/>
        <v>3</v>
      </c>
      <c r="G472" s="1">
        <f t="shared" si="111"/>
        <v>845</v>
      </c>
      <c r="H472" s="2">
        <f t="shared" si="112"/>
        <v>0.5035756853396901</v>
      </c>
      <c r="I472" s="8"/>
      <c r="J472" s="2">
        <f t="shared" si="105"/>
        <v>0.72646007151370684</v>
      </c>
      <c r="K472" s="2">
        <f t="shared" si="106"/>
        <v>0.22288438617401668</v>
      </c>
      <c r="L472" s="2">
        <f t="shared" si="107"/>
        <v>1.6090584028605484E-2</v>
      </c>
      <c r="M472" s="2">
        <f t="shared" si="108"/>
        <v>3.4564958283670996E-2</v>
      </c>
      <c r="N472" s="87">
        <v>1219</v>
      </c>
      <c r="O472" s="87">
        <v>374</v>
      </c>
      <c r="P472" s="87">
        <v>27</v>
      </c>
      <c r="Q472" s="87">
        <v>23</v>
      </c>
      <c r="R472" s="124"/>
      <c r="S472" s="87"/>
      <c r="T472" s="124"/>
      <c r="U472" s="124"/>
      <c r="V472" s="124"/>
      <c r="W472" s="124"/>
      <c r="X472" s="87">
        <v>5</v>
      </c>
      <c r="Y472" s="124"/>
      <c r="Z472" s="124">
        <v>24</v>
      </c>
      <c r="AA472" s="87">
        <v>6</v>
      </c>
      <c r="AB472" s="87"/>
      <c r="AG472" t="str">
        <f t="shared" si="109"/>
        <v>Derby</v>
      </c>
      <c r="AH472" t="s">
        <v>449</v>
      </c>
      <c r="AI472">
        <v>1</v>
      </c>
      <c r="AK472" s="95">
        <v>50</v>
      </c>
      <c r="AL472" s="97">
        <v>19</v>
      </c>
      <c r="AM472" s="97">
        <v>35</v>
      </c>
      <c r="AN472" s="101">
        <v>17350</v>
      </c>
      <c r="AO472" s="101">
        <f t="shared" si="113"/>
        <v>50019</v>
      </c>
      <c r="AP472" s="9" t="s">
        <v>1974</v>
      </c>
      <c r="AQ472">
        <f t="shared" si="110"/>
        <v>5017350</v>
      </c>
      <c r="AU472">
        <v>57.62</v>
      </c>
      <c r="AV472">
        <v>7.99</v>
      </c>
      <c r="AW472">
        <v>49.63</v>
      </c>
    </row>
    <row r="473" spans="1:49" ht="13" hidden="1" customHeight="1" outlineLevel="1">
      <c r="A473" t="s">
        <v>1482</v>
      </c>
      <c r="B473" s="9" t="s">
        <v>2263</v>
      </c>
      <c r="C473" s="1">
        <f t="shared" si="103"/>
        <v>949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 t="shared" si="104"/>
        <v>4</v>
      </c>
      <c r="G473" s="1">
        <f t="shared" si="111"/>
        <v>165</v>
      </c>
      <c r="H473" s="2">
        <f t="shared" si="112"/>
        <v>0.17386722866174922</v>
      </c>
      <c r="I473" s="8"/>
      <c r="J473" s="2">
        <f t="shared" si="105"/>
        <v>0.55532139093782928</v>
      </c>
      <c r="K473" s="2">
        <f t="shared" si="106"/>
        <v>0.38145416227608009</v>
      </c>
      <c r="L473" s="2">
        <f t="shared" si="107"/>
        <v>1.6859852476290831E-2</v>
      </c>
      <c r="M473" s="2">
        <f t="shared" si="108"/>
        <v>4.6364594309799792E-2</v>
      </c>
      <c r="N473" s="87">
        <v>527</v>
      </c>
      <c r="O473" s="87">
        <v>362</v>
      </c>
      <c r="P473" s="87">
        <v>16</v>
      </c>
      <c r="Q473" s="87">
        <v>24</v>
      </c>
      <c r="R473" s="124"/>
      <c r="S473" s="87"/>
      <c r="T473" s="124"/>
      <c r="U473" s="124"/>
      <c r="V473" s="124"/>
      <c r="W473" s="124"/>
      <c r="X473" s="87">
        <v>5</v>
      </c>
      <c r="Y473" s="124"/>
      <c r="Z473" s="124">
        <v>11</v>
      </c>
      <c r="AA473" s="87">
        <v>4</v>
      </c>
      <c r="AB473" s="87"/>
      <c r="AG473" t="str">
        <f t="shared" si="109"/>
        <v>Dorset</v>
      </c>
      <c r="AH473" t="s">
        <v>214</v>
      </c>
      <c r="AI473">
        <v>1</v>
      </c>
      <c r="AK473" s="95">
        <v>50</v>
      </c>
      <c r="AL473" s="97">
        <v>3</v>
      </c>
      <c r="AM473" s="97">
        <v>15</v>
      </c>
      <c r="AN473" s="101">
        <v>17725</v>
      </c>
      <c r="AO473" s="101">
        <f t="shared" si="113"/>
        <v>50003</v>
      </c>
      <c r="AP473" s="9" t="s">
        <v>1974</v>
      </c>
      <c r="AQ473">
        <f t="shared" si="110"/>
        <v>5017725</v>
      </c>
      <c r="AU473">
        <v>47.85</v>
      </c>
      <c r="AV473">
        <v>0.04</v>
      </c>
      <c r="AW473">
        <v>47.82</v>
      </c>
    </row>
    <row r="474" spans="1:49" ht="13" hidden="1" customHeight="1" outlineLevel="1">
      <c r="A474" t="s">
        <v>1770</v>
      </c>
      <c r="B474" s="9" t="s">
        <v>2263</v>
      </c>
      <c r="C474" s="1">
        <f t="shared" si="103"/>
        <v>598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 t="shared" si="104"/>
        <v>3</v>
      </c>
      <c r="G474" s="1">
        <f t="shared" si="111"/>
        <v>12</v>
      </c>
      <c r="H474" s="2">
        <f t="shared" si="112"/>
        <v>2.0066889632107024E-2</v>
      </c>
      <c r="I474" s="8"/>
      <c r="J474" s="2">
        <f t="shared" si="105"/>
        <v>0.44983277591973242</v>
      </c>
      <c r="K474" s="2">
        <f t="shared" si="106"/>
        <v>0.46989966555183948</v>
      </c>
      <c r="L474" s="2">
        <f t="shared" si="107"/>
        <v>2.6755852842809364E-2</v>
      </c>
      <c r="M474" s="2">
        <f t="shared" si="108"/>
        <v>5.351170568561868E-2</v>
      </c>
      <c r="N474" s="87">
        <v>269</v>
      </c>
      <c r="O474" s="87">
        <v>281</v>
      </c>
      <c r="P474" s="87">
        <v>16</v>
      </c>
      <c r="Q474" s="87">
        <v>13</v>
      </c>
      <c r="R474" s="124"/>
      <c r="S474" s="87"/>
      <c r="T474" s="124"/>
      <c r="U474" s="124"/>
      <c r="V474" s="124"/>
      <c r="W474" s="124"/>
      <c r="X474" s="87">
        <v>2</v>
      </c>
      <c r="Y474" s="124"/>
      <c r="Z474" s="124">
        <v>11</v>
      </c>
      <c r="AA474" s="87">
        <v>6</v>
      </c>
      <c r="AB474" s="87"/>
      <c r="AG474" t="str">
        <f t="shared" si="109"/>
        <v>Dover</v>
      </c>
      <c r="AH474" t="s">
        <v>1034</v>
      </c>
      <c r="AI474">
        <v>1</v>
      </c>
      <c r="AK474" s="95">
        <v>50</v>
      </c>
      <c r="AL474" s="97">
        <v>25</v>
      </c>
      <c r="AM474" s="97">
        <v>20</v>
      </c>
      <c r="AN474" s="101">
        <v>17875</v>
      </c>
      <c r="AO474" s="101">
        <f t="shared" si="113"/>
        <v>50025</v>
      </c>
      <c r="AP474" s="9" t="s">
        <v>1974</v>
      </c>
      <c r="AQ474">
        <f t="shared" si="110"/>
        <v>5017875</v>
      </c>
      <c r="AU474">
        <v>35.299999999999997</v>
      </c>
      <c r="AV474">
        <v>0</v>
      </c>
      <c r="AW474">
        <v>35.299999999999997</v>
      </c>
    </row>
    <row r="475" spans="1:49" ht="13" hidden="1" customHeight="1" outlineLevel="1">
      <c r="A475" t="s">
        <v>1672</v>
      </c>
      <c r="B475" s="9" t="s">
        <v>2263</v>
      </c>
      <c r="C475" s="1">
        <f t="shared" si="103"/>
        <v>744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 t="shared" si="104"/>
        <v>6</v>
      </c>
      <c r="G475" s="1">
        <f t="shared" si="111"/>
        <v>394</v>
      </c>
      <c r="H475" s="2">
        <f t="shared" si="112"/>
        <v>0.52956989247311825</v>
      </c>
      <c r="I475" s="8"/>
      <c r="J475" s="2">
        <f t="shared" si="105"/>
        <v>0.73521505376344087</v>
      </c>
      <c r="K475" s="2">
        <f t="shared" si="106"/>
        <v>0.20564516129032259</v>
      </c>
      <c r="L475" s="2">
        <f t="shared" si="107"/>
        <v>6.7204301075268818E-3</v>
      </c>
      <c r="M475" s="2">
        <f t="shared" si="108"/>
        <v>5.2419354838709652E-2</v>
      </c>
      <c r="N475" s="87">
        <v>547</v>
      </c>
      <c r="O475" s="87">
        <v>153</v>
      </c>
      <c r="P475" s="87">
        <v>5</v>
      </c>
      <c r="Q475" s="87">
        <v>14</v>
      </c>
      <c r="R475" s="124"/>
      <c r="S475" s="87"/>
      <c r="T475" s="124"/>
      <c r="U475" s="124"/>
      <c r="V475" s="124"/>
      <c r="W475" s="124"/>
      <c r="X475" s="87">
        <v>3</v>
      </c>
      <c r="Y475" s="124"/>
      <c r="Z475" s="124">
        <v>8</v>
      </c>
      <c r="AA475" s="87">
        <v>14</v>
      </c>
      <c r="AB475" s="87"/>
      <c r="AG475" t="str">
        <f t="shared" si="109"/>
        <v>Dummerston</v>
      </c>
      <c r="AH475" t="s">
        <v>1034</v>
      </c>
      <c r="AI475">
        <v>1</v>
      </c>
      <c r="AK475" s="95">
        <v>50</v>
      </c>
      <c r="AL475" s="97">
        <v>25</v>
      </c>
      <c r="AM475" s="97">
        <v>25</v>
      </c>
      <c r="AN475" s="101">
        <v>18325</v>
      </c>
      <c r="AO475" s="101">
        <f t="shared" si="113"/>
        <v>50025</v>
      </c>
      <c r="AP475" s="9" t="s">
        <v>1974</v>
      </c>
      <c r="AQ475">
        <f t="shared" si="110"/>
        <v>5018325</v>
      </c>
      <c r="AU475">
        <v>30.8</v>
      </c>
      <c r="AV475">
        <v>0.22</v>
      </c>
      <c r="AW475">
        <v>30.58</v>
      </c>
    </row>
    <row r="476" spans="1:49" ht="13" hidden="1" customHeight="1" outlineLevel="1">
      <c r="A476" t="s">
        <v>677</v>
      </c>
      <c r="B476" s="9" t="s">
        <v>2263</v>
      </c>
      <c r="C476" s="1">
        <f t="shared" si="103"/>
        <v>388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104"/>
        <v>3</v>
      </c>
      <c r="G476" s="1">
        <f t="shared" si="111"/>
        <v>191</v>
      </c>
      <c r="H476" s="2">
        <f t="shared" si="112"/>
        <v>0.49226804123711343</v>
      </c>
      <c r="I476" s="8"/>
      <c r="J476" s="2">
        <f t="shared" si="105"/>
        <v>0.71391752577319589</v>
      </c>
      <c r="K476" s="2">
        <f t="shared" si="106"/>
        <v>0.22164948453608246</v>
      </c>
      <c r="L476" s="2">
        <f t="shared" si="107"/>
        <v>3.608247422680412E-2</v>
      </c>
      <c r="M476" s="2">
        <f t="shared" si="108"/>
        <v>2.8350515463917522E-2</v>
      </c>
      <c r="N476" s="87">
        <v>277</v>
      </c>
      <c r="O476" s="87">
        <v>86</v>
      </c>
      <c r="P476" s="87">
        <v>14</v>
      </c>
      <c r="Q476" s="87">
        <v>4</v>
      </c>
      <c r="R476" s="124"/>
      <c r="S476" s="87"/>
      <c r="T476" s="124"/>
      <c r="U476" s="124"/>
      <c r="V476" s="124"/>
      <c r="W476" s="124"/>
      <c r="X476" s="87">
        <v>1</v>
      </c>
      <c r="Y476" s="124"/>
      <c r="Z476" s="124">
        <v>4</v>
      </c>
      <c r="AA476" s="87">
        <v>2</v>
      </c>
      <c r="AB476" s="87"/>
      <c r="AG476" t="str">
        <f t="shared" si="109"/>
        <v>Duxbury</v>
      </c>
      <c r="AH476" t="s">
        <v>404</v>
      </c>
      <c r="AI476">
        <v>1</v>
      </c>
      <c r="AK476" s="95">
        <v>50</v>
      </c>
      <c r="AL476" s="97">
        <v>23</v>
      </c>
      <c r="AM476" s="97">
        <v>30</v>
      </c>
      <c r="AN476" s="101">
        <v>18550</v>
      </c>
      <c r="AO476" s="101">
        <f t="shared" si="113"/>
        <v>50023</v>
      </c>
      <c r="AP476" s="9" t="s">
        <v>1974</v>
      </c>
      <c r="AQ476">
        <f t="shared" si="110"/>
        <v>5018550</v>
      </c>
      <c r="AU476">
        <v>43.08</v>
      </c>
      <c r="AV476">
        <v>0.16</v>
      </c>
      <c r="AW476">
        <v>42.92</v>
      </c>
    </row>
    <row r="477" spans="1:49" ht="13" hidden="1" customHeight="1" outlineLevel="1">
      <c r="A477" t="s">
        <v>1287</v>
      </c>
      <c r="B477" s="9" t="s">
        <v>2263</v>
      </c>
      <c r="C477" s="1">
        <f t="shared" si="103"/>
        <v>114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 t="shared" si="104"/>
        <v>3</v>
      </c>
      <c r="G477" s="1">
        <f t="shared" si="111"/>
        <v>37</v>
      </c>
      <c r="H477" s="2">
        <f t="shared" si="112"/>
        <v>0.32456140350877194</v>
      </c>
      <c r="I477" s="8"/>
      <c r="J477" s="2">
        <f t="shared" si="105"/>
        <v>0.59649122807017541</v>
      </c>
      <c r="K477" s="2">
        <f t="shared" si="106"/>
        <v>0.27192982456140352</v>
      </c>
      <c r="L477" s="2">
        <f t="shared" si="107"/>
        <v>5.2631578947368418E-2</v>
      </c>
      <c r="M477" s="2">
        <f t="shared" si="108"/>
        <v>7.8947368421052655E-2</v>
      </c>
      <c r="N477" s="87">
        <v>68</v>
      </c>
      <c r="O477" s="87">
        <v>31</v>
      </c>
      <c r="P477" s="87">
        <v>6</v>
      </c>
      <c r="Q477" s="87">
        <v>3</v>
      </c>
      <c r="R477" s="124"/>
      <c r="S477" s="87"/>
      <c r="T477" s="124"/>
      <c r="U477" s="124"/>
      <c r="V477" s="124"/>
      <c r="W477" s="124"/>
      <c r="X477" s="87">
        <v>0</v>
      </c>
      <c r="Y477" s="124"/>
      <c r="Z477" s="124">
        <v>5</v>
      </c>
      <c r="AA477" s="87">
        <v>1</v>
      </c>
      <c r="AB477" s="87"/>
      <c r="AG477" t="str">
        <f t="shared" si="109"/>
        <v>East Haven</v>
      </c>
      <c r="AH477" t="s">
        <v>535</v>
      </c>
      <c r="AI477">
        <v>1</v>
      </c>
      <c r="AK477" s="95">
        <v>50</v>
      </c>
      <c r="AL477" s="97">
        <v>9</v>
      </c>
      <c r="AM477" s="97">
        <v>40</v>
      </c>
      <c r="AN477" s="101">
        <v>21250</v>
      </c>
      <c r="AO477" s="101">
        <f t="shared" si="113"/>
        <v>50009</v>
      </c>
      <c r="AP477" s="9" t="s">
        <v>1974</v>
      </c>
      <c r="AQ477">
        <f t="shared" si="110"/>
        <v>5021250</v>
      </c>
      <c r="AU477">
        <v>37.409999999999997</v>
      </c>
      <c r="AV477">
        <v>0</v>
      </c>
      <c r="AW477">
        <v>37.409999999999997</v>
      </c>
    </row>
    <row r="478" spans="1:49" ht="13" hidden="1" customHeight="1" outlineLevel="1">
      <c r="A478" t="s">
        <v>882</v>
      </c>
      <c r="B478" s="9" t="s">
        <v>2263</v>
      </c>
      <c r="C478" s="1">
        <f t="shared" si="103"/>
        <v>1163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104"/>
        <v>4</v>
      </c>
      <c r="G478" s="1">
        <f t="shared" si="111"/>
        <v>576</v>
      </c>
      <c r="H478" s="2">
        <f t="shared" si="112"/>
        <v>0.49527085124677556</v>
      </c>
      <c r="I478" s="8"/>
      <c r="J478" s="2">
        <f t="shared" si="105"/>
        <v>0.71969045571797075</v>
      </c>
      <c r="K478" s="2">
        <f t="shared" si="106"/>
        <v>0.22441960447119519</v>
      </c>
      <c r="L478" s="2">
        <f t="shared" si="107"/>
        <v>5.1590713671539126E-3</v>
      </c>
      <c r="M478" s="2">
        <f t="shared" si="108"/>
        <v>5.0730868443680154E-2</v>
      </c>
      <c r="N478" s="87">
        <v>837</v>
      </c>
      <c r="O478" s="87">
        <v>261</v>
      </c>
      <c r="P478" s="87">
        <v>6</v>
      </c>
      <c r="Q478" s="87">
        <v>47</v>
      </c>
      <c r="R478" s="124"/>
      <c r="S478" s="87"/>
      <c r="T478" s="124"/>
      <c r="U478" s="124"/>
      <c r="V478" s="124"/>
      <c r="W478" s="124"/>
      <c r="X478" s="87">
        <v>1</v>
      </c>
      <c r="Y478" s="124"/>
      <c r="Z478" s="124">
        <v>6</v>
      </c>
      <c r="AA478" s="87">
        <v>5</v>
      </c>
      <c r="AB478" s="87"/>
      <c r="AG478" t="str">
        <f t="shared" ref="AG478:AG541" si="114">A478</f>
        <v>East Montpelier</v>
      </c>
      <c r="AH478" t="s">
        <v>404</v>
      </c>
      <c r="AI478">
        <v>1</v>
      </c>
      <c r="AK478" s="95">
        <v>50</v>
      </c>
      <c r="AL478" s="97">
        <v>23</v>
      </c>
      <c r="AM478" s="97">
        <v>35</v>
      </c>
      <c r="AN478" s="101">
        <v>21925</v>
      </c>
      <c r="AO478" s="101">
        <f t="shared" si="113"/>
        <v>50023</v>
      </c>
      <c r="AP478" s="9" t="s">
        <v>1974</v>
      </c>
      <c r="AQ478">
        <f t="shared" si="110"/>
        <v>5021925</v>
      </c>
      <c r="AU478">
        <v>32.1</v>
      </c>
      <c r="AV478">
        <v>0.11</v>
      </c>
      <c r="AW478">
        <v>31.99</v>
      </c>
    </row>
    <row r="479" spans="1:49" ht="13" hidden="1" customHeight="1" outlineLevel="1">
      <c r="A479" t="s">
        <v>1257</v>
      </c>
      <c r="B479" s="9" t="s">
        <v>2263</v>
      </c>
      <c r="C479" s="1">
        <f t="shared" si="103"/>
        <v>398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104"/>
        <v>6</v>
      </c>
      <c r="G479" s="1">
        <f t="shared" si="111"/>
        <v>145</v>
      </c>
      <c r="H479" s="2">
        <f t="shared" si="112"/>
        <v>0.36432160804020103</v>
      </c>
      <c r="I479" s="8"/>
      <c r="J479" s="2">
        <f t="shared" si="105"/>
        <v>0.64824120603015079</v>
      </c>
      <c r="K479" s="2">
        <f t="shared" si="106"/>
        <v>0.28391959798994976</v>
      </c>
      <c r="L479" s="2">
        <f t="shared" si="107"/>
        <v>1.2562814070351759E-2</v>
      </c>
      <c r="M479" s="2">
        <f t="shared" si="108"/>
        <v>5.52763819095477E-2</v>
      </c>
      <c r="N479" s="87">
        <v>258</v>
      </c>
      <c r="O479" s="87">
        <v>113</v>
      </c>
      <c r="P479" s="87">
        <v>5</v>
      </c>
      <c r="Q479" s="87">
        <v>8</v>
      </c>
      <c r="R479" s="124"/>
      <c r="S479" s="87"/>
      <c r="T479" s="124"/>
      <c r="U479" s="124"/>
      <c r="V479" s="124"/>
      <c r="W479" s="124"/>
      <c r="X479" s="87">
        <v>0</v>
      </c>
      <c r="Y479" s="124"/>
      <c r="Z479" s="124">
        <v>6</v>
      </c>
      <c r="AA479" s="87">
        <v>8</v>
      </c>
      <c r="AB479" s="87"/>
      <c r="AG479" t="str">
        <f t="shared" si="114"/>
        <v>Eden</v>
      </c>
      <c r="AH479" t="s">
        <v>1182</v>
      </c>
      <c r="AI479">
        <v>1</v>
      </c>
      <c r="AK479" s="95">
        <v>50</v>
      </c>
      <c r="AL479" s="97">
        <v>15</v>
      </c>
      <c r="AM479" s="97">
        <v>15</v>
      </c>
      <c r="AN479" s="101">
        <v>23500</v>
      </c>
      <c r="AO479" s="101">
        <f t="shared" si="113"/>
        <v>50015</v>
      </c>
      <c r="AP479" s="9" t="s">
        <v>1974</v>
      </c>
      <c r="AQ479">
        <f t="shared" si="110"/>
        <v>5023500</v>
      </c>
      <c r="AU479">
        <v>64.290000000000006</v>
      </c>
      <c r="AV479">
        <v>0.71</v>
      </c>
      <c r="AW479">
        <v>63.58</v>
      </c>
    </row>
    <row r="480" spans="1:49" ht="13" hidden="1" customHeight="1" outlineLevel="1">
      <c r="A480" t="s">
        <v>220</v>
      </c>
      <c r="B480" s="9" t="s">
        <v>2263</v>
      </c>
      <c r="C480" s="1">
        <f t="shared" si="103"/>
        <v>273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 t="shared" si="104"/>
        <v>0</v>
      </c>
      <c r="G480" s="1">
        <f t="shared" si="111"/>
        <v>178</v>
      </c>
      <c r="H480" s="2">
        <f t="shared" si="112"/>
        <v>0.65201465201465203</v>
      </c>
      <c r="I480" s="8"/>
      <c r="J480" s="2">
        <f t="shared" si="105"/>
        <v>0.81684981684981683</v>
      </c>
      <c r="K480" s="2">
        <f t="shared" si="106"/>
        <v>0.16483516483516483</v>
      </c>
      <c r="L480" s="2">
        <f t="shared" si="107"/>
        <v>0</v>
      </c>
      <c r="M480" s="2">
        <f t="shared" si="108"/>
        <v>1.8315018315018333E-2</v>
      </c>
      <c r="N480" s="87">
        <v>223</v>
      </c>
      <c r="O480" s="87">
        <v>45</v>
      </c>
      <c r="P480" s="87">
        <v>0</v>
      </c>
      <c r="Q480" s="87">
        <v>3</v>
      </c>
      <c r="R480" s="124"/>
      <c r="S480" s="87"/>
      <c r="T480" s="124"/>
      <c r="U480" s="124"/>
      <c r="V480" s="124"/>
      <c r="W480" s="124"/>
      <c r="X480" s="87">
        <v>1</v>
      </c>
      <c r="Y480" s="124"/>
      <c r="Z480" s="124">
        <v>1</v>
      </c>
      <c r="AA480" s="87">
        <v>0</v>
      </c>
      <c r="AB480" s="87"/>
      <c r="AG480" t="str">
        <f t="shared" si="114"/>
        <v>Elmore</v>
      </c>
      <c r="AH480" t="s">
        <v>1182</v>
      </c>
      <c r="AI480">
        <v>1</v>
      </c>
      <c r="AK480" s="95">
        <v>50</v>
      </c>
      <c r="AL480" s="97">
        <v>15</v>
      </c>
      <c r="AM480" s="97">
        <v>20</v>
      </c>
      <c r="AN480" s="101">
        <v>23725</v>
      </c>
      <c r="AO480" s="101">
        <f t="shared" si="113"/>
        <v>50015</v>
      </c>
      <c r="AP480" s="9" t="s">
        <v>1974</v>
      </c>
      <c r="AQ480">
        <f t="shared" si="110"/>
        <v>5023725</v>
      </c>
      <c r="AU480">
        <v>39.6</v>
      </c>
      <c r="AV480">
        <v>0.44</v>
      </c>
      <c r="AW480">
        <v>39.15</v>
      </c>
    </row>
    <row r="481" spans="1:52" ht="13" hidden="1" customHeight="1" outlineLevel="1">
      <c r="A481" t="s">
        <v>1773</v>
      </c>
      <c r="B481" s="9" t="s">
        <v>2263</v>
      </c>
      <c r="C481" s="1">
        <f t="shared" ref="C481:C544" si="115">SUM(N481:AE481)</f>
        <v>965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ref="F481:F544" si="116">IF(P481&gt;0,RANK(P481,(N481:AE481)),0)</f>
        <v>5</v>
      </c>
      <c r="G481" s="1">
        <f t="shared" si="111"/>
        <v>540</v>
      </c>
      <c r="H481" s="2">
        <f t="shared" si="112"/>
        <v>0.55958549222797926</v>
      </c>
      <c r="I481" s="8"/>
      <c r="J481" s="2">
        <f t="shared" ref="J481:J544" si="117">IF(C481=0,"-",N481/C481)</f>
        <v>0.75647668393782386</v>
      </c>
      <c r="K481" s="2">
        <f t="shared" ref="K481:K544" si="118">IF(C481=0,"-",O481/C481)</f>
        <v>0.19689119170984457</v>
      </c>
      <c r="L481" s="2">
        <f t="shared" ref="L481:L544" si="119">IF(C481=0,"-",P481/C481)</f>
        <v>7.2538860103626944E-3</v>
      </c>
      <c r="M481" s="2">
        <f t="shared" ref="M481:M544" si="120">IF(C481=0,"-",(1-J481-K481-L481))</f>
        <v>3.937823834196888E-2</v>
      </c>
      <c r="N481" s="87">
        <v>730</v>
      </c>
      <c r="O481" s="87">
        <v>190</v>
      </c>
      <c r="P481" s="87">
        <v>7</v>
      </c>
      <c r="Q481" s="87">
        <v>18</v>
      </c>
      <c r="R481" s="124"/>
      <c r="S481" s="87"/>
      <c r="T481" s="124"/>
      <c r="U481" s="124"/>
      <c r="V481" s="124"/>
      <c r="W481" s="124"/>
      <c r="X481" s="87">
        <v>3</v>
      </c>
      <c r="Y481" s="124"/>
      <c r="Z481" s="124">
        <v>13</v>
      </c>
      <c r="AA481" s="87">
        <v>4</v>
      </c>
      <c r="AB481" s="87"/>
      <c r="AG481" t="str">
        <f t="shared" si="114"/>
        <v>Enosburg</v>
      </c>
      <c r="AH481" t="s">
        <v>522</v>
      </c>
      <c r="AI481">
        <v>1</v>
      </c>
      <c r="AK481" s="95">
        <v>50</v>
      </c>
      <c r="AL481" s="97">
        <v>11</v>
      </c>
      <c r="AM481" s="97">
        <v>20</v>
      </c>
      <c r="AN481" s="101">
        <v>23875</v>
      </c>
      <c r="AO481" s="101">
        <f t="shared" si="113"/>
        <v>50011</v>
      </c>
      <c r="AP481" s="9" t="s">
        <v>1974</v>
      </c>
      <c r="AQ481">
        <f t="shared" ref="AQ481:AQ544" si="121">AK481*100000+AN481</f>
        <v>5023875</v>
      </c>
      <c r="AU481">
        <v>48.72</v>
      </c>
      <c r="AV481">
        <v>0.16</v>
      </c>
      <c r="AW481">
        <v>48.57</v>
      </c>
      <c r="AZ481" t="s">
        <v>875</v>
      </c>
    </row>
    <row r="482" spans="1:52" ht="13" hidden="1" customHeight="1" outlineLevel="1">
      <c r="A482" t="s">
        <v>535</v>
      </c>
      <c r="B482" s="9" t="s">
        <v>2263</v>
      </c>
      <c r="C482" s="1">
        <f t="shared" si="115"/>
        <v>6406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116"/>
        <v>3</v>
      </c>
      <c r="G482" s="1">
        <f t="shared" si="111"/>
        <v>3518</v>
      </c>
      <c r="H482" s="2">
        <f t="shared" si="112"/>
        <v>0.54917265064002496</v>
      </c>
      <c r="I482" s="8"/>
      <c r="J482" s="2">
        <f t="shared" si="117"/>
        <v>0.74399000936621917</v>
      </c>
      <c r="K482" s="2">
        <f t="shared" si="118"/>
        <v>0.19481735872619418</v>
      </c>
      <c r="L482" s="2">
        <f t="shared" si="119"/>
        <v>2.4664377146425227E-2</v>
      </c>
      <c r="M482" s="2">
        <f t="shared" si="120"/>
        <v>3.6528254761161415E-2</v>
      </c>
      <c r="N482" s="87">
        <v>4766</v>
      </c>
      <c r="O482" s="87">
        <v>1248</v>
      </c>
      <c r="P482" s="87">
        <v>158</v>
      </c>
      <c r="Q482" s="87">
        <v>122</v>
      </c>
      <c r="R482" s="124"/>
      <c r="S482" s="87"/>
      <c r="T482" s="124"/>
      <c r="U482" s="124"/>
      <c r="V482" s="124"/>
      <c r="W482" s="124"/>
      <c r="X482" s="87">
        <v>39</v>
      </c>
      <c r="Y482" s="124"/>
      <c r="Z482" s="124">
        <v>54</v>
      </c>
      <c r="AA482" s="87">
        <v>19</v>
      </c>
      <c r="AB482" s="87"/>
      <c r="AG482" t="str">
        <f t="shared" si="114"/>
        <v>Essex</v>
      </c>
      <c r="AH482" t="s">
        <v>1227</v>
      </c>
      <c r="AI482">
        <v>1</v>
      </c>
      <c r="AK482" s="95">
        <v>50</v>
      </c>
      <c r="AL482" s="97">
        <v>7</v>
      </c>
      <c r="AM482" s="97">
        <v>30</v>
      </c>
      <c r="AN482" s="101">
        <v>24175</v>
      </c>
      <c r="AO482" s="101">
        <f t="shared" si="113"/>
        <v>50007</v>
      </c>
      <c r="AP482" s="9" t="s">
        <v>1974</v>
      </c>
      <c r="AQ482">
        <f t="shared" si="121"/>
        <v>5024175</v>
      </c>
      <c r="AU482">
        <v>39.32</v>
      </c>
      <c r="AV482">
        <v>0.31</v>
      </c>
      <c r="AW482">
        <v>39.01</v>
      </c>
    </row>
    <row r="483" spans="1:52" ht="13" hidden="1" customHeight="1" outlineLevel="1">
      <c r="A483" t="s">
        <v>1413</v>
      </c>
      <c r="B483" s="9" t="s">
        <v>2263</v>
      </c>
      <c r="C483" s="1">
        <f t="shared" si="115"/>
        <v>784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116"/>
        <v>6</v>
      </c>
      <c r="G483" s="1">
        <f t="shared" si="111"/>
        <v>308</v>
      </c>
      <c r="H483" s="2">
        <f t="shared" si="112"/>
        <v>0.39285714285714285</v>
      </c>
      <c r="I483" s="8"/>
      <c r="J483" s="2">
        <f t="shared" si="117"/>
        <v>0.66709183673469385</v>
      </c>
      <c r="K483" s="2">
        <f t="shared" si="118"/>
        <v>0.27423469387755101</v>
      </c>
      <c r="L483" s="2">
        <f t="shared" si="119"/>
        <v>7.6530612244897957E-3</v>
      </c>
      <c r="M483" s="2">
        <f t="shared" si="120"/>
        <v>5.1020408163265342E-2</v>
      </c>
      <c r="N483" s="87">
        <v>523</v>
      </c>
      <c r="O483" s="87">
        <v>215</v>
      </c>
      <c r="P483" s="87">
        <v>6</v>
      </c>
      <c r="Q483" s="87">
        <v>18</v>
      </c>
      <c r="R483" s="124"/>
      <c r="S483" s="87"/>
      <c r="T483" s="124"/>
      <c r="U483" s="124"/>
      <c r="V483" s="124"/>
      <c r="W483" s="124"/>
      <c r="X483" s="87">
        <v>2</v>
      </c>
      <c r="Y483" s="124"/>
      <c r="Z483" s="124">
        <v>13</v>
      </c>
      <c r="AA483" s="87">
        <v>7</v>
      </c>
      <c r="AB483" s="87"/>
      <c r="AG483" t="str">
        <f t="shared" si="114"/>
        <v>Fair Haven</v>
      </c>
      <c r="AH483" t="s">
        <v>1041</v>
      </c>
      <c r="AI483">
        <v>1</v>
      </c>
      <c r="AK483" s="95">
        <v>50</v>
      </c>
      <c r="AL483" s="97">
        <v>21</v>
      </c>
      <c r="AM483" s="97">
        <v>35</v>
      </c>
      <c r="AN483" s="101">
        <v>25375</v>
      </c>
      <c r="AO483" s="101">
        <f t="shared" si="113"/>
        <v>50021</v>
      </c>
      <c r="AP483" s="9" t="s">
        <v>1974</v>
      </c>
      <c r="AQ483">
        <f t="shared" si="121"/>
        <v>5025375</v>
      </c>
      <c r="AU483">
        <v>18.13</v>
      </c>
      <c r="AV483">
        <v>0.49</v>
      </c>
      <c r="AW483">
        <v>17.64</v>
      </c>
    </row>
    <row r="484" spans="1:52" ht="13" hidden="1" customHeight="1" outlineLevel="1">
      <c r="A484" t="s">
        <v>1788</v>
      </c>
      <c r="B484" s="9" t="s">
        <v>2263</v>
      </c>
      <c r="C484" s="1">
        <f t="shared" si="115"/>
        <v>1063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 t="shared" si="116"/>
        <v>4</v>
      </c>
      <c r="G484" s="1">
        <f t="shared" si="111"/>
        <v>539</v>
      </c>
      <c r="H484" s="2">
        <f t="shared" si="112"/>
        <v>0.50705550329256821</v>
      </c>
      <c r="I484" s="8"/>
      <c r="J484" s="2">
        <f t="shared" si="117"/>
        <v>0.7262464722483537</v>
      </c>
      <c r="K484" s="2">
        <f t="shared" si="118"/>
        <v>0.21919096895578552</v>
      </c>
      <c r="L484" s="2">
        <f t="shared" si="119"/>
        <v>1.2229539040451553E-2</v>
      </c>
      <c r="M484" s="2">
        <f t="shared" si="120"/>
        <v>4.2333019755409221E-2</v>
      </c>
      <c r="N484" s="87">
        <v>772</v>
      </c>
      <c r="O484" s="87">
        <v>233</v>
      </c>
      <c r="P484" s="87">
        <v>13</v>
      </c>
      <c r="Q484" s="87">
        <v>21</v>
      </c>
      <c r="R484" s="124"/>
      <c r="S484" s="87"/>
      <c r="T484" s="124"/>
      <c r="U484" s="124"/>
      <c r="V484" s="124"/>
      <c r="W484" s="124"/>
      <c r="X484" s="87">
        <v>6</v>
      </c>
      <c r="Y484" s="124"/>
      <c r="Z484" s="124">
        <v>12</v>
      </c>
      <c r="AA484" s="87">
        <v>6</v>
      </c>
      <c r="AB484" s="87"/>
      <c r="AG484" t="str">
        <f t="shared" si="114"/>
        <v>Fairfax</v>
      </c>
      <c r="AH484" t="s">
        <v>522</v>
      </c>
      <c r="AI484">
        <v>1</v>
      </c>
      <c r="AK484" s="95">
        <v>50</v>
      </c>
      <c r="AL484" s="97">
        <v>11</v>
      </c>
      <c r="AM484" s="97">
        <v>25</v>
      </c>
      <c r="AN484" s="101">
        <v>24925</v>
      </c>
      <c r="AO484" s="101">
        <f t="shared" si="113"/>
        <v>50011</v>
      </c>
      <c r="AP484" s="9" t="s">
        <v>1974</v>
      </c>
      <c r="AQ484">
        <f t="shared" si="121"/>
        <v>5024925</v>
      </c>
      <c r="AU484">
        <v>40.5</v>
      </c>
      <c r="AV484">
        <v>0.31</v>
      </c>
      <c r="AW484">
        <v>40.18</v>
      </c>
    </row>
    <row r="485" spans="1:52" ht="13" hidden="1" customHeight="1" outlineLevel="1">
      <c r="A485" t="s">
        <v>394</v>
      </c>
      <c r="B485" s="9" t="s">
        <v>2263</v>
      </c>
      <c r="C485" s="1">
        <f t="shared" si="115"/>
        <v>558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116"/>
        <v>6</v>
      </c>
      <c r="G485" s="1">
        <f t="shared" si="111"/>
        <v>340</v>
      </c>
      <c r="H485" s="2">
        <f t="shared" si="112"/>
        <v>0.60931899641577059</v>
      </c>
      <c r="I485" s="8"/>
      <c r="J485" s="2">
        <f t="shared" si="117"/>
        <v>0.79032258064516125</v>
      </c>
      <c r="K485" s="2">
        <f t="shared" si="118"/>
        <v>0.18100358422939067</v>
      </c>
      <c r="L485" s="2">
        <f t="shared" si="119"/>
        <v>5.3763440860215058E-3</v>
      </c>
      <c r="M485" s="2">
        <f t="shared" si="120"/>
        <v>2.329749103942657E-2</v>
      </c>
      <c r="N485" s="87">
        <v>441</v>
      </c>
      <c r="O485" s="87">
        <v>101</v>
      </c>
      <c r="P485" s="87">
        <v>3</v>
      </c>
      <c r="Q485" s="87">
        <v>4</v>
      </c>
      <c r="R485" s="124"/>
      <c r="S485" s="87"/>
      <c r="T485" s="124"/>
      <c r="U485" s="124"/>
      <c r="V485" s="124"/>
      <c r="W485" s="124"/>
      <c r="X485" s="87">
        <v>0</v>
      </c>
      <c r="Y485" s="124"/>
      <c r="Z485" s="124">
        <v>5</v>
      </c>
      <c r="AA485" s="87">
        <v>4</v>
      </c>
      <c r="AB485" s="87"/>
      <c r="AG485" t="str">
        <f t="shared" si="114"/>
        <v>Fairfield</v>
      </c>
      <c r="AH485" t="s">
        <v>522</v>
      </c>
      <c r="AI485">
        <v>1</v>
      </c>
      <c r="AK485" s="95">
        <v>50</v>
      </c>
      <c r="AL485" s="97">
        <v>11</v>
      </c>
      <c r="AM485" s="97">
        <v>30</v>
      </c>
      <c r="AN485" s="101">
        <v>25225</v>
      </c>
      <c r="AO485" s="101">
        <f t="shared" si="113"/>
        <v>50011</v>
      </c>
      <c r="AP485" s="9" t="s">
        <v>1974</v>
      </c>
      <c r="AQ485">
        <f t="shared" si="121"/>
        <v>5025225</v>
      </c>
      <c r="AU485">
        <v>68.55</v>
      </c>
      <c r="AV485">
        <v>0.76</v>
      </c>
      <c r="AW485">
        <v>67.790000000000006</v>
      </c>
    </row>
    <row r="486" spans="1:52" ht="13" hidden="1" customHeight="1" outlineLevel="1">
      <c r="A486" t="s">
        <v>915</v>
      </c>
      <c r="B486" s="9" t="s">
        <v>2263</v>
      </c>
      <c r="C486" s="1">
        <f t="shared" si="115"/>
        <v>408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 t="shared" si="116"/>
        <v>4</v>
      </c>
      <c r="G486" s="1">
        <f t="shared" si="111"/>
        <v>153</v>
      </c>
      <c r="H486" s="2">
        <f t="shared" si="112"/>
        <v>0.375</v>
      </c>
      <c r="I486" s="8"/>
      <c r="J486" s="2">
        <f t="shared" si="117"/>
        <v>0.6470588235294118</v>
      </c>
      <c r="K486" s="2">
        <f t="shared" si="118"/>
        <v>0.27205882352941174</v>
      </c>
      <c r="L486" s="2">
        <f t="shared" si="119"/>
        <v>2.2058823529411766E-2</v>
      </c>
      <c r="M486" s="2">
        <f t="shared" si="120"/>
        <v>5.8823529411764691E-2</v>
      </c>
      <c r="N486" s="87">
        <v>264</v>
      </c>
      <c r="O486" s="87">
        <v>111</v>
      </c>
      <c r="P486" s="87">
        <v>9</v>
      </c>
      <c r="Q486" s="87">
        <v>10</v>
      </c>
      <c r="R486" s="124"/>
      <c r="S486" s="87"/>
      <c r="T486" s="124"/>
      <c r="U486" s="124"/>
      <c r="V486" s="124"/>
      <c r="W486" s="124"/>
      <c r="X486" s="87">
        <v>0</v>
      </c>
      <c r="Y486" s="124"/>
      <c r="Z486" s="124">
        <v>8</v>
      </c>
      <c r="AA486" s="87">
        <v>6</v>
      </c>
      <c r="AB486" s="87"/>
      <c r="AG486" t="str">
        <f t="shared" si="114"/>
        <v>Fairlee</v>
      </c>
      <c r="AH486" t="s">
        <v>467</v>
      </c>
      <c r="AI486">
        <v>1</v>
      </c>
      <c r="AK486" s="95">
        <v>50</v>
      </c>
      <c r="AL486" s="97">
        <v>17</v>
      </c>
      <c r="AM486" s="97">
        <v>30</v>
      </c>
      <c r="AN486" s="101">
        <v>25675</v>
      </c>
      <c r="AO486" s="101">
        <f t="shared" si="113"/>
        <v>50017</v>
      </c>
      <c r="AP486" s="9" t="s">
        <v>1974</v>
      </c>
      <c r="AQ486">
        <f t="shared" si="121"/>
        <v>5025675</v>
      </c>
      <c r="AU486">
        <v>21.24</v>
      </c>
      <c r="AV486">
        <v>1.04</v>
      </c>
      <c r="AW486">
        <v>20.2</v>
      </c>
    </row>
    <row r="487" spans="1:52" ht="13" hidden="1" customHeight="1" outlineLevel="1">
      <c r="A487" t="s">
        <v>1213</v>
      </c>
      <c r="B487" s="9" t="s">
        <v>2263</v>
      </c>
      <c r="C487" s="1">
        <f t="shared" si="115"/>
        <v>542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116"/>
        <v>4</v>
      </c>
      <c r="G487" s="1">
        <f t="shared" si="111"/>
        <v>299</v>
      </c>
      <c r="H487" s="2">
        <f t="shared" si="112"/>
        <v>0.55166051660516602</v>
      </c>
      <c r="I487" s="8"/>
      <c r="J487" s="2">
        <f t="shared" si="117"/>
        <v>0.75276752767527677</v>
      </c>
      <c r="K487" s="2">
        <f t="shared" si="118"/>
        <v>0.2011070110701107</v>
      </c>
      <c r="L487" s="2">
        <f t="shared" si="119"/>
        <v>9.2250922509225092E-3</v>
      </c>
      <c r="M487" s="2">
        <f t="shared" si="120"/>
        <v>3.6900369003690023E-2</v>
      </c>
      <c r="N487" s="87">
        <v>408</v>
      </c>
      <c r="O487" s="87">
        <v>109</v>
      </c>
      <c r="P487" s="87">
        <v>5</v>
      </c>
      <c r="Q487" s="87">
        <v>13</v>
      </c>
      <c r="R487" s="124"/>
      <c r="S487" s="87"/>
      <c r="T487" s="124"/>
      <c r="U487" s="124"/>
      <c r="V487" s="124"/>
      <c r="W487" s="124"/>
      <c r="X487" s="87">
        <v>3</v>
      </c>
      <c r="Y487" s="124"/>
      <c r="Z487" s="124">
        <v>4</v>
      </c>
      <c r="AA487" s="87">
        <v>0</v>
      </c>
      <c r="AB487" s="87"/>
      <c r="AG487" t="str">
        <f t="shared" si="114"/>
        <v>Fayston</v>
      </c>
      <c r="AH487" t="s">
        <v>404</v>
      </c>
      <c r="AI487">
        <v>1</v>
      </c>
      <c r="AK487" s="95">
        <v>50</v>
      </c>
      <c r="AL487" s="97">
        <v>23</v>
      </c>
      <c r="AM487" s="97">
        <v>40</v>
      </c>
      <c r="AN487" s="101">
        <v>25825</v>
      </c>
      <c r="AO487" s="101">
        <f t="shared" si="113"/>
        <v>50023</v>
      </c>
      <c r="AP487" s="9" t="s">
        <v>1974</v>
      </c>
      <c r="AQ487">
        <f t="shared" si="121"/>
        <v>5025825</v>
      </c>
      <c r="AU487">
        <v>36.5</v>
      </c>
      <c r="AV487">
        <v>0</v>
      </c>
      <c r="AW487">
        <v>36.5</v>
      </c>
    </row>
    <row r="488" spans="1:52" ht="13" hidden="1" customHeight="1" outlineLevel="1">
      <c r="A488" t="s">
        <v>1400</v>
      </c>
      <c r="B488" s="9" t="s">
        <v>2263</v>
      </c>
      <c r="C488" s="1">
        <f t="shared" si="115"/>
        <v>997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 t="shared" si="116"/>
        <v>4</v>
      </c>
      <c r="G488" s="1">
        <f t="shared" si="111"/>
        <v>464</v>
      </c>
      <c r="H488" s="2">
        <f t="shared" si="112"/>
        <v>0.46539618856569709</v>
      </c>
      <c r="I488" s="8"/>
      <c r="J488" s="2">
        <f t="shared" si="117"/>
        <v>0.71313941825476435</v>
      </c>
      <c r="K488" s="2">
        <f t="shared" si="118"/>
        <v>0.2477432296890672</v>
      </c>
      <c r="L488" s="2">
        <f t="shared" si="119"/>
        <v>1.0030090270812437E-2</v>
      </c>
      <c r="M488" s="2">
        <f t="shared" si="120"/>
        <v>2.9087261785356016E-2</v>
      </c>
      <c r="N488" s="87">
        <v>711</v>
      </c>
      <c r="O488" s="87">
        <v>247</v>
      </c>
      <c r="P488" s="87">
        <v>10</v>
      </c>
      <c r="Q488" s="87">
        <v>17</v>
      </c>
      <c r="R488" s="124"/>
      <c r="S488" s="87"/>
      <c r="T488" s="124"/>
      <c r="U488" s="124"/>
      <c r="V488" s="124"/>
      <c r="W488" s="124"/>
      <c r="X488" s="87">
        <v>2</v>
      </c>
      <c r="Y488" s="124"/>
      <c r="Z488" s="124">
        <v>8</v>
      </c>
      <c r="AA488" s="87">
        <v>2</v>
      </c>
      <c r="AB488" s="87"/>
      <c r="AG488" t="str">
        <f t="shared" si="114"/>
        <v>Ferrisburg</v>
      </c>
      <c r="AH488" t="s">
        <v>14</v>
      </c>
      <c r="AI488">
        <v>1</v>
      </c>
      <c r="AK488" s="95">
        <v>50</v>
      </c>
      <c r="AL488" s="97">
        <v>1</v>
      </c>
      <c r="AM488" s="97">
        <v>25</v>
      </c>
      <c r="AN488" s="101">
        <v>26275</v>
      </c>
      <c r="AO488" s="101">
        <f t="shared" si="113"/>
        <v>50001</v>
      </c>
      <c r="AP488" s="9" t="s">
        <v>1974</v>
      </c>
      <c r="AQ488">
        <f t="shared" si="121"/>
        <v>5026275</v>
      </c>
      <c r="AU488">
        <v>61.15</v>
      </c>
      <c r="AV488">
        <v>13.33</v>
      </c>
      <c r="AW488">
        <v>47.82</v>
      </c>
    </row>
    <row r="489" spans="1:52" ht="13" hidden="1" customHeight="1" outlineLevel="1">
      <c r="A489" t="s">
        <v>1632</v>
      </c>
      <c r="B489" s="9" t="s">
        <v>2263</v>
      </c>
      <c r="C489" s="1">
        <f t="shared" si="115"/>
        <v>356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 t="shared" si="116"/>
        <v>4</v>
      </c>
      <c r="G489" s="1">
        <f t="shared" si="111"/>
        <v>162</v>
      </c>
      <c r="H489" s="2">
        <f t="shared" si="112"/>
        <v>0.4550561797752809</v>
      </c>
      <c r="I489" s="8"/>
      <c r="J489" s="2">
        <f t="shared" si="117"/>
        <v>0.699438202247191</v>
      </c>
      <c r="K489" s="2">
        <f t="shared" si="118"/>
        <v>0.2443820224719101</v>
      </c>
      <c r="L489" s="2">
        <f t="shared" si="119"/>
        <v>8.4269662921348312E-3</v>
      </c>
      <c r="M489" s="2">
        <f t="shared" si="120"/>
        <v>4.7752808988764071E-2</v>
      </c>
      <c r="N489" s="87">
        <v>249</v>
      </c>
      <c r="O489" s="87">
        <v>87</v>
      </c>
      <c r="P489" s="87">
        <v>3</v>
      </c>
      <c r="Q489" s="87">
        <v>13</v>
      </c>
      <c r="R489" s="124"/>
      <c r="S489" s="87"/>
      <c r="T489" s="124"/>
      <c r="U489" s="124"/>
      <c r="V489" s="124"/>
      <c r="W489" s="124"/>
      <c r="X489" s="87">
        <v>1</v>
      </c>
      <c r="Y489" s="124"/>
      <c r="Z489" s="124">
        <v>1</v>
      </c>
      <c r="AA489" s="87">
        <v>2</v>
      </c>
      <c r="AB489" s="87"/>
      <c r="AG489" t="str">
        <f t="shared" si="114"/>
        <v>Fletcher</v>
      </c>
      <c r="AH489" t="s">
        <v>522</v>
      </c>
      <c r="AI489">
        <v>1</v>
      </c>
      <c r="AK489" s="95">
        <v>50</v>
      </c>
      <c r="AL489" s="97">
        <v>11</v>
      </c>
      <c r="AM489" s="97">
        <v>35</v>
      </c>
      <c r="AN489" s="101">
        <v>26500</v>
      </c>
      <c r="AO489" s="101">
        <f t="shared" si="113"/>
        <v>50011</v>
      </c>
      <c r="AP489" s="9" t="s">
        <v>1974</v>
      </c>
      <c r="AQ489">
        <f t="shared" si="121"/>
        <v>5026500</v>
      </c>
      <c r="AU489">
        <v>37.979999999999997</v>
      </c>
      <c r="AV489">
        <v>0.16</v>
      </c>
      <c r="AW489">
        <v>37.82</v>
      </c>
    </row>
    <row r="490" spans="1:52" ht="13" hidden="1" customHeight="1" outlineLevel="1">
      <c r="A490" t="s">
        <v>522</v>
      </c>
      <c r="B490" s="9" t="s">
        <v>2263</v>
      </c>
      <c r="C490" s="1">
        <f t="shared" si="115"/>
        <v>383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 t="shared" si="116"/>
        <v>4</v>
      </c>
      <c r="G490" s="1">
        <f t="shared" si="111"/>
        <v>133</v>
      </c>
      <c r="H490" s="2">
        <f t="shared" si="112"/>
        <v>0.3472584856396867</v>
      </c>
      <c r="I490" s="8"/>
      <c r="J490" s="2">
        <f t="shared" si="117"/>
        <v>0.65013054830287209</v>
      </c>
      <c r="K490" s="2">
        <f t="shared" si="118"/>
        <v>0.30287206266318539</v>
      </c>
      <c r="L490" s="2">
        <f t="shared" si="119"/>
        <v>1.5665796344647518E-2</v>
      </c>
      <c r="M490" s="2">
        <f t="shared" si="120"/>
        <v>3.1331592689295001E-2</v>
      </c>
      <c r="N490" s="87">
        <v>249</v>
      </c>
      <c r="O490" s="87">
        <v>116</v>
      </c>
      <c r="P490" s="87">
        <v>6</v>
      </c>
      <c r="Q490" s="87">
        <v>8</v>
      </c>
      <c r="R490" s="124"/>
      <c r="S490" s="87"/>
      <c r="T490" s="124"/>
      <c r="U490" s="124"/>
      <c r="V490" s="124"/>
      <c r="W490" s="124"/>
      <c r="X490" s="87">
        <v>0</v>
      </c>
      <c r="Y490" s="124"/>
      <c r="Z490" s="124">
        <v>1</v>
      </c>
      <c r="AA490" s="87">
        <v>3</v>
      </c>
      <c r="AB490" s="87"/>
      <c r="AG490" t="str">
        <f t="shared" si="114"/>
        <v>Franklin</v>
      </c>
      <c r="AH490" t="s">
        <v>522</v>
      </c>
      <c r="AI490">
        <v>1</v>
      </c>
      <c r="AK490" s="95">
        <v>50</v>
      </c>
      <c r="AL490" s="97">
        <v>11</v>
      </c>
      <c r="AM490" s="97">
        <v>40</v>
      </c>
      <c r="AN490" s="101">
        <v>27100</v>
      </c>
      <c r="AO490" s="101">
        <f t="shared" si="113"/>
        <v>50011</v>
      </c>
      <c r="AP490" s="9" t="s">
        <v>1974</v>
      </c>
      <c r="AQ490">
        <f t="shared" si="121"/>
        <v>5027100</v>
      </c>
      <c r="AU490">
        <v>40.76</v>
      </c>
      <c r="AV490">
        <v>2.14</v>
      </c>
      <c r="AW490">
        <v>38.630000000000003</v>
      </c>
    </row>
    <row r="491" spans="1:52" ht="13" hidden="1" customHeight="1" outlineLevel="1">
      <c r="A491" t="s">
        <v>563</v>
      </c>
      <c r="B491" s="9" t="s">
        <v>2263</v>
      </c>
      <c r="C491" s="1">
        <f t="shared" si="115"/>
        <v>1389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 t="shared" si="116"/>
        <v>4</v>
      </c>
      <c r="G491" s="1">
        <f t="shared" si="111"/>
        <v>685</v>
      </c>
      <c r="H491" s="2">
        <f t="shared" si="112"/>
        <v>0.49316054715622748</v>
      </c>
      <c r="I491" s="8"/>
      <c r="J491" s="2">
        <f t="shared" si="117"/>
        <v>0.72066234701223897</v>
      </c>
      <c r="K491" s="2">
        <f t="shared" si="118"/>
        <v>0.22750179985601152</v>
      </c>
      <c r="L491" s="2">
        <f t="shared" si="119"/>
        <v>1.5838732901367891E-2</v>
      </c>
      <c r="M491" s="2">
        <f t="shared" si="120"/>
        <v>3.5997120230381624E-2</v>
      </c>
      <c r="N491" s="87">
        <v>1001</v>
      </c>
      <c r="O491" s="87">
        <v>316</v>
      </c>
      <c r="P491" s="87">
        <v>22</v>
      </c>
      <c r="Q491" s="87">
        <v>27</v>
      </c>
      <c r="R491" s="124"/>
      <c r="S491" s="87"/>
      <c r="T491" s="124"/>
      <c r="U491" s="124"/>
      <c r="V491" s="124"/>
      <c r="W491" s="124"/>
      <c r="X491" s="87">
        <v>3</v>
      </c>
      <c r="Y491" s="124"/>
      <c r="Z491" s="124">
        <v>12</v>
      </c>
      <c r="AA491" s="87">
        <v>8</v>
      </c>
      <c r="AB491" s="87"/>
      <c r="AG491" t="str">
        <f t="shared" si="114"/>
        <v>Georgia</v>
      </c>
      <c r="AH491" t="s">
        <v>522</v>
      </c>
      <c r="AI491">
        <v>1</v>
      </c>
      <c r="AK491" s="95">
        <v>50</v>
      </c>
      <c r="AL491" s="97">
        <v>11</v>
      </c>
      <c r="AM491" s="97">
        <v>45</v>
      </c>
      <c r="AN491" s="101">
        <v>27700</v>
      </c>
      <c r="AO491" s="101">
        <f t="shared" si="113"/>
        <v>50011</v>
      </c>
      <c r="AP491" s="9" t="s">
        <v>1974</v>
      </c>
      <c r="AQ491">
        <f t="shared" si="121"/>
        <v>5027700</v>
      </c>
      <c r="AU491">
        <v>45.18</v>
      </c>
      <c r="AV491">
        <v>5.68</v>
      </c>
      <c r="AW491">
        <v>39.5</v>
      </c>
    </row>
    <row r="492" spans="1:52" ht="13" hidden="1" customHeight="1" outlineLevel="1">
      <c r="A492" t="s">
        <v>1431</v>
      </c>
      <c r="B492" s="9" t="s">
        <v>2263</v>
      </c>
      <c r="C492" s="1">
        <f t="shared" si="115"/>
        <v>383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 t="shared" si="116"/>
        <v>3</v>
      </c>
      <c r="G492" s="1">
        <f t="shared" si="111"/>
        <v>198</v>
      </c>
      <c r="H492" s="2">
        <f t="shared" si="112"/>
        <v>0.51697127937336818</v>
      </c>
      <c r="I492" s="8"/>
      <c r="J492" s="2">
        <f t="shared" si="117"/>
        <v>0.7310704960835509</v>
      </c>
      <c r="K492" s="2">
        <f t="shared" si="118"/>
        <v>0.21409921671018275</v>
      </c>
      <c r="L492" s="2">
        <f t="shared" si="119"/>
        <v>2.6109660574412531E-2</v>
      </c>
      <c r="M492" s="2">
        <f t="shared" si="120"/>
        <v>2.8720626631853811E-2</v>
      </c>
      <c r="N492" s="87">
        <v>280</v>
      </c>
      <c r="O492" s="87">
        <v>82</v>
      </c>
      <c r="P492" s="87">
        <v>10</v>
      </c>
      <c r="Q492" s="87">
        <v>6</v>
      </c>
      <c r="R492" s="124"/>
      <c r="S492" s="87"/>
      <c r="T492" s="124"/>
      <c r="U492" s="124"/>
      <c r="V492" s="124"/>
      <c r="W492" s="124"/>
      <c r="X492" s="87">
        <v>0</v>
      </c>
      <c r="Y492" s="124"/>
      <c r="Z492" s="124">
        <v>4</v>
      </c>
      <c r="AA492" s="87">
        <v>1</v>
      </c>
      <c r="AB492" s="87"/>
      <c r="AG492" t="str">
        <f t="shared" si="114"/>
        <v>Glover</v>
      </c>
      <c r="AH492" t="s">
        <v>449</v>
      </c>
      <c r="AI492">
        <v>1</v>
      </c>
      <c r="AK492" s="95">
        <v>50</v>
      </c>
      <c r="AL492" s="97">
        <v>19</v>
      </c>
      <c r="AM492" s="97">
        <v>40</v>
      </c>
      <c r="AN492" s="101">
        <v>28075</v>
      </c>
      <c r="AO492" s="101">
        <f t="shared" si="113"/>
        <v>50019</v>
      </c>
      <c r="AP492" s="9" t="s">
        <v>1974</v>
      </c>
      <c r="AQ492">
        <f t="shared" si="121"/>
        <v>5028075</v>
      </c>
      <c r="AU492">
        <v>38.61</v>
      </c>
      <c r="AV492">
        <v>0.74</v>
      </c>
      <c r="AW492">
        <v>37.869999999999997</v>
      </c>
    </row>
    <row r="493" spans="1:52" ht="13" hidden="1" customHeight="1" outlineLevel="1">
      <c r="A493" t="s">
        <v>396</v>
      </c>
      <c r="B493" s="9" t="s">
        <v>2263</v>
      </c>
      <c r="C493" s="1">
        <f t="shared" si="115"/>
        <v>92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116"/>
        <v>5</v>
      </c>
      <c r="G493" s="1">
        <f t="shared" si="111"/>
        <v>36</v>
      </c>
      <c r="H493" s="2">
        <f t="shared" si="112"/>
        <v>0.39130434782608697</v>
      </c>
      <c r="I493" s="8"/>
      <c r="J493" s="2">
        <f t="shared" si="117"/>
        <v>0.65217391304347827</v>
      </c>
      <c r="K493" s="2">
        <f t="shared" si="118"/>
        <v>0.2608695652173913</v>
      </c>
      <c r="L493" s="2">
        <f t="shared" si="119"/>
        <v>1.0869565217391304E-2</v>
      </c>
      <c r="M493" s="2">
        <f t="shared" si="120"/>
        <v>7.6086956521739135E-2</v>
      </c>
      <c r="N493" s="87">
        <v>60</v>
      </c>
      <c r="O493" s="87">
        <v>24</v>
      </c>
      <c r="P493" s="87">
        <v>1</v>
      </c>
      <c r="Q493" s="87">
        <v>3</v>
      </c>
      <c r="R493" s="124"/>
      <c r="S493" s="87"/>
      <c r="T493" s="124"/>
      <c r="U493" s="124"/>
      <c r="V493" s="124"/>
      <c r="W493" s="124"/>
      <c r="X493" s="87">
        <v>0</v>
      </c>
      <c r="Y493" s="124"/>
      <c r="Z493" s="124">
        <v>4</v>
      </c>
      <c r="AA493" s="87">
        <v>0</v>
      </c>
      <c r="AB493" s="87"/>
      <c r="AG493" t="str">
        <f t="shared" si="114"/>
        <v>Goshen</v>
      </c>
      <c r="AH493" t="s">
        <v>14</v>
      </c>
      <c r="AI493">
        <v>1</v>
      </c>
      <c r="AK493" s="95">
        <v>50</v>
      </c>
      <c r="AL493" s="97">
        <v>1</v>
      </c>
      <c r="AM493" s="97">
        <v>30</v>
      </c>
      <c r="AN493" s="101">
        <v>28600</v>
      </c>
      <c r="AO493" s="101">
        <f t="shared" si="113"/>
        <v>50001</v>
      </c>
      <c r="AP493" s="9" t="s">
        <v>1974</v>
      </c>
      <c r="AQ493">
        <f t="shared" si="121"/>
        <v>5028600</v>
      </c>
      <c r="AU493">
        <v>21.4</v>
      </c>
      <c r="AV493">
        <v>0.11</v>
      </c>
      <c r="AW493">
        <v>21.29</v>
      </c>
    </row>
    <row r="494" spans="1:52" ht="13" hidden="1" customHeight="1" outlineLevel="1">
      <c r="A494" t="s">
        <v>391</v>
      </c>
      <c r="B494" s="9" t="s">
        <v>2263</v>
      </c>
      <c r="C494" s="1">
        <f t="shared" si="115"/>
        <v>276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116"/>
        <v>6</v>
      </c>
      <c r="G494" s="1">
        <f t="shared" si="111"/>
        <v>78</v>
      </c>
      <c r="H494" s="2">
        <f t="shared" si="112"/>
        <v>0.28260869565217389</v>
      </c>
      <c r="I494" s="8"/>
      <c r="J494" s="2">
        <f t="shared" si="117"/>
        <v>0.60144927536231885</v>
      </c>
      <c r="K494" s="2">
        <f t="shared" si="118"/>
        <v>0.3188405797101449</v>
      </c>
      <c r="L494" s="2">
        <f t="shared" si="119"/>
        <v>3.6231884057971015E-3</v>
      </c>
      <c r="M494" s="2">
        <f t="shared" si="120"/>
        <v>7.6086956521739149E-2</v>
      </c>
      <c r="N494" s="87">
        <v>166</v>
      </c>
      <c r="O494" s="87">
        <v>88</v>
      </c>
      <c r="P494" s="87">
        <v>1</v>
      </c>
      <c r="Q494" s="87">
        <v>12</v>
      </c>
      <c r="R494" s="124"/>
      <c r="S494" s="87"/>
      <c r="T494" s="124"/>
      <c r="U494" s="124"/>
      <c r="V494" s="124"/>
      <c r="W494" s="124"/>
      <c r="X494" s="87">
        <v>1</v>
      </c>
      <c r="Y494" s="124"/>
      <c r="Z494" s="124">
        <v>5</v>
      </c>
      <c r="AA494" s="87">
        <v>3</v>
      </c>
      <c r="AB494" s="87"/>
      <c r="AG494" t="str">
        <f t="shared" si="114"/>
        <v>Grafton</v>
      </c>
      <c r="AH494" t="s">
        <v>1034</v>
      </c>
      <c r="AI494">
        <v>1</v>
      </c>
      <c r="AK494" s="95">
        <v>50</v>
      </c>
      <c r="AL494" s="97">
        <v>25</v>
      </c>
      <c r="AM494" s="97">
        <v>30</v>
      </c>
      <c r="AN494" s="101">
        <v>28900</v>
      </c>
      <c r="AO494" s="101">
        <f t="shared" si="113"/>
        <v>50025</v>
      </c>
      <c r="AP494" s="9" t="s">
        <v>1974</v>
      </c>
      <c r="AQ494">
        <f t="shared" si="121"/>
        <v>5028900</v>
      </c>
      <c r="AU494">
        <v>38.4</v>
      </c>
      <c r="AV494">
        <v>0.01</v>
      </c>
      <c r="AW494">
        <v>38.39</v>
      </c>
    </row>
    <row r="495" spans="1:52" ht="13" hidden="1" customHeight="1" outlineLevel="1">
      <c r="A495" t="s">
        <v>1232</v>
      </c>
      <c r="B495" s="9" t="s">
        <v>2263</v>
      </c>
      <c r="C495" s="1">
        <f t="shared" si="115"/>
        <v>43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116"/>
        <v>3</v>
      </c>
      <c r="G495" s="1">
        <f t="shared" si="111"/>
        <v>4</v>
      </c>
      <c r="H495" s="2">
        <f t="shared" si="112"/>
        <v>9.3023255813953487E-2</v>
      </c>
      <c r="I495" s="8"/>
      <c r="J495" s="2">
        <f t="shared" si="117"/>
        <v>0.39534883720930231</v>
      </c>
      <c r="K495" s="2">
        <f t="shared" si="118"/>
        <v>0.48837209302325579</v>
      </c>
      <c r="L495" s="2">
        <f t="shared" si="119"/>
        <v>4.6511627906976744E-2</v>
      </c>
      <c r="M495" s="2">
        <f t="shared" si="120"/>
        <v>6.9767441860465101E-2</v>
      </c>
      <c r="N495" s="87">
        <v>17</v>
      </c>
      <c r="O495" s="87">
        <v>21</v>
      </c>
      <c r="P495" s="87">
        <v>2</v>
      </c>
      <c r="Q495" s="87">
        <v>2</v>
      </c>
      <c r="R495" s="124"/>
      <c r="S495" s="87"/>
      <c r="T495" s="124"/>
      <c r="U495" s="124"/>
      <c r="V495" s="124"/>
      <c r="W495" s="124"/>
      <c r="X495" s="87">
        <v>0</v>
      </c>
      <c r="Y495" s="124"/>
      <c r="Z495" s="124">
        <v>0</v>
      </c>
      <c r="AA495" s="87">
        <v>1</v>
      </c>
      <c r="AB495" s="87"/>
      <c r="AG495" t="str">
        <f t="shared" si="114"/>
        <v>Granby</v>
      </c>
      <c r="AH495" t="s">
        <v>535</v>
      </c>
      <c r="AI495">
        <v>1</v>
      </c>
      <c r="AK495" s="95">
        <v>50</v>
      </c>
      <c r="AL495" s="97">
        <v>9</v>
      </c>
      <c r="AM495" s="97">
        <v>50</v>
      </c>
      <c r="AN495" s="101">
        <v>29125</v>
      </c>
      <c r="AO495" s="101">
        <f t="shared" si="113"/>
        <v>50009</v>
      </c>
      <c r="AP495" s="9" t="s">
        <v>1974</v>
      </c>
      <c r="AQ495">
        <f t="shared" si="121"/>
        <v>5029125</v>
      </c>
      <c r="AU495">
        <v>39.08</v>
      </c>
      <c r="AV495">
        <v>0.05</v>
      </c>
      <c r="AW495">
        <v>39.03</v>
      </c>
    </row>
    <row r="496" spans="1:52" ht="13" hidden="1" customHeight="1" outlineLevel="1">
      <c r="A496" t="s">
        <v>1228</v>
      </c>
      <c r="B496" s="9" t="s">
        <v>2263</v>
      </c>
      <c r="C496" s="1">
        <f t="shared" si="115"/>
        <v>819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 t="shared" si="116"/>
        <v>4</v>
      </c>
      <c r="G496" s="1">
        <f t="shared" ref="G496:G559" si="122">IF(C496&gt;0,MAX(N496:P496)-LARGE(N496:P496,2),0)</f>
        <v>442</v>
      </c>
      <c r="H496" s="2">
        <f t="shared" ref="H496:H559" si="123">IF(C496&gt;0,G496/C496,0)</f>
        <v>0.53968253968253965</v>
      </c>
      <c r="I496" s="8"/>
      <c r="J496" s="2">
        <f t="shared" si="117"/>
        <v>0.74481074481074483</v>
      </c>
      <c r="K496" s="2">
        <f t="shared" si="118"/>
        <v>0.20512820512820512</v>
      </c>
      <c r="L496" s="2">
        <f t="shared" si="119"/>
        <v>8.5470085470085479E-3</v>
      </c>
      <c r="M496" s="2">
        <f t="shared" si="120"/>
        <v>4.1514041514041505E-2</v>
      </c>
      <c r="N496" s="87">
        <v>610</v>
      </c>
      <c r="O496" s="87">
        <v>168</v>
      </c>
      <c r="P496" s="87">
        <v>7</v>
      </c>
      <c r="Q496" s="87">
        <v>20</v>
      </c>
      <c r="R496" s="124"/>
      <c r="S496" s="87"/>
      <c r="T496" s="124"/>
      <c r="U496" s="124"/>
      <c r="V496" s="124"/>
      <c r="W496" s="124"/>
      <c r="X496" s="87">
        <v>2</v>
      </c>
      <c r="Y496" s="124"/>
      <c r="Z496" s="124">
        <v>7</v>
      </c>
      <c r="AA496" s="87">
        <v>5</v>
      </c>
      <c r="AB496" s="87"/>
      <c r="AG496" t="str">
        <f t="shared" si="114"/>
        <v>Grand Isle</v>
      </c>
      <c r="AH496" t="s">
        <v>1228</v>
      </c>
      <c r="AI496">
        <v>1</v>
      </c>
      <c r="AK496" s="95">
        <v>50</v>
      </c>
      <c r="AL496" s="97">
        <v>13</v>
      </c>
      <c r="AM496" s="97">
        <v>10</v>
      </c>
      <c r="AN496" s="101">
        <v>29275</v>
      </c>
      <c r="AO496" s="101">
        <f t="shared" si="113"/>
        <v>50013</v>
      </c>
      <c r="AP496" s="9" t="s">
        <v>1974</v>
      </c>
      <c r="AQ496">
        <f t="shared" si="121"/>
        <v>5029275</v>
      </c>
      <c r="AU496">
        <v>35.130000000000003</v>
      </c>
      <c r="AV496">
        <v>18.62</v>
      </c>
      <c r="AW496">
        <v>16.510000000000002</v>
      </c>
    </row>
    <row r="497" spans="1:49" ht="13" hidden="1" customHeight="1" outlineLevel="1">
      <c r="A497" t="s">
        <v>1900</v>
      </c>
      <c r="B497" s="9" t="s">
        <v>2263</v>
      </c>
      <c r="C497" s="1">
        <f t="shared" si="115"/>
        <v>97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116"/>
        <v>3</v>
      </c>
      <c r="G497" s="1">
        <f t="shared" si="122"/>
        <v>52</v>
      </c>
      <c r="H497" s="2">
        <f t="shared" si="123"/>
        <v>0.53608247422680411</v>
      </c>
      <c r="I497" s="8"/>
      <c r="J497" s="2">
        <f t="shared" si="117"/>
        <v>0.75257731958762886</v>
      </c>
      <c r="K497" s="2">
        <f t="shared" si="118"/>
        <v>0.21649484536082475</v>
      </c>
      <c r="L497" s="2">
        <f t="shared" si="119"/>
        <v>2.0618556701030927E-2</v>
      </c>
      <c r="M497" s="2">
        <f t="shared" si="120"/>
        <v>1.0309278350515465E-2</v>
      </c>
      <c r="N497" s="87">
        <v>73</v>
      </c>
      <c r="O497" s="87">
        <v>21</v>
      </c>
      <c r="P497" s="87">
        <v>2</v>
      </c>
      <c r="Q497" s="87">
        <v>0</v>
      </c>
      <c r="R497" s="124"/>
      <c r="S497" s="87"/>
      <c r="T497" s="124"/>
      <c r="U497" s="124"/>
      <c r="V497" s="124"/>
      <c r="W497" s="124"/>
      <c r="X497" s="87">
        <v>0</v>
      </c>
      <c r="Y497" s="124"/>
      <c r="Z497" s="124">
        <v>1</v>
      </c>
      <c r="AA497" s="87">
        <v>0</v>
      </c>
      <c r="AB497" s="87"/>
      <c r="AG497" t="str">
        <f t="shared" si="114"/>
        <v>Granville</v>
      </c>
      <c r="AH497" t="s">
        <v>14</v>
      </c>
      <c r="AI497">
        <v>1</v>
      </c>
      <c r="AK497" s="95">
        <v>50</v>
      </c>
      <c r="AL497" s="97">
        <v>1</v>
      </c>
      <c r="AM497" s="97">
        <v>35</v>
      </c>
      <c r="AN497" s="101">
        <v>29575</v>
      </c>
      <c r="AO497" s="101">
        <f t="shared" si="113"/>
        <v>50001</v>
      </c>
      <c r="AP497" s="9" t="s">
        <v>1974</v>
      </c>
      <c r="AQ497">
        <f t="shared" si="121"/>
        <v>5029575</v>
      </c>
      <c r="AU497">
        <v>52.22</v>
      </c>
      <c r="AV497">
        <v>0</v>
      </c>
      <c r="AW497">
        <v>52.22</v>
      </c>
    </row>
    <row r="498" spans="1:49" ht="13" hidden="1" customHeight="1" outlineLevel="1">
      <c r="A498" t="s">
        <v>1415</v>
      </c>
      <c r="B498" s="9" t="s">
        <v>2263</v>
      </c>
      <c r="C498" s="1">
        <f t="shared" si="115"/>
        <v>320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si="116"/>
        <v>4</v>
      </c>
      <c r="G498" s="1">
        <f t="shared" si="122"/>
        <v>136</v>
      </c>
      <c r="H498" s="2">
        <f t="shared" si="123"/>
        <v>0.42499999999999999</v>
      </c>
      <c r="I498" s="8"/>
      <c r="J498" s="2">
        <f t="shared" si="117"/>
        <v>0.68437499999999996</v>
      </c>
      <c r="K498" s="2">
        <f t="shared" si="118"/>
        <v>0.25937500000000002</v>
      </c>
      <c r="L498" s="2">
        <f t="shared" si="119"/>
        <v>1.8749999999999999E-2</v>
      </c>
      <c r="M498" s="2">
        <f t="shared" si="120"/>
        <v>3.7500000000000019E-2</v>
      </c>
      <c r="N498" s="87">
        <v>219</v>
      </c>
      <c r="O498" s="87">
        <v>83</v>
      </c>
      <c r="P498" s="87">
        <v>6</v>
      </c>
      <c r="Q498" s="87">
        <v>8</v>
      </c>
      <c r="R498" s="124"/>
      <c r="S498" s="87"/>
      <c r="T498" s="124"/>
      <c r="U498" s="124"/>
      <c r="V498" s="124"/>
      <c r="W498" s="124"/>
      <c r="X498" s="87">
        <v>0</v>
      </c>
      <c r="Y498" s="124"/>
      <c r="Z498" s="124">
        <v>3</v>
      </c>
      <c r="AA498" s="87">
        <v>1</v>
      </c>
      <c r="AB498" s="87"/>
      <c r="AG498" t="str">
        <f t="shared" si="114"/>
        <v>Greensboro</v>
      </c>
      <c r="AH498" t="s">
        <v>449</v>
      </c>
      <c r="AI498">
        <v>1</v>
      </c>
      <c r="AK498" s="95">
        <v>50</v>
      </c>
      <c r="AL498" s="97">
        <v>19</v>
      </c>
      <c r="AM498" s="97">
        <v>45</v>
      </c>
      <c r="AN498" s="101">
        <v>30175</v>
      </c>
      <c r="AO498" s="101">
        <f t="shared" si="113"/>
        <v>50019</v>
      </c>
      <c r="AP498" s="9" t="s">
        <v>1974</v>
      </c>
      <c r="AQ498">
        <f t="shared" si="121"/>
        <v>5030175</v>
      </c>
      <c r="AU498">
        <v>39.39</v>
      </c>
      <c r="AV498">
        <v>1.62</v>
      </c>
      <c r="AW498">
        <v>37.770000000000003</v>
      </c>
    </row>
    <row r="499" spans="1:49" ht="13" hidden="1" customHeight="1" outlineLevel="1">
      <c r="A499" t="s">
        <v>919</v>
      </c>
      <c r="B499" s="9" t="s">
        <v>2263</v>
      </c>
      <c r="C499" s="1">
        <f t="shared" si="115"/>
        <v>357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 t="shared" si="116"/>
        <v>3</v>
      </c>
      <c r="G499" s="1">
        <f t="shared" si="122"/>
        <v>42</v>
      </c>
      <c r="H499" s="2">
        <f t="shared" si="123"/>
        <v>0.11764705882352941</v>
      </c>
      <c r="I499" s="8"/>
      <c r="J499" s="2">
        <f t="shared" si="117"/>
        <v>0.54341736694677867</v>
      </c>
      <c r="K499" s="2">
        <f t="shared" si="118"/>
        <v>0.42577030812324929</v>
      </c>
      <c r="L499" s="2">
        <f t="shared" si="119"/>
        <v>1.680672268907563E-2</v>
      </c>
      <c r="M499" s="2">
        <f t="shared" si="120"/>
        <v>1.4005602240896416E-2</v>
      </c>
      <c r="N499" s="87">
        <v>194</v>
      </c>
      <c r="O499" s="87">
        <v>152</v>
      </c>
      <c r="P499" s="87">
        <v>6</v>
      </c>
      <c r="Q499" s="87">
        <v>3</v>
      </c>
      <c r="R499" s="124"/>
      <c r="S499" s="87"/>
      <c r="T499" s="124"/>
      <c r="U499" s="124"/>
      <c r="V499" s="124"/>
      <c r="W499" s="124"/>
      <c r="X499" s="87">
        <v>0</v>
      </c>
      <c r="Y499" s="124"/>
      <c r="Z499" s="124">
        <v>1</v>
      </c>
      <c r="AA499" s="87">
        <v>1</v>
      </c>
      <c r="AB499" s="87"/>
      <c r="AG499" t="str">
        <f t="shared" si="114"/>
        <v>Groton</v>
      </c>
      <c r="AH499" t="s">
        <v>300</v>
      </c>
      <c r="AI499">
        <v>1</v>
      </c>
      <c r="AK499" s="95">
        <v>50</v>
      </c>
      <c r="AL499" s="97">
        <v>5</v>
      </c>
      <c r="AM499" s="97">
        <v>20</v>
      </c>
      <c r="AN499" s="101">
        <v>30550</v>
      </c>
      <c r="AO499" s="101">
        <f t="shared" ref="AO499:AO562" si="124">AK499*1000+AL499</f>
        <v>50005</v>
      </c>
      <c r="AP499" s="9" t="s">
        <v>1974</v>
      </c>
      <c r="AQ499">
        <f t="shared" si="121"/>
        <v>5030550</v>
      </c>
      <c r="AU499">
        <v>54.96</v>
      </c>
      <c r="AV499">
        <v>1</v>
      </c>
      <c r="AW499">
        <v>53.96</v>
      </c>
    </row>
    <row r="500" spans="1:49" ht="13" hidden="1" customHeight="1" outlineLevel="1">
      <c r="A500" t="s">
        <v>1329</v>
      </c>
      <c r="B500" s="9" t="s">
        <v>2263</v>
      </c>
      <c r="C500" s="1">
        <f t="shared" si="115"/>
        <v>99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 t="shared" si="116"/>
        <v>3</v>
      </c>
      <c r="G500" s="1">
        <f t="shared" si="122"/>
        <v>11</v>
      </c>
      <c r="H500" s="2">
        <f t="shared" si="123"/>
        <v>0.1111111111111111</v>
      </c>
      <c r="I500" s="8"/>
      <c r="J500" s="2">
        <f t="shared" si="117"/>
        <v>0.48484848484848486</v>
      </c>
      <c r="K500" s="2">
        <f t="shared" si="118"/>
        <v>0.37373737373737376</v>
      </c>
      <c r="L500" s="2">
        <f t="shared" si="119"/>
        <v>7.0707070707070704E-2</v>
      </c>
      <c r="M500" s="2">
        <f t="shared" si="120"/>
        <v>7.0707070707070677E-2</v>
      </c>
      <c r="N500" s="87">
        <v>48</v>
      </c>
      <c r="O500" s="87">
        <v>37</v>
      </c>
      <c r="P500" s="87">
        <v>7</v>
      </c>
      <c r="Q500" s="87">
        <v>7</v>
      </c>
      <c r="R500" s="124"/>
      <c r="S500" s="87"/>
      <c r="T500" s="124"/>
      <c r="U500" s="124"/>
      <c r="V500" s="124"/>
      <c r="W500" s="124"/>
      <c r="X500" s="87">
        <v>0</v>
      </c>
      <c r="Y500" s="124"/>
      <c r="Z500" s="124">
        <v>0</v>
      </c>
      <c r="AA500" s="87">
        <v>0</v>
      </c>
      <c r="AB500" s="87"/>
      <c r="AG500" t="str">
        <f t="shared" si="114"/>
        <v>Guildhall</v>
      </c>
      <c r="AH500" t="s">
        <v>535</v>
      </c>
      <c r="AI500">
        <v>1</v>
      </c>
      <c r="AK500" s="95">
        <v>50</v>
      </c>
      <c r="AL500" s="97">
        <v>9</v>
      </c>
      <c r="AM500" s="97">
        <v>55</v>
      </c>
      <c r="AN500" s="101">
        <v>30775</v>
      </c>
      <c r="AO500" s="101">
        <f t="shared" si="124"/>
        <v>50009</v>
      </c>
      <c r="AP500" s="9" t="s">
        <v>1974</v>
      </c>
      <c r="AQ500">
        <f t="shared" si="121"/>
        <v>5030775</v>
      </c>
      <c r="AU500">
        <v>32.72</v>
      </c>
      <c r="AV500">
        <v>0</v>
      </c>
      <c r="AW500">
        <v>32.72</v>
      </c>
    </row>
    <row r="501" spans="1:49" ht="13" hidden="1" customHeight="1" outlineLevel="1">
      <c r="A501" t="s">
        <v>2266</v>
      </c>
      <c r="B501" s="9" t="s">
        <v>2263</v>
      </c>
      <c r="C501" s="1">
        <f t="shared" si="115"/>
        <v>675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116"/>
        <v>4</v>
      </c>
      <c r="G501" s="1">
        <f t="shared" si="122"/>
        <v>319</v>
      </c>
      <c r="H501" s="2">
        <f t="shared" si="123"/>
        <v>0.47259259259259262</v>
      </c>
      <c r="I501" s="8"/>
      <c r="J501" s="2">
        <f t="shared" si="117"/>
        <v>0.70962962962962961</v>
      </c>
      <c r="K501" s="2">
        <f t="shared" si="118"/>
        <v>0.23703703703703705</v>
      </c>
      <c r="L501" s="2">
        <f t="shared" si="119"/>
        <v>1.1851851851851851E-2</v>
      </c>
      <c r="M501" s="2">
        <f t="shared" si="120"/>
        <v>4.1481481481481494E-2</v>
      </c>
      <c r="N501" s="87">
        <v>479</v>
      </c>
      <c r="O501" s="87">
        <v>160</v>
      </c>
      <c r="P501" s="87">
        <v>8</v>
      </c>
      <c r="Q501" s="87">
        <v>8</v>
      </c>
      <c r="R501" s="124"/>
      <c r="S501" s="87"/>
      <c r="T501" s="124"/>
      <c r="U501" s="124"/>
      <c r="V501" s="124"/>
      <c r="W501" s="124"/>
      <c r="X501" s="87">
        <v>0</v>
      </c>
      <c r="Y501" s="124"/>
      <c r="Z501" s="124">
        <v>5</v>
      </c>
      <c r="AA501" s="87">
        <v>15</v>
      </c>
      <c r="AB501" s="87"/>
      <c r="AG501" t="str">
        <f t="shared" si="114"/>
        <v>Guilford</v>
      </c>
      <c r="AH501" t="s">
        <v>1034</v>
      </c>
      <c r="AI501">
        <v>1</v>
      </c>
      <c r="AK501" s="95">
        <v>50</v>
      </c>
      <c r="AL501" s="97">
        <v>25</v>
      </c>
      <c r="AM501" s="97">
        <v>35</v>
      </c>
      <c r="AN501" s="101">
        <v>30925</v>
      </c>
      <c r="AO501" s="101">
        <f t="shared" si="124"/>
        <v>50025</v>
      </c>
      <c r="AP501" s="9" t="s">
        <v>1974</v>
      </c>
      <c r="AQ501">
        <f t="shared" si="121"/>
        <v>5030925</v>
      </c>
      <c r="AU501">
        <v>39.97</v>
      </c>
      <c r="AV501">
        <v>0.08</v>
      </c>
      <c r="AW501">
        <v>39.89</v>
      </c>
    </row>
    <row r="502" spans="1:49" ht="13" hidden="1" customHeight="1" outlineLevel="1">
      <c r="A502" t="s">
        <v>1909</v>
      </c>
      <c r="B502" s="9" t="s">
        <v>2263</v>
      </c>
      <c r="C502" s="1">
        <f t="shared" si="115"/>
        <v>306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 t="shared" si="116"/>
        <v>4</v>
      </c>
      <c r="G502" s="1">
        <f t="shared" si="122"/>
        <v>70</v>
      </c>
      <c r="H502" s="2">
        <f t="shared" si="123"/>
        <v>0.22875816993464052</v>
      </c>
      <c r="I502" s="8"/>
      <c r="J502" s="2">
        <f t="shared" si="117"/>
        <v>0.57189542483660127</v>
      </c>
      <c r="K502" s="2">
        <f t="shared" si="118"/>
        <v>0.34313725490196079</v>
      </c>
      <c r="L502" s="2">
        <f t="shared" si="119"/>
        <v>2.2875816993464051E-2</v>
      </c>
      <c r="M502" s="2">
        <f t="shared" si="120"/>
        <v>6.2091503267973885E-2</v>
      </c>
      <c r="N502" s="87">
        <v>175</v>
      </c>
      <c r="O502" s="87">
        <v>105</v>
      </c>
      <c r="P502" s="87">
        <v>7</v>
      </c>
      <c r="Q502" s="87">
        <v>10</v>
      </c>
      <c r="R502" s="124"/>
      <c r="S502" s="87"/>
      <c r="T502" s="124"/>
      <c r="U502" s="124"/>
      <c r="V502" s="124"/>
      <c r="W502" s="124"/>
      <c r="X502" s="87">
        <v>0</v>
      </c>
      <c r="Y502" s="124"/>
      <c r="Z502" s="124">
        <v>2</v>
      </c>
      <c r="AA502" s="87">
        <v>7</v>
      </c>
      <c r="AB502" s="87"/>
      <c r="AG502" t="str">
        <f t="shared" si="114"/>
        <v>Halifax</v>
      </c>
      <c r="AH502" t="s">
        <v>1034</v>
      </c>
      <c r="AI502">
        <v>1</v>
      </c>
      <c r="AK502" s="95">
        <v>50</v>
      </c>
      <c r="AL502" s="97">
        <v>25</v>
      </c>
      <c r="AM502" s="97">
        <v>40</v>
      </c>
      <c r="AN502" s="101">
        <v>31150</v>
      </c>
      <c r="AO502" s="101">
        <f t="shared" si="124"/>
        <v>50025</v>
      </c>
      <c r="AP502" s="9" t="s">
        <v>1974</v>
      </c>
      <c r="AQ502">
        <f t="shared" si="121"/>
        <v>5031150</v>
      </c>
      <c r="AU502">
        <v>39.799999999999997</v>
      </c>
      <c r="AV502">
        <v>0.05</v>
      </c>
      <c r="AW502">
        <v>39.75</v>
      </c>
    </row>
    <row r="503" spans="1:49" ht="13" hidden="1" customHeight="1" outlineLevel="1">
      <c r="A503" t="s">
        <v>847</v>
      </c>
      <c r="B503" s="9" t="s">
        <v>2263</v>
      </c>
      <c r="C503" s="1">
        <f t="shared" si="115"/>
        <v>142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 t="shared" si="116"/>
        <v>4</v>
      </c>
      <c r="G503" s="1">
        <f t="shared" si="122"/>
        <v>51</v>
      </c>
      <c r="H503" s="2">
        <f t="shared" si="123"/>
        <v>0.35915492957746481</v>
      </c>
      <c r="I503" s="8"/>
      <c r="J503" s="2">
        <f t="shared" si="117"/>
        <v>0.57746478873239437</v>
      </c>
      <c r="K503" s="2">
        <f t="shared" si="118"/>
        <v>0.21830985915492956</v>
      </c>
      <c r="L503" s="2">
        <f t="shared" si="119"/>
        <v>2.1126760563380281E-2</v>
      </c>
      <c r="M503" s="2">
        <f t="shared" si="120"/>
        <v>0.18309859154929578</v>
      </c>
      <c r="N503" s="87">
        <v>82</v>
      </c>
      <c r="O503" s="87">
        <v>31</v>
      </c>
      <c r="P503" s="87">
        <v>3</v>
      </c>
      <c r="Q503" s="87">
        <v>24</v>
      </c>
      <c r="R503" s="124"/>
      <c r="S503" s="87"/>
      <c r="T503" s="124"/>
      <c r="U503" s="124"/>
      <c r="V503" s="124"/>
      <c r="W503" s="124"/>
      <c r="X503" s="87">
        <v>0</v>
      </c>
      <c r="Y503" s="124"/>
      <c r="Z503" s="124">
        <v>2</v>
      </c>
      <c r="AA503" s="87">
        <v>0</v>
      </c>
      <c r="AB503" s="87"/>
      <c r="AG503" t="str">
        <f t="shared" si="114"/>
        <v>Hancock</v>
      </c>
      <c r="AH503" t="s">
        <v>14</v>
      </c>
      <c r="AI503">
        <v>1</v>
      </c>
      <c r="AK503" s="95">
        <v>50</v>
      </c>
      <c r="AL503" s="97">
        <v>1</v>
      </c>
      <c r="AM503" s="97">
        <v>40</v>
      </c>
      <c r="AN503" s="101">
        <v>31525</v>
      </c>
      <c r="AO503" s="101">
        <f t="shared" si="124"/>
        <v>50001</v>
      </c>
      <c r="AP503" s="9" t="s">
        <v>1974</v>
      </c>
      <c r="AQ503">
        <f t="shared" si="121"/>
        <v>5031525</v>
      </c>
      <c r="AU503">
        <v>38.46</v>
      </c>
      <c r="AV503">
        <v>0.02</v>
      </c>
      <c r="AW503">
        <v>38.44</v>
      </c>
    </row>
    <row r="504" spans="1:49" ht="13" hidden="1" customHeight="1" outlineLevel="1">
      <c r="A504" t="s">
        <v>1610</v>
      </c>
      <c r="B504" s="9" t="s">
        <v>2263</v>
      </c>
      <c r="C504" s="1">
        <f t="shared" si="115"/>
        <v>1151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 t="shared" si="116"/>
        <v>5</v>
      </c>
      <c r="G504" s="1">
        <f t="shared" si="122"/>
        <v>530</v>
      </c>
      <c r="H504" s="2">
        <f t="shared" si="123"/>
        <v>0.46046915725456128</v>
      </c>
      <c r="I504" s="8"/>
      <c r="J504" s="2">
        <f t="shared" si="117"/>
        <v>0.71242397914856648</v>
      </c>
      <c r="K504" s="2">
        <f t="shared" si="118"/>
        <v>0.2519548218940052</v>
      </c>
      <c r="L504" s="2">
        <f t="shared" si="119"/>
        <v>7.819287576020852E-3</v>
      </c>
      <c r="M504" s="2">
        <f t="shared" si="120"/>
        <v>2.7801911381407474E-2</v>
      </c>
      <c r="N504" s="87">
        <v>820</v>
      </c>
      <c r="O504" s="87">
        <v>290</v>
      </c>
      <c r="P504" s="87">
        <v>9</v>
      </c>
      <c r="Q504" s="87">
        <v>13</v>
      </c>
      <c r="R504" s="124"/>
      <c r="S504" s="87"/>
      <c r="T504" s="124"/>
      <c r="U504" s="124"/>
      <c r="V504" s="124"/>
      <c r="W504" s="124"/>
      <c r="X504" s="87">
        <v>2</v>
      </c>
      <c r="Y504" s="124"/>
      <c r="Z504" s="124">
        <v>10</v>
      </c>
      <c r="AA504" s="87">
        <v>7</v>
      </c>
      <c r="AB504" s="87"/>
      <c r="AG504" t="str">
        <f t="shared" si="114"/>
        <v>Hardwick</v>
      </c>
      <c r="AH504" t="s">
        <v>300</v>
      </c>
      <c r="AI504">
        <v>1</v>
      </c>
      <c r="AK504" s="95">
        <v>50</v>
      </c>
      <c r="AL504" s="97">
        <v>5</v>
      </c>
      <c r="AM504" s="97">
        <v>25</v>
      </c>
      <c r="AN504" s="101">
        <v>31825</v>
      </c>
      <c r="AO504" s="101">
        <f t="shared" si="124"/>
        <v>50005</v>
      </c>
      <c r="AP504" s="9" t="s">
        <v>1974</v>
      </c>
      <c r="AQ504">
        <f t="shared" si="121"/>
        <v>5031825</v>
      </c>
      <c r="AU504">
        <v>38.89</v>
      </c>
      <c r="AV504">
        <v>0.36</v>
      </c>
      <c r="AW504">
        <v>38.53</v>
      </c>
    </row>
    <row r="505" spans="1:49" ht="13" hidden="1" customHeight="1" outlineLevel="1">
      <c r="A505" t="s">
        <v>99</v>
      </c>
      <c r="B505" s="9" t="s">
        <v>2263</v>
      </c>
      <c r="C505" s="1">
        <f t="shared" si="115"/>
        <v>3030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 t="shared" si="116"/>
        <v>4</v>
      </c>
      <c r="G505" s="1">
        <f t="shared" si="122"/>
        <v>1698</v>
      </c>
      <c r="H505" s="2">
        <f t="shared" si="123"/>
        <v>0.56039603960396045</v>
      </c>
      <c r="I505" s="8"/>
      <c r="J505" s="2">
        <f t="shared" si="117"/>
        <v>0.75445544554455446</v>
      </c>
      <c r="K505" s="2">
        <f t="shared" si="118"/>
        <v>0.19405940594059407</v>
      </c>
      <c r="L505" s="2">
        <f t="shared" si="119"/>
        <v>1.782178217821782E-2</v>
      </c>
      <c r="M505" s="2">
        <f t="shared" si="120"/>
        <v>3.3663366336633652E-2</v>
      </c>
      <c r="N505" s="87">
        <v>2286</v>
      </c>
      <c r="O505" s="87">
        <v>588</v>
      </c>
      <c r="P505" s="87">
        <v>54</v>
      </c>
      <c r="Q505" s="87">
        <v>60</v>
      </c>
      <c r="R505" s="124"/>
      <c r="S505" s="87"/>
      <c r="T505" s="124"/>
      <c r="U505" s="124"/>
      <c r="V505" s="124"/>
      <c r="W505" s="124"/>
      <c r="X505" s="87">
        <v>6</v>
      </c>
      <c r="Y505" s="124"/>
      <c r="Z505" s="124">
        <v>24</v>
      </c>
      <c r="AA505" s="87">
        <v>12</v>
      </c>
      <c r="AB505" s="87"/>
      <c r="AG505" t="str">
        <f t="shared" si="114"/>
        <v>Hartford</v>
      </c>
      <c r="AH505" t="s">
        <v>1967</v>
      </c>
      <c r="AI505">
        <v>1</v>
      </c>
      <c r="AK505" s="95">
        <v>50</v>
      </c>
      <c r="AL505" s="97">
        <v>27</v>
      </c>
      <c r="AM505" s="97">
        <v>40</v>
      </c>
      <c r="AN505" s="101">
        <v>32275</v>
      </c>
      <c r="AO505" s="101">
        <f t="shared" si="124"/>
        <v>50027</v>
      </c>
      <c r="AP505" s="9" t="s">
        <v>1974</v>
      </c>
      <c r="AQ505">
        <f t="shared" si="121"/>
        <v>5032275</v>
      </c>
      <c r="AU505">
        <v>45.9</v>
      </c>
      <c r="AV505">
        <v>0.75</v>
      </c>
      <c r="AW505">
        <v>45.15</v>
      </c>
    </row>
    <row r="506" spans="1:49" ht="13" hidden="1" customHeight="1" outlineLevel="1">
      <c r="A506" t="s">
        <v>1432</v>
      </c>
      <c r="B506" s="9" t="s">
        <v>2263</v>
      </c>
      <c r="C506" s="1">
        <f t="shared" si="115"/>
        <v>1411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 t="shared" si="116"/>
        <v>5</v>
      </c>
      <c r="G506" s="1">
        <f t="shared" si="122"/>
        <v>692</v>
      </c>
      <c r="H506" s="2">
        <f t="shared" si="123"/>
        <v>0.49043231750531535</v>
      </c>
      <c r="I506" s="8"/>
      <c r="J506" s="2">
        <f t="shared" si="117"/>
        <v>0.72076541459957477</v>
      </c>
      <c r="K506" s="2">
        <f t="shared" si="118"/>
        <v>0.23033309709425939</v>
      </c>
      <c r="L506" s="2">
        <f t="shared" si="119"/>
        <v>1.2048192771084338E-2</v>
      </c>
      <c r="M506" s="2">
        <f t="shared" si="120"/>
        <v>3.6853295535081501E-2</v>
      </c>
      <c r="N506" s="87">
        <v>1017</v>
      </c>
      <c r="O506" s="87">
        <v>325</v>
      </c>
      <c r="P506" s="87">
        <v>17</v>
      </c>
      <c r="Q506" s="87">
        <v>28</v>
      </c>
      <c r="R506" s="124"/>
      <c r="S506" s="87"/>
      <c r="T506" s="124"/>
      <c r="U506" s="124"/>
      <c r="V506" s="124"/>
      <c r="W506" s="124"/>
      <c r="X506" s="87">
        <v>0</v>
      </c>
      <c r="Y506" s="124"/>
      <c r="Z506" s="124">
        <v>19</v>
      </c>
      <c r="AA506" s="87">
        <v>5</v>
      </c>
      <c r="AB506" s="87"/>
      <c r="AG506" t="str">
        <f t="shared" si="114"/>
        <v>Hartland</v>
      </c>
      <c r="AH506" t="s">
        <v>1967</v>
      </c>
      <c r="AI506">
        <v>1</v>
      </c>
      <c r="AK506" s="95">
        <v>50</v>
      </c>
      <c r="AL506" s="97">
        <v>27</v>
      </c>
      <c r="AM506" s="97">
        <v>45</v>
      </c>
      <c r="AN506" s="101">
        <v>32425</v>
      </c>
      <c r="AO506" s="101">
        <f t="shared" si="124"/>
        <v>50027</v>
      </c>
      <c r="AP506" s="9" t="s">
        <v>1974</v>
      </c>
      <c r="AQ506">
        <f t="shared" si="121"/>
        <v>5032425</v>
      </c>
      <c r="AU506">
        <v>45.19</v>
      </c>
      <c r="AV506">
        <v>0.24</v>
      </c>
      <c r="AW506">
        <v>44.96</v>
      </c>
    </row>
    <row r="507" spans="1:49" ht="13" hidden="1" customHeight="1" outlineLevel="1">
      <c r="A507" t="s">
        <v>1125</v>
      </c>
      <c r="B507" s="9" t="s">
        <v>2263</v>
      </c>
      <c r="C507" s="1">
        <f t="shared" si="115"/>
        <v>866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116"/>
        <v>4</v>
      </c>
      <c r="G507" s="1">
        <f t="shared" si="122"/>
        <v>481</v>
      </c>
      <c r="H507" s="2">
        <f t="shared" si="123"/>
        <v>0.55542725173210161</v>
      </c>
      <c r="I507" s="8"/>
      <c r="J507" s="2">
        <f t="shared" si="117"/>
        <v>0.74942263279445731</v>
      </c>
      <c r="K507" s="2">
        <f t="shared" si="118"/>
        <v>0.19399538106235567</v>
      </c>
      <c r="L507" s="2">
        <f t="shared" si="119"/>
        <v>1.6166281755196306E-2</v>
      </c>
      <c r="M507" s="2">
        <f t="shared" si="120"/>
        <v>4.0415704387990713E-2</v>
      </c>
      <c r="N507" s="87">
        <v>649</v>
      </c>
      <c r="O507" s="87">
        <v>168</v>
      </c>
      <c r="P507" s="87">
        <v>14</v>
      </c>
      <c r="Q507" s="87">
        <v>21</v>
      </c>
      <c r="R507" s="124"/>
      <c r="S507" s="87"/>
      <c r="T507" s="124"/>
      <c r="U507" s="124"/>
      <c r="V507" s="124"/>
      <c r="W507" s="124"/>
      <c r="X507" s="87">
        <v>1</v>
      </c>
      <c r="Y507" s="124"/>
      <c r="Z507" s="124">
        <v>6</v>
      </c>
      <c r="AA507" s="87">
        <v>7</v>
      </c>
      <c r="AB507" s="87"/>
      <c r="AG507" t="str">
        <f t="shared" si="114"/>
        <v>Highgate</v>
      </c>
      <c r="AH507" t="s">
        <v>522</v>
      </c>
      <c r="AI507">
        <v>1</v>
      </c>
      <c r="AK507" s="95">
        <v>50</v>
      </c>
      <c r="AL507" s="97">
        <v>11</v>
      </c>
      <c r="AM507" s="97">
        <v>50</v>
      </c>
      <c r="AN507" s="101">
        <v>33025</v>
      </c>
      <c r="AO507" s="101">
        <f t="shared" si="124"/>
        <v>50011</v>
      </c>
      <c r="AP507" s="9" t="s">
        <v>1974</v>
      </c>
      <c r="AQ507">
        <f t="shared" si="121"/>
        <v>5033025</v>
      </c>
      <c r="AU507">
        <v>59.89</v>
      </c>
      <c r="AV507">
        <v>8.74</v>
      </c>
      <c r="AW507">
        <v>51.14</v>
      </c>
    </row>
    <row r="508" spans="1:49" ht="13" hidden="1" customHeight="1" outlineLevel="1">
      <c r="A508" t="s">
        <v>1126</v>
      </c>
      <c r="B508" s="9" t="s">
        <v>2263</v>
      </c>
      <c r="C508" s="1">
        <f t="shared" si="115"/>
        <v>1592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 t="shared" si="116"/>
        <v>5</v>
      </c>
      <c r="G508" s="1">
        <f t="shared" si="122"/>
        <v>954</v>
      </c>
      <c r="H508" s="2">
        <f t="shared" si="123"/>
        <v>0.59924623115577891</v>
      </c>
      <c r="I508" s="8"/>
      <c r="J508" s="2">
        <f t="shared" si="117"/>
        <v>0.77889447236180909</v>
      </c>
      <c r="K508" s="2">
        <f t="shared" si="118"/>
        <v>0.17964824120603015</v>
      </c>
      <c r="L508" s="2">
        <f t="shared" si="119"/>
        <v>9.4221105527638183E-3</v>
      </c>
      <c r="M508" s="2">
        <f t="shared" si="120"/>
        <v>3.2035175879396943E-2</v>
      </c>
      <c r="N508" s="87">
        <v>1240</v>
      </c>
      <c r="O508" s="87">
        <v>286</v>
      </c>
      <c r="P508" s="87">
        <v>15</v>
      </c>
      <c r="Q508" s="87">
        <v>24</v>
      </c>
      <c r="R508" s="124"/>
      <c r="S508" s="87"/>
      <c r="T508" s="124"/>
      <c r="U508" s="124"/>
      <c r="V508" s="124"/>
      <c r="W508" s="124"/>
      <c r="X508" s="87">
        <v>3</v>
      </c>
      <c r="Y508" s="124"/>
      <c r="Z508" s="124">
        <v>19</v>
      </c>
      <c r="AA508" s="87">
        <v>5</v>
      </c>
      <c r="AB508" s="87"/>
      <c r="AG508" t="str">
        <f t="shared" si="114"/>
        <v>Hinesburg</v>
      </c>
      <c r="AH508" t="s">
        <v>1227</v>
      </c>
      <c r="AI508">
        <v>1</v>
      </c>
      <c r="AK508" s="95">
        <v>50</v>
      </c>
      <c r="AL508" s="97">
        <v>7</v>
      </c>
      <c r="AM508" s="97">
        <v>35</v>
      </c>
      <c r="AN508" s="101">
        <v>33475</v>
      </c>
      <c r="AO508" s="101">
        <f t="shared" si="124"/>
        <v>50007</v>
      </c>
      <c r="AP508" s="9" t="s">
        <v>1974</v>
      </c>
      <c r="AQ508">
        <f t="shared" si="121"/>
        <v>5033475</v>
      </c>
      <c r="AU508">
        <v>40.119999999999997</v>
      </c>
      <c r="AV508">
        <v>0.3</v>
      </c>
      <c r="AW508">
        <v>39.81</v>
      </c>
    </row>
    <row r="509" spans="1:49" ht="13" hidden="1" customHeight="1" outlineLevel="1">
      <c r="A509" t="s">
        <v>883</v>
      </c>
      <c r="B509" s="9" t="s">
        <v>2263</v>
      </c>
      <c r="C509" s="1">
        <f t="shared" si="115"/>
        <v>219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 t="shared" si="116"/>
        <v>3</v>
      </c>
      <c r="G509" s="1">
        <f t="shared" si="122"/>
        <v>102</v>
      </c>
      <c r="H509" s="2">
        <f t="shared" si="123"/>
        <v>0.46575342465753422</v>
      </c>
      <c r="I509" s="8"/>
      <c r="J509" s="2">
        <f t="shared" si="117"/>
        <v>0.71689497716894979</v>
      </c>
      <c r="K509" s="2">
        <f t="shared" si="118"/>
        <v>0.25114155251141551</v>
      </c>
      <c r="L509" s="2">
        <f t="shared" si="119"/>
        <v>1.3698630136986301E-2</v>
      </c>
      <c r="M509" s="2">
        <f t="shared" si="120"/>
        <v>1.8264840182648401E-2</v>
      </c>
      <c r="N509" s="87">
        <v>157</v>
      </c>
      <c r="O509" s="87">
        <v>55</v>
      </c>
      <c r="P509" s="87">
        <v>3</v>
      </c>
      <c r="Q509" s="87">
        <v>3</v>
      </c>
      <c r="R509" s="124"/>
      <c r="S509" s="87"/>
      <c r="T509" s="124"/>
      <c r="U509" s="124"/>
      <c r="V509" s="124"/>
      <c r="W509" s="124"/>
      <c r="X509" s="87">
        <v>0</v>
      </c>
      <c r="Y509" s="124"/>
      <c r="Z509" s="124">
        <v>1</v>
      </c>
      <c r="AA509" s="87">
        <v>0</v>
      </c>
      <c r="AB509" s="87"/>
      <c r="AG509" t="str">
        <f t="shared" si="114"/>
        <v>Holland</v>
      </c>
      <c r="AH509" t="s">
        <v>449</v>
      </c>
      <c r="AI509">
        <v>1</v>
      </c>
      <c r="AK509" s="95">
        <v>50</v>
      </c>
      <c r="AL509" s="97">
        <v>19</v>
      </c>
      <c r="AM509" s="97">
        <v>50</v>
      </c>
      <c r="AN509" s="101">
        <v>33775</v>
      </c>
      <c r="AO509" s="101">
        <f t="shared" si="124"/>
        <v>50019</v>
      </c>
      <c r="AP509" s="9" t="s">
        <v>1974</v>
      </c>
      <c r="AQ509">
        <f t="shared" si="121"/>
        <v>5033775</v>
      </c>
      <c r="AU509">
        <v>38.229999999999997</v>
      </c>
      <c r="AV509">
        <v>0.63</v>
      </c>
      <c r="AW509">
        <v>37.6</v>
      </c>
    </row>
    <row r="510" spans="1:49" ht="13" hidden="1" customHeight="1" outlineLevel="1">
      <c r="A510" t="s">
        <v>1059</v>
      </c>
      <c r="B510" s="9" t="s">
        <v>2263</v>
      </c>
      <c r="C510" s="1">
        <f t="shared" si="115"/>
        <v>186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116"/>
        <v>5</v>
      </c>
      <c r="G510" s="1">
        <f t="shared" si="122"/>
        <v>69</v>
      </c>
      <c r="H510" s="2">
        <f t="shared" si="123"/>
        <v>0.37096774193548387</v>
      </c>
      <c r="I510" s="8"/>
      <c r="J510" s="2">
        <f t="shared" si="117"/>
        <v>0.65591397849462363</v>
      </c>
      <c r="K510" s="2">
        <f t="shared" si="118"/>
        <v>0.28494623655913981</v>
      </c>
      <c r="L510" s="2">
        <f t="shared" si="119"/>
        <v>5.3763440860215058E-3</v>
      </c>
      <c r="M510" s="2">
        <f t="shared" si="120"/>
        <v>5.3763440860215055E-2</v>
      </c>
      <c r="N510" s="87">
        <v>122</v>
      </c>
      <c r="O510" s="87">
        <v>53</v>
      </c>
      <c r="P510" s="87">
        <v>1</v>
      </c>
      <c r="Q510" s="87">
        <v>4</v>
      </c>
      <c r="R510" s="124"/>
      <c r="S510" s="87"/>
      <c r="T510" s="124"/>
      <c r="U510" s="124"/>
      <c r="V510" s="124"/>
      <c r="W510" s="124"/>
      <c r="X510" s="87">
        <v>1</v>
      </c>
      <c r="Y510" s="124"/>
      <c r="Z510" s="124">
        <v>5</v>
      </c>
      <c r="AA510" s="87">
        <v>0</v>
      </c>
      <c r="AB510" s="87"/>
      <c r="AG510" t="str">
        <f t="shared" si="114"/>
        <v>Hubbardton</v>
      </c>
      <c r="AH510" t="s">
        <v>1041</v>
      </c>
      <c r="AI510">
        <v>1</v>
      </c>
      <c r="AK510" s="95">
        <v>50</v>
      </c>
      <c r="AL510" s="97">
        <v>21</v>
      </c>
      <c r="AM510" s="97">
        <v>40</v>
      </c>
      <c r="AN510" s="101">
        <v>34450</v>
      </c>
      <c r="AO510" s="101">
        <f t="shared" si="124"/>
        <v>50021</v>
      </c>
      <c r="AP510" s="9" t="s">
        <v>1974</v>
      </c>
      <c r="AQ510">
        <f t="shared" si="121"/>
        <v>5034450</v>
      </c>
      <c r="AU510">
        <v>28.85</v>
      </c>
      <c r="AV510">
        <v>1.33</v>
      </c>
      <c r="AW510">
        <v>27.52</v>
      </c>
    </row>
    <row r="511" spans="1:49" ht="13" hidden="1" customHeight="1" outlineLevel="1">
      <c r="A511" t="s">
        <v>1060</v>
      </c>
      <c r="B511" s="9" t="s">
        <v>2263</v>
      </c>
      <c r="C511" s="1">
        <f t="shared" si="115"/>
        <v>696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 t="shared" si="116"/>
        <v>5</v>
      </c>
      <c r="G511" s="1">
        <f t="shared" si="122"/>
        <v>436</v>
      </c>
      <c r="H511" s="2">
        <f t="shared" si="123"/>
        <v>0.62643678160919536</v>
      </c>
      <c r="I511" s="8"/>
      <c r="J511" s="2">
        <f t="shared" si="117"/>
        <v>0.7816091954022989</v>
      </c>
      <c r="K511" s="2">
        <f t="shared" si="118"/>
        <v>0.15517241379310345</v>
      </c>
      <c r="L511" s="2">
        <f t="shared" si="119"/>
        <v>1.7241379310344827E-2</v>
      </c>
      <c r="M511" s="2">
        <f t="shared" si="120"/>
        <v>4.5977011494252824E-2</v>
      </c>
      <c r="N511" s="87">
        <v>544</v>
      </c>
      <c r="O511" s="87">
        <v>108</v>
      </c>
      <c r="P511" s="87">
        <v>12</v>
      </c>
      <c r="Q511" s="87">
        <v>14</v>
      </c>
      <c r="R511" s="124"/>
      <c r="S511" s="87"/>
      <c r="T511" s="124"/>
      <c r="U511" s="124"/>
      <c r="V511" s="124"/>
      <c r="W511" s="124"/>
      <c r="X511" s="87">
        <v>0</v>
      </c>
      <c r="Y511" s="124"/>
      <c r="Z511" s="124">
        <v>14</v>
      </c>
      <c r="AA511" s="87">
        <v>4</v>
      </c>
      <c r="AB511" s="87"/>
      <c r="AG511" t="str">
        <f t="shared" si="114"/>
        <v>Huntington</v>
      </c>
      <c r="AH511" t="s">
        <v>1227</v>
      </c>
      <c r="AI511">
        <v>1</v>
      </c>
      <c r="AK511" s="95">
        <v>50</v>
      </c>
      <c r="AL511" s="97">
        <v>7</v>
      </c>
      <c r="AM511" s="97">
        <v>40</v>
      </c>
      <c r="AN511" s="101">
        <v>34600</v>
      </c>
      <c r="AO511" s="101">
        <f t="shared" si="124"/>
        <v>50007</v>
      </c>
      <c r="AP511" s="9" t="s">
        <v>1974</v>
      </c>
      <c r="AQ511">
        <f t="shared" si="121"/>
        <v>5034600</v>
      </c>
      <c r="AU511">
        <v>38.15</v>
      </c>
      <c r="AV511">
        <v>0.01</v>
      </c>
      <c r="AW511">
        <v>38.14</v>
      </c>
    </row>
    <row r="512" spans="1:49" ht="13" hidden="1" customHeight="1" outlineLevel="1">
      <c r="A512" t="s">
        <v>1118</v>
      </c>
      <c r="B512" s="9" t="s">
        <v>2263</v>
      </c>
      <c r="C512" s="1">
        <f t="shared" si="115"/>
        <v>1098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116"/>
        <v>5</v>
      </c>
      <c r="G512" s="1">
        <f t="shared" si="122"/>
        <v>597</v>
      </c>
      <c r="H512" s="2">
        <f t="shared" si="123"/>
        <v>0.54371584699453557</v>
      </c>
      <c r="I512" s="8"/>
      <c r="J512" s="2">
        <f t="shared" si="117"/>
        <v>0.74954462659380694</v>
      </c>
      <c r="K512" s="2">
        <f t="shared" si="118"/>
        <v>0.2058287795992714</v>
      </c>
      <c r="L512" s="2">
        <f t="shared" si="119"/>
        <v>8.1967213114754103E-3</v>
      </c>
      <c r="M512" s="2">
        <f t="shared" si="120"/>
        <v>3.6429872495446249E-2</v>
      </c>
      <c r="N512" s="87">
        <v>823</v>
      </c>
      <c r="O512" s="87">
        <v>226</v>
      </c>
      <c r="P512" s="87">
        <v>9</v>
      </c>
      <c r="Q512" s="87">
        <v>18</v>
      </c>
      <c r="R512" s="124"/>
      <c r="S512" s="87"/>
      <c r="T512" s="124"/>
      <c r="U512" s="124"/>
      <c r="V512" s="124"/>
      <c r="W512" s="124"/>
      <c r="X512" s="87">
        <v>1</v>
      </c>
      <c r="Y512" s="124"/>
      <c r="Z512" s="124">
        <v>14</v>
      </c>
      <c r="AA512" s="87">
        <v>7</v>
      </c>
      <c r="AB512" s="87"/>
      <c r="AG512" t="str">
        <f t="shared" si="114"/>
        <v>Hyde Park</v>
      </c>
      <c r="AH512" t="s">
        <v>1182</v>
      </c>
      <c r="AI512">
        <v>1</v>
      </c>
      <c r="AK512" s="95">
        <v>50</v>
      </c>
      <c r="AL512" s="97">
        <v>15</v>
      </c>
      <c r="AM512" s="97">
        <v>25</v>
      </c>
      <c r="AN512" s="101">
        <v>35050</v>
      </c>
      <c r="AO512" s="101">
        <f t="shared" si="124"/>
        <v>50015</v>
      </c>
      <c r="AP512" s="9" t="s">
        <v>1974</v>
      </c>
      <c r="AQ512">
        <f t="shared" si="121"/>
        <v>5035050</v>
      </c>
      <c r="AU512">
        <v>39</v>
      </c>
      <c r="AV512">
        <v>1.1200000000000001</v>
      </c>
      <c r="AW512">
        <v>37.880000000000003</v>
      </c>
    </row>
    <row r="513" spans="1:49" ht="13" hidden="1" customHeight="1" outlineLevel="1">
      <c r="A513" t="s">
        <v>1446</v>
      </c>
      <c r="B513" s="9" t="s">
        <v>2263</v>
      </c>
      <c r="C513" s="1">
        <f t="shared" si="115"/>
        <v>141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 t="shared" si="116"/>
        <v>5</v>
      </c>
      <c r="G513" s="1">
        <f t="shared" si="122"/>
        <v>45</v>
      </c>
      <c r="H513" s="2">
        <f t="shared" si="123"/>
        <v>0.31914893617021278</v>
      </c>
      <c r="I513" s="8"/>
      <c r="J513" s="2">
        <f t="shared" si="117"/>
        <v>0.63120567375886527</v>
      </c>
      <c r="K513" s="2">
        <f t="shared" si="118"/>
        <v>0.31205673758865249</v>
      </c>
      <c r="L513" s="2">
        <f t="shared" si="119"/>
        <v>1.4184397163120567E-2</v>
      </c>
      <c r="M513" s="2">
        <f t="shared" si="120"/>
        <v>4.2553191489361673E-2</v>
      </c>
      <c r="N513" s="87">
        <v>89</v>
      </c>
      <c r="O513" s="87">
        <v>44</v>
      </c>
      <c r="P513" s="87">
        <v>2</v>
      </c>
      <c r="Q513" s="87">
        <v>3</v>
      </c>
      <c r="R513" s="124"/>
      <c r="S513" s="87"/>
      <c r="T513" s="124"/>
      <c r="U513" s="124"/>
      <c r="V513" s="124"/>
      <c r="W513" s="124"/>
      <c r="X513" s="87">
        <v>0</v>
      </c>
      <c r="Y513" s="124"/>
      <c r="Z513" s="124">
        <v>3</v>
      </c>
      <c r="AA513" s="87">
        <v>0</v>
      </c>
      <c r="AB513" s="87"/>
      <c r="AG513" t="str">
        <f t="shared" si="114"/>
        <v>Ira</v>
      </c>
      <c r="AH513" t="s">
        <v>1041</v>
      </c>
      <c r="AI513">
        <v>1</v>
      </c>
      <c r="AK513" s="95">
        <v>50</v>
      </c>
      <c r="AL513" s="97">
        <v>21</v>
      </c>
      <c r="AM513" s="97">
        <v>45</v>
      </c>
      <c r="AN513" s="101">
        <v>35425</v>
      </c>
      <c r="AO513" s="101">
        <f t="shared" si="124"/>
        <v>50021</v>
      </c>
      <c r="AP513" s="9" t="s">
        <v>1974</v>
      </c>
      <c r="AQ513">
        <f t="shared" si="121"/>
        <v>5035425</v>
      </c>
      <c r="AU513">
        <v>21.32</v>
      </c>
      <c r="AV513">
        <v>0</v>
      </c>
      <c r="AW513">
        <v>21.32</v>
      </c>
    </row>
    <row r="514" spans="1:49" ht="13" hidden="1" customHeight="1" outlineLevel="1">
      <c r="A514" t="s">
        <v>997</v>
      </c>
      <c r="B514" s="9" t="s">
        <v>2263</v>
      </c>
      <c r="C514" s="1">
        <f t="shared" si="115"/>
        <v>376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116"/>
        <v>3</v>
      </c>
      <c r="G514" s="1">
        <f t="shared" si="122"/>
        <v>150</v>
      </c>
      <c r="H514" s="2">
        <f t="shared" si="123"/>
        <v>0.39893617021276595</v>
      </c>
      <c r="I514" s="8"/>
      <c r="J514" s="2">
        <f t="shared" si="117"/>
        <v>0.67819148936170215</v>
      </c>
      <c r="K514" s="2">
        <f t="shared" si="118"/>
        <v>0.27925531914893614</v>
      </c>
      <c r="L514" s="2">
        <f t="shared" si="119"/>
        <v>1.8617021276595744E-2</v>
      </c>
      <c r="M514" s="2">
        <f t="shared" si="120"/>
        <v>2.3936170212765964E-2</v>
      </c>
      <c r="N514" s="87">
        <v>255</v>
      </c>
      <c r="O514" s="87">
        <v>105</v>
      </c>
      <c r="P514" s="87">
        <v>7</v>
      </c>
      <c r="Q514" s="87">
        <v>3</v>
      </c>
      <c r="R514" s="124"/>
      <c r="S514" s="87"/>
      <c r="T514" s="124"/>
      <c r="U514" s="124"/>
      <c r="V514" s="124"/>
      <c r="W514" s="124"/>
      <c r="X514" s="87">
        <v>0</v>
      </c>
      <c r="Y514" s="124"/>
      <c r="Z514" s="124">
        <v>5</v>
      </c>
      <c r="AA514" s="87">
        <v>1</v>
      </c>
      <c r="AB514" s="87"/>
      <c r="AG514" t="str">
        <f t="shared" si="114"/>
        <v>Irasburg</v>
      </c>
      <c r="AH514" t="s">
        <v>449</v>
      </c>
      <c r="AI514">
        <v>1</v>
      </c>
      <c r="AK514" s="95">
        <v>50</v>
      </c>
      <c r="AL514" s="97">
        <v>19</v>
      </c>
      <c r="AM514" s="97">
        <v>55</v>
      </c>
      <c r="AN514" s="101">
        <v>35575</v>
      </c>
      <c r="AO514" s="101">
        <f t="shared" si="124"/>
        <v>50019</v>
      </c>
      <c r="AP514" s="9" t="s">
        <v>1974</v>
      </c>
      <c r="AQ514">
        <f t="shared" si="121"/>
        <v>5035575</v>
      </c>
      <c r="AU514">
        <v>40.590000000000003</v>
      </c>
      <c r="AV514">
        <v>0.06</v>
      </c>
      <c r="AW514">
        <v>40.53</v>
      </c>
    </row>
    <row r="515" spans="1:49" ht="13" hidden="1" customHeight="1" outlineLevel="1">
      <c r="A515" t="s">
        <v>1306</v>
      </c>
      <c r="B515" s="9" t="s">
        <v>2263</v>
      </c>
      <c r="C515" s="1">
        <f t="shared" si="115"/>
        <v>228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116"/>
        <v>3</v>
      </c>
      <c r="G515" s="1">
        <f t="shared" si="122"/>
        <v>68</v>
      </c>
      <c r="H515" s="2">
        <f t="shared" si="123"/>
        <v>0.2982456140350877</v>
      </c>
      <c r="I515" s="8"/>
      <c r="J515" s="2">
        <f t="shared" si="117"/>
        <v>0.6271929824561403</v>
      </c>
      <c r="K515" s="2">
        <f t="shared" si="118"/>
        <v>0.32894736842105265</v>
      </c>
      <c r="L515" s="2">
        <f t="shared" si="119"/>
        <v>2.1929824561403508E-2</v>
      </c>
      <c r="M515" s="2">
        <f t="shared" si="120"/>
        <v>2.1929824561403535E-2</v>
      </c>
      <c r="N515" s="87">
        <v>143</v>
      </c>
      <c r="O515" s="87">
        <v>75</v>
      </c>
      <c r="P515" s="87">
        <v>5</v>
      </c>
      <c r="Q515" s="87">
        <v>1</v>
      </c>
      <c r="R515" s="124"/>
      <c r="S515" s="87"/>
      <c r="T515" s="124"/>
      <c r="U515" s="124"/>
      <c r="V515" s="124"/>
      <c r="W515" s="124"/>
      <c r="X515" s="87">
        <v>0</v>
      </c>
      <c r="Y515" s="124"/>
      <c r="Z515" s="124">
        <v>2</v>
      </c>
      <c r="AA515" s="87">
        <v>2</v>
      </c>
      <c r="AB515" s="87"/>
      <c r="AG515" t="str">
        <f t="shared" si="114"/>
        <v>Isle La Motte</v>
      </c>
      <c r="AH515" t="s">
        <v>1228</v>
      </c>
      <c r="AI515">
        <v>1</v>
      </c>
      <c r="AK515" s="95">
        <v>50</v>
      </c>
      <c r="AL515" s="97">
        <v>13</v>
      </c>
      <c r="AM515" s="97">
        <v>15</v>
      </c>
      <c r="AN515" s="101">
        <v>35875</v>
      </c>
      <c r="AO515" s="101">
        <f t="shared" si="124"/>
        <v>50013</v>
      </c>
      <c r="AP515" s="9" t="s">
        <v>1974</v>
      </c>
      <c r="AQ515">
        <f t="shared" si="121"/>
        <v>5035875</v>
      </c>
      <c r="AU515">
        <v>16.66</v>
      </c>
      <c r="AV515">
        <v>8.6999999999999993</v>
      </c>
      <c r="AW515">
        <v>7.96</v>
      </c>
    </row>
    <row r="516" spans="1:49" ht="13" hidden="1" customHeight="1" outlineLevel="1">
      <c r="A516" t="s">
        <v>796</v>
      </c>
      <c r="B516" s="9" t="s">
        <v>2263</v>
      </c>
      <c r="C516" s="1">
        <f t="shared" si="115"/>
        <v>382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 t="shared" si="116"/>
        <v>5</v>
      </c>
      <c r="G516" s="1">
        <f t="shared" si="122"/>
        <v>97</v>
      </c>
      <c r="H516" s="2">
        <f t="shared" si="123"/>
        <v>0.25392670157068065</v>
      </c>
      <c r="I516" s="8"/>
      <c r="J516" s="2">
        <f t="shared" si="117"/>
        <v>0.59162303664921467</v>
      </c>
      <c r="K516" s="2">
        <f t="shared" si="118"/>
        <v>0.33769633507853403</v>
      </c>
      <c r="L516" s="2">
        <f t="shared" si="119"/>
        <v>1.0471204188481676E-2</v>
      </c>
      <c r="M516" s="2">
        <f t="shared" si="120"/>
        <v>6.0209424083769628E-2</v>
      </c>
      <c r="N516" s="87">
        <v>226</v>
      </c>
      <c r="O516" s="87">
        <v>129</v>
      </c>
      <c r="P516" s="87">
        <v>4</v>
      </c>
      <c r="Q516" s="87">
        <v>9</v>
      </c>
      <c r="R516" s="124"/>
      <c r="S516" s="87"/>
      <c r="T516" s="124"/>
      <c r="U516" s="124"/>
      <c r="V516" s="124"/>
      <c r="W516" s="124"/>
      <c r="X516" s="87">
        <v>1</v>
      </c>
      <c r="Y516" s="124"/>
      <c r="Z516" s="124">
        <v>9</v>
      </c>
      <c r="AA516" s="87">
        <v>4</v>
      </c>
      <c r="AB516" s="87"/>
      <c r="AG516" t="str">
        <f t="shared" si="114"/>
        <v>Jamaica</v>
      </c>
      <c r="AH516" t="s">
        <v>1034</v>
      </c>
      <c r="AI516">
        <v>1</v>
      </c>
      <c r="AK516" s="95">
        <v>50</v>
      </c>
      <c r="AL516" s="97">
        <v>25</v>
      </c>
      <c r="AM516" s="97">
        <v>45</v>
      </c>
      <c r="AN516" s="101">
        <v>36175</v>
      </c>
      <c r="AO516" s="101">
        <f t="shared" si="124"/>
        <v>50025</v>
      </c>
      <c r="AP516" s="9" t="s">
        <v>1974</v>
      </c>
      <c r="AQ516">
        <f t="shared" si="121"/>
        <v>5036175</v>
      </c>
      <c r="AU516">
        <v>49.45</v>
      </c>
      <c r="AV516">
        <v>0.1</v>
      </c>
      <c r="AW516">
        <v>49.35</v>
      </c>
    </row>
    <row r="517" spans="1:49" ht="13" hidden="1" customHeight="1" outlineLevel="1">
      <c r="A517" t="s">
        <v>1039</v>
      </c>
      <c r="B517" s="9" t="s">
        <v>2263</v>
      </c>
      <c r="C517" s="1">
        <f t="shared" si="115"/>
        <v>121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 t="shared" si="116"/>
        <v>3</v>
      </c>
      <c r="G517" s="1">
        <f t="shared" si="122"/>
        <v>42</v>
      </c>
      <c r="H517" s="2">
        <f t="shared" si="123"/>
        <v>0.34710743801652894</v>
      </c>
      <c r="I517" s="8"/>
      <c r="J517" s="2">
        <f t="shared" si="117"/>
        <v>0.63636363636363635</v>
      </c>
      <c r="K517" s="2">
        <f t="shared" si="118"/>
        <v>0.28925619834710742</v>
      </c>
      <c r="L517" s="2">
        <f t="shared" si="119"/>
        <v>4.9586776859504134E-2</v>
      </c>
      <c r="M517" s="2">
        <f t="shared" si="120"/>
        <v>2.4793388429752095E-2</v>
      </c>
      <c r="N517" s="87">
        <v>77</v>
      </c>
      <c r="O517" s="87">
        <v>35</v>
      </c>
      <c r="P517" s="87">
        <v>6</v>
      </c>
      <c r="Q517" s="87">
        <v>1</v>
      </c>
      <c r="R517" s="124"/>
      <c r="S517" s="87"/>
      <c r="T517" s="124"/>
      <c r="U517" s="124"/>
      <c r="V517" s="124"/>
      <c r="W517" s="124"/>
      <c r="X517" s="87">
        <v>0</v>
      </c>
      <c r="Y517" s="124"/>
      <c r="Z517" s="124">
        <v>1</v>
      </c>
      <c r="AA517" s="87">
        <v>1</v>
      </c>
      <c r="AB517" s="87"/>
      <c r="AG517" t="str">
        <f t="shared" si="114"/>
        <v>Jay</v>
      </c>
      <c r="AH517" t="s">
        <v>449</v>
      </c>
      <c r="AI517">
        <v>1</v>
      </c>
      <c r="AK517" s="95">
        <v>50</v>
      </c>
      <c r="AL517" s="97">
        <v>19</v>
      </c>
      <c r="AM517" s="97">
        <v>60</v>
      </c>
      <c r="AN517" s="101">
        <v>36325</v>
      </c>
      <c r="AO517" s="101">
        <f t="shared" si="124"/>
        <v>50019</v>
      </c>
      <c r="AP517" s="9" t="s">
        <v>1974</v>
      </c>
      <c r="AQ517">
        <f t="shared" si="121"/>
        <v>5036325</v>
      </c>
      <c r="AU517">
        <v>33.96</v>
      </c>
      <c r="AV517">
        <v>0.04</v>
      </c>
      <c r="AW517">
        <v>33.92</v>
      </c>
    </row>
    <row r="518" spans="1:49" ht="13" hidden="1" customHeight="1" outlineLevel="1">
      <c r="A518" t="s">
        <v>426</v>
      </c>
      <c r="B518" s="9" t="s">
        <v>2263</v>
      </c>
      <c r="C518" s="1">
        <f t="shared" si="115"/>
        <v>2060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116"/>
        <v>4</v>
      </c>
      <c r="G518" s="1">
        <f t="shared" si="122"/>
        <v>1110</v>
      </c>
      <c r="H518" s="2">
        <f t="shared" si="123"/>
        <v>0.53883495145631066</v>
      </c>
      <c r="I518" s="8"/>
      <c r="J518" s="2">
        <f t="shared" si="117"/>
        <v>0.74660194174757277</v>
      </c>
      <c r="K518" s="2">
        <f t="shared" si="118"/>
        <v>0.20776699029126214</v>
      </c>
      <c r="L518" s="2">
        <f t="shared" si="119"/>
        <v>1.3106796116504855E-2</v>
      </c>
      <c r="M518" s="2">
        <f t="shared" si="120"/>
        <v>3.2524271844660238E-2</v>
      </c>
      <c r="N518" s="87">
        <v>1538</v>
      </c>
      <c r="O518" s="87">
        <v>428</v>
      </c>
      <c r="P518" s="87">
        <v>27</v>
      </c>
      <c r="Q518" s="87">
        <v>37</v>
      </c>
      <c r="R518" s="124"/>
      <c r="S518" s="87"/>
      <c r="T518" s="124"/>
      <c r="U518" s="124"/>
      <c r="V518" s="124"/>
      <c r="W518" s="124"/>
      <c r="X518" s="87">
        <v>10</v>
      </c>
      <c r="Y518" s="124"/>
      <c r="Z518" s="124">
        <v>16</v>
      </c>
      <c r="AA518" s="87">
        <v>4</v>
      </c>
      <c r="AB518" s="87"/>
      <c r="AG518" t="str">
        <f t="shared" si="114"/>
        <v>Jericho</v>
      </c>
      <c r="AH518" t="s">
        <v>1227</v>
      </c>
      <c r="AI518">
        <v>1</v>
      </c>
      <c r="AK518" s="95">
        <v>50</v>
      </c>
      <c r="AL518" s="97">
        <v>7</v>
      </c>
      <c r="AM518" s="97">
        <v>45</v>
      </c>
      <c r="AN518" s="101">
        <v>36700</v>
      </c>
      <c r="AO518" s="101">
        <f t="shared" si="124"/>
        <v>50007</v>
      </c>
      <c r="AP518" s="9" t="s">
        <v>1974</v>
      </c>
      <c r="AQ518">
        <f t="shared" si="121"/>
        <v>5036700</v>
      </c>
      <c r="AU518">
        <v>35.450000000000003</v>
      </c>
      <c r="AV518">
        <v>0.05</v>
      </c>
      <c r="AW518">
        <v>35.39</v>
      </c>
    </row>
    <row r="519" spans="1:49" ht="13" hidden="1" customHeight="1" outlineLevel="1">
      <c r="A519" t="s">
        <v>531</v>
      </c>
      <c r="B519" s="9" t="s">
        <v>2263</v>
      </c>
      <c r="C519" s="1">
        <f t="shared" si="115"/>
        <v>1034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116"/>
        <v>6</v>
      </c>
      <c r="G519" s="1">
        <f t="shared" si="122"/>
        <v>568</v>
      </c>
      <c r="H519" s="2">
        <f t="shared" si="123"/>
        <v>0.54932301740812384</v>
      </c>
      <c r="I519" s="8"/>
      <c r="J519" s="2">
        <f t="shared" si="117"/>
        <v>0.74661508704061896</v>
      </c>
      <c r="K519" s="2">
        <f t="shared" si="118"/>
        <v>0.19729206963249515</v>
      </c>
      <c r="L519" s="2">
        <f t="shared" si="119"/>
        <v>5.8027079303675051E-3</v>
      </c>
      <c r="M519" s="2">
        <f t="shared" si="120"/>
        <v>5.029013539651838E-2</v>
      </c>
      <c r="N519" s="87">
        <v>772</v>
      </c>
      <c r="O519" s="87">
        <v>204</v>
      </c>
      <c r="P519" s="87">
        <v>6</v>
      </c>
      <c r="Q519" s="87">
        <v>16</v>
      </c>
      <c r="R519" s="124"/>
      <c r="S519" s="87"/>
      <c r="T519" s="124"/>
      <c r="U519" s="124"/>
      <c r="V519" s="124"/>
      <c r="W519" s="124"/>
      <c r="X519" s="87">
        <v>0</v>
      </c>
      <c r="Y519" s="124"/>
      <c r="Z519" s="124">
        <v>29</v>
      </c>
      <c r="AA519" s="87">
        <v>7</v>
      </c>
      <c r="AB519" s="87"/>
      <c r="AG519" t="str">
        <f t="shared" si="114"/>
        <v>Johnson</v>
      </c>
      <c r="AH519" t="s">
        <v>1182</v>
      </c>
      <c r="AI519">
        <v>1</v>
      </c>
      <c r="AK519" s="95">
        <v>50</v>
      </c>
      <c r="AL519" s="97">
        <v>15</v>
      </c>
      <c r="AM519" s="97">
        <v>30</v>
      </c>
      <c r="AN519" s="101">
        <v>37075</v>
      </c>
      <c r="AO519" s="101">
        <f t="shared" si="124"/>
        <v>50015</v>
      </c>
      <c r="AP519" s="9" t="s">
        <v>1974</v>
      </c>
      <c r="AQ519">
        <f t="shared" si="121"/>
        <v>5037075</v>
      </c>
      <c r="AU519">
        <v>45.09</v>
      </c>
      <c r="AV519">
        <v>0.01</v>
      </c>
      <c r="AW519">
        <v>45.08</v>
      </c>
    </row>
    <row r="520" spans="1:49" ht="13" hidden="1" customHeight="1" outlineLevel="1">
      <c r="A520" t="s">
        <v>961</v>
      </c>
      <c r="B520" s="9" t="s">
        <v>2263</v>
      </c>
      <c r="C520" s="1">
        <f t="shared" si="115"/>
        <v>473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16"/>
        <v>4</v>
      </c>
      <c r="G520" s="1">
        <f t="shared" si="122"/>
        <v>138</v>
      </c>
      <c r="H520" s="2">
        <f t="shared" si="123"/>
        <v>0.29175475687103591</v>
      </c>
      <c r="I520" s="8"/>
      <c r="J520" s="2">
        <f t="shared" si="117"/>
        <v>0.62367864693446085</v>
      </c>
      <c r="K520" s="2">
        <f t="shared" si="118"/>
        <v>0.33192389006342493</v>
      </c>
      <c r="L520" s="2">
        <f t="shared" si="119"/>
        <v>1.2684989429175475E-2</v>
      </c>
      <c r="M520" s="2">
        <f t="shared" si="120"/>
        <v>3.171247357293875E-2</v>
      </c>
      <c r="N520" s="87">
        <v>295</v>
      </c>
      <c r="O520" s="87">
        <v>157</v>
      </c>
      <c r="P520" s="87">
        <v>6</v>
      </c>
      <c r="Q520" s="87">
        <v>7</v>
      </c>
      <c r="R520" s="124"/>
      <c r="S520" s="87"/>
      <c r="T520" s="124"/>
      <c r="U520" s="124"/>
      <c r="V520" s="124"/>
      <c r="W520" s="124"/>
      <c r="X520" s="87">
        <v>2</v>
      </c>
      <c r="Y520" s="124"/>
      <c r="Z520" s="124">
        <v>6</v>
      </c>
      <c r="AA520" s="87">
        <v>0</v>
      </c>
      <c r="AB520" s="87"/>
      <c r="AG520" t="str">
        <f t="shared" si="114"/>
        <v>Killington</v>
      </c>
      <c r="AH520" t="s">
        <v>1041</v>
      </c>
      <c r="AI520">
        <v>1</v>
      </c>
      <c r="AK520" s="95">
        <v>50</v>
      </c>
      <c r="AL520" s="97">
        <v>21</v>
      </c>
      <c r="AM520" s="97">
        <v>47</v>
      </c>
      <c r="AN520" s="101">
        <v>37685</v>
      </c>
      <c r="AO520" s="101">
        <f t="shared" si="124"/>
        <v>50021</v>
      </c>
      <c r="AP520" s="9" t="s">
        <v>1974</v>
      </c>
      <c r="AQ520">
        <f t="shared" si="121"/>
        <v>5037685</v>
      </c>
      <c r="AU520">
        <v>46.86</v>
      </c>
      <c r="AV520">
        <v>0.22</v>
      </c>
      <c r="AW520">
        <v>46.63</v>
      </c>
    </row>
    <row r="521" spans="1:49" ht="13" hidden="1" customHeight="1" outlineLevel="1">
      <c r="A521" t="s">
        <v>1611</v>
      </c>
      <c r="B521" s="9" t="s">
        <v>2263</v>
      </c>
      <c r="C521" s="1">
        <f t="shared" si="115"/>
        <v>160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16"/>
        <v>4</v>
      </c>
      <c r="G521" s="1">
        <f t="shared" si="122"/>
        <v>63</v>
      </c>
      <c r="H521" s="2">
        <f t="shared" si="123"/>
        <v>0.39374999999999999</v>
      </c>
      <c r="I521" s="8"/>
      <c r="J521" s="2">
        <f t="shared" si="117"/>
        <v>0.66874999999999996</v>
      </c>
      <c r="K521" s="2">
        <f t="shared" si="118"/>
        <v>0.27500000000000002</v>
      </c>
      <c r="L521" s="2">
        <f t="shared" si="119"/>
        <v>1.8749999999999999E-2</v>
      </c>
      <c r="M521" s="2">
        <f t="shared" si="120"/>
        <v>3.7500000000000019E-2</v>
      </c>
      <c r="N521" s="87">
        <v>107</v>
      </c>
      <c r="O521" s="87">
        <v>44</v>
      </c>
      <c r="P521" s="87">
        <v>3</v>
      </c>
      <c r="Q521" s="87">
        <v>4</v>
      </c>
      <c r="R521" s="124"/>
      <c r="S521" s="87"/>
      <c r="T521" s="124"/>
      <c r="U521" s="124"/>
      <c r="V521" s="124"/>
      <c r="W521" s="124"/>
      <c r="X521" s="87">
        <v>1</v>
      </c>
      <c r="Y521" s="124"/>
      <c r="Z521" s="124">
        <v>1</v>
      </c>
      <c r="AA521" s="87">
        <v>0</v>
      </c>
      <c r="AB521" s="87"/>
      <c r="AG521" t="str">
        <f t="shared" si="114"/>
        <v>Kirby</v>
      </c>
      <c r="AH521" t="s">
        <v>300</v>
      </c>
      <c r="AI521">
        <v>1</v>
      </c>
      <c r="AK521" s="95">
        <v>50</v>
      </c>
      <c r="AL521" s="97">
        <v>5</v>
      </c>
      <c r="AM521" s="97">
        <v>30</v>
      </c>
      <c r="AN521" s="101">
        <v>37900</v>
      </c>
      <c r="AO521" s="101">
        <f t="shared" si="124"/>
        <v>50005</v>
      </c>
      <c r="AP521" s="9" t="s">
        <v>1974</v>
      </c>
      <c r="AQ521">
        <f t="shared" si="121"/>
        <v>5037900</v>
      </c>
      <c r="AU521">
        <v>24.43</v>
      </c>
      <c r="AV521">
        <v>0.02</v>
      </c>
      <c r="AW521">
        <v>24.41</v>
      </c>
    </row>
    <row r="522" spans="1:49" ht="13" hidden="1" customHeight="1" outlineLevel="1">
      <c r="A522" t="s">
        <v>1146</v>
      </c>
      <c r="B522" s="9" t="s">
        <v>2263</v>
      </c>
      <c r="C522" s="1">
        <f t="shared" si="115"/>
        <v>90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116"/>
        <v>3</v>
      </c>
      <c r="G522" s="1">
        <f t="shared" si="122"/>
        <v>18</v>
      </c>
      <c r="H522" s="2">
        <f t="shared" si="123"/>
        <v>0.2</v>
      </c>
      <c r="I522" s="8"/>
      <c r="J522" s="2">
        <f t="shared" si="117"/>
        <v>0.56666666666666665</v>
      </c>
      <c r="K522" s="2">
        <f t="shared" si="118"/>
        <v>0.36666666666666664</v>
      </c>
      <c r="L522" s="2">
        <f t="shared" si="119"/>
        <v>3.3333333333333333E-2</v>
      </c>
      <c r="M522" s="2">
        <f t="shared" si="120"/>
        <v>3.3333333333333375E-2</v>
      </c>
      <c r="N522" s="87">
        <v>51</v>
      </c>
      <c r="O522" s="87">
        <v>33</v>
      </c>
      <c r="P522" s="87">
        <v>3</v>
      </c>
      <c r="Q522" s="87">
        <v>2</v>
      </c>
      <c r="R522" s="124"/>
      <c r="S522" s="87"/>
      <c r="T522" s="124"/>
      <c r="U522" s="124"/>
      <c r="V522" s="124"/>
      <c r="W522" s="124"/>
      <c r="X522" s="87">
        <v>0</v>
      </c>
      <c r="Y522" s="124"/>
      <c r="Z522" s="124">
        <v>1</v>
      </c>
      <c r="AA522" s="87">
        <v>0</v>
      </c>
      <c r="AB522" s="87"/>
      <c r="AG522" t="str">
        <f t="shared" si="114"/>
        <v>Landgrove</v>
      </c>
      <c r="AH522" t="s">
        <v>214</v>
      </c>
      <c r="AI522">
        <v>1</v>
      </c>
      <c r="AK522" s="95">
        <v>50</v>
      </c>
      <c r="AL522" s="97">
        <v>3</v>
      </c>
      <c r="AM522" s="97">
        <v>20</v>
      </c>
      <c r="AN522" s="101">
        <v>39025</v>
      </c>
      <c r="AO522" s="101">
        <f t="shared" si="124"/>
        <v>50003</v>
      </c>
      <c r="AP522" s="9" t="s">
        <v>1974</v>
      </c>
      <c r="AQ522">
        <f t="shared" si="121"/>
        <v>5039025</v>
      </c>
      <c r="AU522">
        <v>9.1199999999999992</v>
      </c>
      <c r="AV522">
        <v>0</v>
      </c>
      <c r="AW522">
        <v>9.1199999999999992</v>
      </c>
    </row>
    <row r="523" spans="1:49" ht="13" hidden="1" customHeight="1" outlineLevel="1">
      <c r="A523" t="s">
        <v>1163</v>
      </c>
      <c r="B523" s="9" t="s">
        <v>2263</v>
      </c>
      <c r="C523" s="1">
        <f t="shared" si="115"/>
        <v>349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16"/>
        <v>4</v>
      </c>
      <c r="G523" s="1">
        <f t="shared" si="122"/>
        <v>87</v>
      </c>
      <c r="H523" s="2">
        <f t="shared" si="123"/>
        <v>0.24928366762177651</v>
      </c>
      <c r="I523" s="8"/>
      <c r="J523" s="2">
        <f t="shared" si="117"/>
        <v>0.59598853868194845</v>
      </c>
      <c r="K523" s="2">
        <f t="shared" si="118"/>
        <v>0.34670487106017189</v>
      </c>
      <c r="L523" s="2">
        <f t="shared" si="119"/>
        <v>1.4326647564469915E-2</v>
      </c>
      <c r="M523" s="2">
        <f t="shared" si="120"/>
        <v>4.2979942693409739E-2</v>
      </c>
      <c r="N523" s="87">
        <v>208</v>
      </c>
      <c r="O523" s="87">
        <v>121</v>
      </c>
      <c r="P523" s="87">
        <v>5</v>
      </c>
      <c r="Q523" s="87">
        <v>10</v>
      </c>
      <c r="R523" s="124"/>
      <c r="S523" s="87"/>
      <c r="T523" s="124"/>
      <c r="U523" s="124"/>
      <c r="V523" s="124"/>
      <c r="W523" s="124"/>
      <c r="X523" s="87">
        <v>0</v>
      </c>
      <c r="Y523" s="124"/>
      <c r="Z523" s="124">
        <v>4</v>
      </c>
      <c r="AA523" s="87">
        <v>1</v>
      </c>
      <c r="AB523" s="87"/>
      <c r="AG523" t="str">
        <f t="shared" si="114"/>
        <v>Leicester</v>
      </c>
      <c r="AH523" t="s">
        <v>14</v>
      </c>
      <c r="AI523">
        <v>1</v>
      </c>
      <c r="AK523" s="95">
        <v>50</v>
      </c>
      <c r="AL523" s="97">
        <v>1</v>
      </c>
      <c r="AM523" s="97">
        <v>45</v>
      </c>
      <c r="AN523" s="101">
        <v>39325</v>
      </c>
      <c r="AO523" s="101">
        <f t="shared" si="124"/>
        <v>50001</v>
      </c>
      <c r="AP523" s="9" t="s">
        <v>1974</v>
      </c>
      <c r="AQ523">
        <f t="shared" si="121"/>
        <v>5039325</v>
      </c>
      <c r="AU523">
        <v>21.99</v>
      </c>
      <c r="AV523">
        <v>0.71</v>
      </c>
      <c r="AW523">
        <v>21.28</v>
      </c>
    </row>
    <row r="524" spans="1:49" ht="13" hidden="1" customHeight="1" outlineLevel="1">
      <c r="A524" t="s">
        <v>2023</v>
      </c>
      <c r="B524" s="9" t="s">
        <v>2263</v>
      </c>
      <c r="C524" s="1">
        <f t="shared" si="115"/>
        <v>52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116"/>
        <v>3</v>
      </c>
      <c r="G524" s="1">
        <f t="shared" si="122"/>
        <v>16</v>
      </c>
      <c r="H524" s="2">
        <f t="shared" si="123"/>
        <v>0.30769230769230771</v>
      </c>
      <c r="I524" s="8"/>
      <c r="J524" s="2">
        <f t="shared" si="117"/>
        <v>0.59615384615384615</v>
      </c>
      <c r="K524" s="2">
        <f t="shared" si="118"/>
        <v>0.28846153846153844</v>
      </c>
      <c r="L524" s="2">
        <f t="shared" si="119"/>
        <v>7.6923076923076927E-2</v>
      </c>
      <c r="M524" s="2">
        <f t="shared" si="120"/>
        <v>3.8461538461538491E-2</v>
      </c>
      <c r="N524" s="87">
        <v>31</v>
      </c>
      <c r="O524" s="87">
        <v>15</v>
      </c>
      <c r="P524" s="87">
        <v>4</v>
      </c>
      <c r="Q524" s="87">
        <v>1</v>
      </c>
      <c r="R524" s="124"/>
      <c r="S524" s="87"/>
      <c r="T524" s="124"/>
      <c r="U524" s="124"/>
      <c r="V524" s="124"/>
      <c r="W524" s="124"/>
      <c r="X524" s="87">
        <v>1</v>
      </c>
      <c r="Y524" s="124"/>
      <c r="Z524" s="124">
        <v>0</v>
      </c>
      <c r="AA524" s="87">
        <v>0</v>
      </c>
      <c r="AB524" s="87"/>
      <c r="AG524" t="str">
        <f t="shared" si="114"/>
        <v>Lemington</v>
      </c>
      <c r="AH524" t="s">
        <v>535</v>
      </c>
      <c r="AI524">
        <v>1</v>
      </c>
      <c r="AK524" s="95">
        <v>50</v>
      </c>
      <c r="AL524" s="97">
        <v>9</v>
      </c>
      <c r="AM524" s="97">
        <v>60</v>
      </c>
      <c r="AN524" s="101">
        <v>39700</v>
      </c>
      <c r="AO524" s="101">
        <f t="shared" si="124"/>
        <v>50009</v>
      </c>
      <c r="AP524" s="9" t="s">
        <v>1974</v>
      </c>
      <c r="AQ524">
        <f t="shared" si="121"/>
        <v>5039700</v>
      </c>
      <c r="AU524">
        <v>35.26</v>
      </c>
      <c r="AV524">
        <v>0</v>
      </c>
      <c r="AW524">
        <v>35.26</v>
      </c>
    </row>
    <row r="525" spans="1:49" ht="13" hidden="1" customHeight="1" outlineLevel="1">
      <c r="A525" t="s">
        <v>1853</v>
      </c>
      <c r="B525" s="9" t="s">
        <v>2263</v>
      </c>
      <c r="C525" s="1">
        <f t="shared" si="115"/>
        <v>554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116"/>
        <v>5</v>
      </c>
      <c r="G525" s="1">
        <f t="shared" si="122"/>
        <v>259</v>
      </c>
      <c r="H525" s="2">
        <f t="shared" si="123"/>
        <v>0.46750902527075811</v>
      </c>
      <c r="I525" s="8"/>
      <c r="J525" s="2">
        <f t="shared" si="117"/>
        <v>0.70216606498194944</v>
      </c>
      <c r="K525" s="2">
        <f t="shared" si="118"/>
        <v>0.23465703971119134</v>
      </c>
      <c r="L525" s="2">
        <f t="shared" si="119"/>
        <v>1.0830324909747292E-2</v>
      </c>
      <c r="M525" s="2">
        <f t="shared" si="120"/>
        <v>5.2346570397111922E-2</v>
      </c>
      <c r="N525" s="87">
        <v>389</v>
      </c>
      <c r="O525" s="87">
        <v>130</v>
      </c>
      <c r="P525" s="87">
        <v>6</v>
      </c>
      <c r="Q525" s="87">
        <v>9</v>
      </c>
      <c r="R525" s="124"/>
      <c r="S525" s="87"/>
      <c r="T525" s="124"/>
      <c r="U525" s="124"/>
      <c r="V525" s="124"/>
      <c r="W525" s="124"/>
      <c r="X525" s="87">
        <v>6</v>
      </c>
      <c r="Y525" s="124"/>
      <c r="Z525" s="124">
        <v>11</v>
      </c>
      <c r="AA525" s="87">
        <v>3</v>
      </c>
      <c r="AB525" s="87"/>
      <c r="AG525" t="str">
        <f t="shared" si="114"/>
        <v>Lincoln</v>
      </c>
      <c r="AH525" t="s">
        <v>14</v>
      </c>
      <c r="AI525">
        <v>1</v>
      </c>
      <c r="AK525" s="95">
        <v>50</v>
      </c>
      <c r="AL525" s="97">
        <v>1</v>
      </c>
      <c r="AM525" s="97">
        <v>50</v>
      </c>
      <c r="AN525" s="101">
        <v>40075</v>
      </c>
      <c r="AO525" s="101">
        <f t="shared" si="124"/>
        <v>50001</v>
      </c>
      <c r="AP525" s="9" t="s">
        <v>1974</v>
      </c>
      <c r="AQ525">
        <f t="shared" si="121"/>
        <v>5040075</v>
      </c>
      <c r="AU525">
        <v>44.02</v>
      </c>
      <c r="AV525">
        <v>0.03</v>
      </c>
      <c r="AW525">
        <v>43.99</v>
      </c>
    </row>
    <row r="526" spans="1:49" ht="13" hidden="1" customHeight="1" outlineLevel="1">
      <c r="A526" t="s">
        <v>1847</v>
      </c>
      <c r="B526" s="9" t="s">
        <v>2263</v>
      </c>
      <c r="C526" s="1">
        <f t="shared" si="115"/>
        <v>720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16"/>
        <v>4</v>
      </c>
      <c r="G526" s="1">
        <f t="shared" si="122"/>
        <v>196</v>
      </c>
      <c r="H526" s="2">
        <f t="shared" si="123"/>
        <v>0.2722222222222222</v>
      </c>
      <c r="I526" s="8"/>
      <c r="J526" s="2">
        <f t="shared" si="117"/>
        <v>0.59166666666666667</v>
      </c>
      <c r="K526" s="2">
        <f t="shared" si="118"/>
        <v>0.31944444444444442</v>
      </c>
      <c r="L526" s="2">
        <f t="shared" si="119"/>
        <v>3.0555555555555555E-2</v>
      </c>
      <c r="M526" s="2">
        <f t="shared" si="120"/>
        <v>5.8333333333333348E-2</v>
      </c>
      <c r="N526" s="87">
        <v>426</v>
      </c>
      <c r="O526" s="87">
        <v>230</v>
      </c>
      <c r="P526" s="87">
        <v>22</v>
      </c>
      <c r="Q526" s="87">
        <v>24</v>
      </c>
      <c r="R526" s="124"/>
      <c r="S526" s="87"/>
      <c r="T526" s="124"/>
      <c r="U526" s="124"/>
      <c r="V526" s="124"/>
      <c r="W526" s="124"/>
      <c r="X526" s="87">
        <v>3</v>
      </c>
      <c r="Y526" s="124"/>
      <c r="Z526" s="124">
        <v>7</v>
      </c>
      <c r="AA526" s="87">
        <v>8</v>
      </c>
      <c r="AB526" s="87"/>
      <c r="AG526" t="str">
        <f t="shared" si="114"/>
        <v>Londonderry</v>
      </c>
      <c r="AH526" t="s">
        <v>1034</v>
      </c>
      <c r="AI526">
        <v>1</v>
      </c>
      <c r="AK526" s="95">
        <v>50</v>
      </c>
      <c r="AL526" s="97">
        <v>25</v>
      </c>
      <c r="AM526" s="97">
        <v>50</v>
      </c>
      <c r="AN526" s="101">
        <v>40225</v>
      </c>
      <c r="AO526" s="101">
        <f t="shared" si="124"/>
        <v>50025</v>
      </c>
      <c r="AP526" s="9" t="s">
        <v>1974</v>
      </c>
      <c r="AQ526">
        <f t="shared" si="121"/>
        <v>5040225</v>
      </c>
      <c r="AU526">
        <v>35.869999999999997</v>
      </c>
      <c r="AV526">
        <v>0.21</v>
      </c>
      <c r="AW526">
        <v>35.67</v>
      </c>
    </row>
    <row r="527" spans="1:49" ht="13" hidden="1" customHeight="1" outlineLevel="1">
      <c r="A527" t="s">
        <v>1882</v>
      </c>
      <c r="B527" s="9" t="s">
        <v>2263</v>
      </c>
      <c r="C527" s="1">
        <f t="shared" si="115"/>
        <v>264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 t="shared" si="116"/>
        <v>4</v>
      </c>
      <c r="G527" s="1">
        <f t="shared" si="122"/>
        <v>107</v>
      </c>
      <c r="H527" s="2">
        <f t="shared" si="123"/>
        <v>0.40530303030303028</v>
      </c>
      <c r="I527" s="8"/>
      <c r="J527" s="2">
        <f t="shared" si="117"/>
        <v>0.66666666666666663</v>
      </c>
      <c r="K527" s="2">
        <f t="shared" si="118"/>
        <v>0.26136363636363635</v>
      </c>
      <c r="L527" s="2">
        <f t="shared" si="119"/>
        <v>1.893939393939394E-2</v>
      </c>
      <c r="M527" s="2">
        <f t="shared" si="120"/>
        <v>5.303030303030308E-2</v>
      </c>
      <c r="N527" s="87">
        <v>176</v>
      </c>
      <c r="O527" s="87">
        <v>69</v>
      </c>
      <c r="P527" s="87">
        <v>5</v>
      </c>
      <c r="Q527" s="87">
        <v>7</v>
      </c>
      <c r="R527" s="124"/>
      <c r="S527" s="87"/>
      <c r="T527" s="124"/>
      <c r="U527" s="124"/>
      <c r="V527" s="124"/>
      <c r="W527" s="124"/>
      <c r="X527" s="87">
        <v>0</v>
      </c>
      <c r="Y527" s="124"/>
      <c r="Z527" s="124">
        <v>5</v>
      </c>
      <c r="AA527" s="87">
        <v>2</v>
      </c>
      <c r="AB527" s="87"/>
      <c r="AG527" t="str">
        <f t="shared" si="114"/>
        <v>Lowell</v>
      </c>
      <c r="AH527" t="s">
        <v>449</v>
      </c>
      <c r="AI527">
        <v>1</v>
      </c>
      <c r="AK527" s="95">
        <v>50</v>
      </c>
      <c r="AL527" s="97">
        <v>19</v>
      </c>
      <c r="AM527" s="97">
        <v>65</v>
      </c>
      <c r="AN527" s="101">
        <v>40525</v>
      </c>
      <c r="AO527" s="101">
        <f t="shared" si="124"/>
        <v>50019</v>
      </c>
      <c r="AP527" s="9" t="s">
        <v>1974</v>
      </c>
      <c r="AQ527">
        <f t="shared" si="121"/>
        <v>5040525</v>
      </c>
      <c r="AU527">
        <v>56.06</v>
      </c>
      <c r="AV527">
        <v>0.06</v>
      </c>
      <c r="AW527">
        <v>56.01</v>
      </c>
    </row>
    <row r="528" spans="1:49" ht="13" hidden="1" customHeight="1" outlineLevel="1">
      <c r="A528" t="s">
        <v>1883</v>
      </c>
      <c r="B528" s="9" t="s">
        <v>2263</v>
      </c>
      <c r="C528" s="1">
        <f t="shared" si="115"/>
        <v>1053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16"/>
        <v>4</v>
      </c>
      <c r="G528" s="1">
        <f t="shared" si="122"/>
        <v>380</v>
      </c>
      <c r="H528" s="2">
        <f t="shared" si="123"/>
        <v>0.36087369420702753</v>
      </c>
      <c r="I528" s="8"/>
      <c r="J528" s="2">
        <f t="shared" si="117"/>
        <v>0.63722697056030386</v>
      </c>
      <c r="K528" s="2">
        <f t="shared" si="118"/>
        <v>0.27635327635327633</v>
      </c>
      <c r="L528" s="2">
        <f t="shared" si="119"/>
        <v>2.4691358024691357E-2</v>
      </c>
      <c r="M528" s="2">
        <f t="shared" si="120"/>
        <v>6.1728395061728447E-2</v>
      </c>
      <c r="N528" s="87">
        <v>671</v>
      </c>
      <c r="O528" s="87">
        <v>291</v>
      </c>
      <c r="P528" s="87">
        <v>26</v>
      </c>
      <c r="Q528" s="87">
        <v>37</v>
      </c>
      <c r="R528" s="124"/>
      <c r="S528" s="87"/>
      <c r="T528" s="124"/>
      <c r="U528" s="124"/>
      <c r="V528" s="124"/>
      <c r="W528" s="124"/>
      <c r="X528" s="87">
        <v>1</v>
      </c>
      <c r="Y528" s="124"/>
      <c r="Z528" s="124">
        <v>19</v>
      </c>
      <c r="AA528" s="87">
        <v>8</v>
      </c>
      <c r="AB528" s="87"/>
      <c r="AG528" t="str">
        <f t="shared" si="114"/>
        <v>Ludlow</v>
      </c>
      <c r="AH528" t="s">
        <v>1967</v>
      </c>
      <c r="AI528">
        <v>1</v>
      </c>
      <c r="AK528" s="95">
        <v>50</v>
      </c>
      <c r="AL528" s="97">
        <v>27</v>
      </c>
      <c r="AM528" s="97">
        <v>50</v>
      </c>
      <c r="AN528" s="101">
        <v>41275</v>
      </c>
      <c r="AO528" s="101">
        <f t="shared" si="124"/>
        <v>50027</v>
      </c>
      <c r="AP528" s="9" t="s">
        <v>1974</v>
      </c>
      <c r="AQ528">
        <f t="shared" si="121"/>
        <v>5041275</v>
      </c>
      <c r="AU528">
        <v>35.700000000000003</v>
      </c>
      <c r="AV528">
        <v>0.43</v>
      </c>
      <c r="AW528">
        <v>35.270000000000003</v>
      </c>
    </row>
    <row r="529" spans="1:49" ht="13" hidden="1" customHeight="1" outlineLevel="1">
      <c r="A529" t="s">
        <v>866</v>
      </c>
      <c r="B529" s="9" t="s">
        <v>2263</v>
      </c>
      <c r="C529" s="1">
        <f t="shared" si="115"/>
        <v>382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 t="shared" si="116"/>
        <v>3</v>
      </c>
      <c r="G529" s="1">
        <f t="shared" si="122"/>
        <v>96</v>
      </c>
      <c r="H529" s="2">
        <f t="shared" si="123"/>
        <v>0.2513089005235602</v>
      </c>
      <c r="I529" s="8"/>
      <c r="J529" s="2">
        <f t="shared" si="117"/>
        <v>0.5706806282722513</v>
      </c>
      <c r="K529" s="2">
        <f t="shared" si="118"/>
        <v>0.3193717277486911</v>
      </c>
      <c r="L529" s="2">
        <f t="shared" si="119"/>
        <v>6.8062827225130892E-2</v>
      </c>
      <c r="M529" s="2">
        <f t="shared" si="120"/>
        <v>4.1884816753926704E-2</v>
      </c>
      <c r="N529" s="87">
        <v>218</v>
      </c>
      <c r="O529" s="87">
        <v>122</v>
      </c>
      <c r="P529" s="87">
        <v>26</v>
      </c>
      <c r="Q529" s="87">
        <v>8</v>
      </c>
      <c r="R529" s="124"/>
      <c r="S529" s="87"/>
      <c r="T529" s="124"/>
      <c r="U529" s="124"/>
      <c r="V529" s="124"/>
      <c r="W529" s="124"/>
      <c r="X529" s="87">
        <v>0</v>
      </c>
      <c r="Y529" s="124"/>
      <c r="Z529" s="124">
        <v>7</v>
      </c>
      <c r="AA529" s="87">
        <v>1</v>
      </c>
      <c r="AB529" s="87"/>
      <c r="AG529" t="str">
        <f t="shared" si="114"/>
        <v>Lunenburg</v>
      </c>
      <c r="AH529" t="s">
        <v>535</v>
      </c>
      <c r="AI529">
        <v>1</v>
      </c>
      <c r="AK529" s="95">
        <v>50</v>
      </c>
      <c r="AL529" s="97">
        <v>9</v>
      </c>
      <c r="AM529" s="97">
        <v>70</v>
      </c>
      <c r="AN529" s="101">
        <v>41425</v>
      </c>
      <c r="AO529" s="101">
        <f t="shared" si="124"/>
        <v>50009</v>
      </c>
      <c r="AP529" s="9" t="s">
        <v>1974</v>
      </c>
      <c r="AQ529">
        <f t="shared" si="121"/>
        <v>5041425</v>
      </c>
      <c r="AU529">
        <v>45.36</v>
      </c>
      <c r="AV529">
        <v>0.28000000000000003</v>
      </c>
      <c r="AW529">
        <v>45.08</v>
      </c>
    </row>
    <row r="530" spans="1:49" ht="13" hidden="1" customHeight="1" outlineLevel="1">
      <c r="A530" t="s">
        <v>1927</v>
      </c>
      <c r="B530" s="9" t="s">
        <v>2263</v>
      </c>
      <c r="C530" s="1">
        <f t="shared" si="115"/>
        <v>1471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116"/>
        <v>3</v>
      </c>
      <c r="G530" s="1">
        <f t="shared" si="122"/>
        <v>651</v>
      </c>
      <c r="H530" s="2">
        <f t="shared" si="123"/>
        <v>0.44255608429639703</v>
      </c>
      <c r="I530" s="8"/>
      <c r="J530" s="2">
        <f t="shared" si="117"/>
        <v>0.69680489462950379</v>
      </c>
      <c r="K530" s="2">
        <f t="shared" si="118"/>
        <v>0.25424881033310676</v>
      </c>
      <c r="L530" s="2">
        <f t="shared" si="119"/>
        <v>1.8354860639021073E-2</v>
      </c>
      <c r="M530" s="2">
        <f t="shared" si="120"/>
        <v>3.0591434398368381E-2</v>
      </c>
      <c r="N530" s="87">
        <v>1025</v>
      </c>
      <c r="O530" s="87">
        <v>374</v>
      </c>
      <c r="P530" s="87">
        <v>27</v>
      </c>
      <c r="Q530" s="87">
        <v>24</v>
      </c>
      <c r="R530" s="124"/>
      <c r="S530" s="87"/>
      <c r="T530" s="124"/>
      <c r="U530" s="124"/>
      <c r="V530" s="124"/>
      <c r="W530" s="124"/>
      <c r="X530" s="87">
        <v>8</v>
      </c>
      <c r="Y530" s="124"/>
      <c r="Z530" s="124">
        <v>10</v>
      </c>
      <c r="AA530" s="87">
        <v>3</v>
      </c>
      <c r="AB530" s="87"/>
      <c r="AG530" t="str">
        <f t="shared" si="114"/>
        <v>Lyndon</v>
      </c>
      <c r="AH530" t="s">
        <v>300</v>
      </c>
      <c r="AI530">
        <v>1</v>
      </c>
      <c r="AK530" s="95">
        <v>50</v>
      </c>
      <c r="AL530" s="97">
        <v>5</v>
      </c>
      <c r="AM530" s="97">
        <v>35</v>
      </c>
      <c r="AN530" s="101">
        <v>41725</v>
      </c>
      <c r="AO530" s="101">
        <f t="shared" si="124"/>
        <v>50005</v>
      </c>
      <c r="AP530" s="9" t="s">
        <v>1974</v>
      </c>
      <c r="AQ530">
        <f t="shared" si="121"/>
        <v>5041725</v>
      </c>
      <c r="AU530">
        <v>39.799999999999997</v>
      </c>
      <c r="AV530">
        <v>0.04</v>
      </c>
      <c r="AW530">
        <v>39.76</v>
      </c>
    </row>
    <row r="531" spans="1:49" ht="13" hidden="1" customHeight="1" outlineLevel="1">
      <c r="A531" t="s">
        <v>1276</v>
      </c>
      <c r="B531" s="9" t="s">
        <v>2263</v>
      </c>
      <c r="C531" s="1">
        <f t="shared" si="115"/>
        <v>45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 t="shared" si="116"/>
        <v>3</v>
      </c>
      <c r="G531" s="1">
        <f t="shared" si="122"/>
        <v>4</v>
      </c>
      <c r="H531" s="2">
        <f t="shared" si="123"/>
        <v>8.8888888888888892E-2</v>
      </c>
      <c r="I531" s="8"/>
      <c r="J531" s="2">
        <f t="shared" si="117"/>
        <v>0.42222222222222222</v>
      </c>
      <c r="K531" s="2">
        <f t="shared" si="118"/>
        <v>0.51111111111111107</v>
      </c>
      <c r="L531" s="2">
        <f t="shared" si="119"/>
        <v>4.4444444444444446E-2</v>
      </c>
      <c r="M531" s="2">
        <f t="shared" si="120"/>
        <v>2.2222222222222206E-2</v>
      </c>
      <c r="N531" s="87">
        <v>19</v>
      </c>
      <c r="O531" s="87">
        <v>23</v>
      </c>
      <c r="P531" s="87">
        <v>2</v>
      </c>
      <c r="Q531" s="87">
        <v>1</v>
      </c>
      <c r="R531" s="124"/>
      <c r="S531" s="87"/>
      <c r="T531" s="124"/>
      <c r="U531" s="124"/>
      <c r="V531" s="124"/>
      <c r="W531" s="124"/>
      <c r="X531" s="87">
        <v>0</v>
      </c>
      <c r="Y531" s="124"/>
      <c r="Z531" s="124">
        <v>0</v>
      </c>
      <c r="AA531" s="87">
        <v>0</v>
      </c>
      <c r="AB531" s="87"/>
      <c r="AG531" t="str">
        <f t="shared" si="114"/>
        <v>Maidstone</v>
      </c>
      <c r="AH531" t="s">
        <v>535</v>
      </c>
      <c r="AI531">
        <v>1</v>
      </c>
      <c r="AK531" s="95">
        <v>50</v>
      </c>
      <c r="AL531" s="97">
        <v>9</v>
      </c>
      <c r="AM531" s="97">
        <v>75</v>
      </c>
      <c r="AN531" s="101">
        <v>42475</v>
      </c>
      <c r="AO531" s="101">
        <f t="shared" si="124"/>
        <v>50009</v>
      </c>
      <c r="AP531" s="9" t="s">
        <v>1974</v>
      </c>
      <c r="AQ531">
        <f t="shared" si="121"/>
        <v>5042475</v>
      </c>
      <c r="AU531">
        <v>31.79</v>
      </c>
      <c r="AV531">
        <v>1.31</v>
      </c>
      <c r="AW531">
        <v>30.48</v>
      </c>
    </row>
    <row r="532" spans="1:49" ht="13" hidden="1" customHeight="1" outlineLevel="1">
      <c r="A532" t="s">
        <v>1679</v>
      </c>
      <c r="B532" s="9" t="s">
        <v>2263</v>
      </c>
      <c r="C532" s="1">
        <f t="shared" si="115"/>
        <v>1632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16"/>
        <v>3</v>
      </c>
      <c r="G532" s="1">
        <f t="shared" si="122"/>
        <v>332</v>
      </c>
      <c r="H532" s="2">
        <f t="shared" si="123"/>
        <v>0.20343137254901961</v>
      </c>
      <c r="I532" s="8"/>
      <c r="J532" s="2">
        <f t="shared" si="117"/>
        <v>0.56862745098039214</v>
      </c>
      <c r="K532" s="2">
        <f t="shared" si="118"/>
        <v>0.36519607843137253</v>
      </c>
      <c r="L532" s="2">
        <f t="shared" si="119"/>
        <v>2.0833333333333332E-2</v>
      </c>
      <c r="M532" s="2">
        <f t="shared" si="120"/>
        <v>4.5343137254902008E-2</v>
      </c>
      <c r="N532" s="87">
        <v>928</v>
      </c>
      <c r="O532" s="87">
        <v>596</v>
      </c>
      <c r="P532" s="87">
        <v>34</v>
      </c>
      <c r="Q532" s="87">
        <v>32</v>
      </c>
      <c r="R532" s="124"/>
      <c r="S532" s="87"/>
      <c r="T532" s="124"/>
      <c r="U532" s="124"/>
      <c r="V532" s="124"/>
      <c r="W532" s="124"/>
      <c r="X532" s="87">
        <v>7</v>
      </c>
      <c r="Y532" s="124"/>
      <c r="Z532" s="124">
        <v>25</v>
      </c>
      <c r="AA532" s="87">
        <v>10</v>
      </c>
      <c r="AB532" s="87"/>
      <c r="AG532" t="str">
        <f t="shared" si="114"/>
        <v>Manchester</v>
      </c>
      <c r="AH532" t="s">
        <v>214</v>
      </c>
      <c r="AI532">
        <v>1</v>
      </c>
      <c r="AK532" s="95">
        <v>50</v>
      </c>
      <c r="AL532" s="97">
        <v>3</v>
      </c>
      <c r="AM532" s="97">
        <v>25</v>
      </c>
      <c r="AN532" s="101">
        <v>42850</v>
      </c>
      <c r="AO532" s="101">
        <f t="shared" si="124"/>
        <v>50003</v>
      </c>
      <c r="AP532" s="9" t="s">
        <v>1974</v>
      </c>
      <c r="AQ532">
        <f t="shared" si="121"/>
        <v>5042850</v>
      </c>
      <c r="AU532">
        <v>42.28</v>
      </c>
      <c r="AV532">
        <v>0.05</v>
      </c>
      <c r="AW532">
        <v>42.23</v>
      </c>
    </row>
    <row r="533" spans="1:49" ht="13" hidden="1" customHeight="1" outlineLevel="1">
      <c r="A533" t="s">
        <v>604</v>
      </c>
      <c r="B533" s="9" t="s">
        <v>2263</v>
      </c>
      <c r="C533" s="1">
        <f t="shared" si="115"/>
        <v>436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16"/>
        <v>4</v>
      </c>
      <c r="G533" s="1">
        <f t="shared" si="122"/>
        <v>271</v>
      </c>
      <c r="H533" s="2">
        <f t="shared" si="123"/>
        <v>0.62155963302752293</v>
      </c>
      <c r="I533" s="8"/>
      <c r="J533" s="2">
        <f t="shared" si="117"/>
        <v>0.77752293577981646</v>
      </c>
      <c r="K533" s="2">
        <f t="shared" si="118"/>
        <v>0.15596330275229359</v>
      </c>
      <c r="L533" s="2">
        <f t="shared" si="119"/>
        <v>1.1467889908256881E-2</v>
      </c>
      <c r="M533" s="2">
        <f t="shared" si="120"/>
        <v>5.5045871559633072E-2</v>
      </c>
      <c r="N533" s="87">
        <v>339</v>
      </c>
      <c r="O533" s="87">
        <v>68</v>
      </c>
      <c r="P533" s="87">
        <v>5</v>
      </c>
      <c r="Q533" s="87">
        <v>1</v>
      </c>
      <c r="R533" s="124"/>
      <c r="S533" s="87"/>
      <c r="T533" s="124"/>
      <c r="U533" s="124"/>
      <c r="V533" s="124"/>
      <c r="W533" s="124"/>
      <c r="X533" s="87">
        <v>2</v>
      </c>
      <c r="Y533" s="124"/>
      <c r="Z533" s="124">
        <v>3</v>
      </c>
      <c r="AA533" s="87">
        <v>18</v>
      </c>
      <c r="AB533" s="87"/>
      <c r="AG533" t="str">
        <f t="shared" si="114"/>
        <v>Marlboro</v>
      </c>
      <c r="AH533" t="s">
        <v>1034</v>
      </c>
      <c r="AI533">
        <v>1</v>
      </c>
      <c r="AK533" s="95">
        <v>50</v>
      </c>
      <c r="AL533" s="97">
        <v>25</v>
      </c>
      <c r="AM533" s="97">
        <v>55</v>
      </c>
      <c r="AN533" s="101">
        <v>43375</v>
      </c>
      <c r="AO533" s="101">
        <f t="shared" si="124"/>
        <v>50025</v>
      </c>
      <c r="AP533" s="9" t="s">
        <v>1974</v>
      </c>
      <c r="AQ533">
        <f t="shared" si="121"/>
        <v>5043375</v>
      </c>
      <c r="AU533">
        <v>40.65</v>
      </c>
      <c r="AV533">
        <v>0.32</v>
      </c>
      <c r="AW533">
        <v>40.33</v>
      </c>
    </row>
    <row r="534" spans="1:49" ht="13" hidden="1" customHeight="1" outlineLevel="1">
      <c r="A534" t="s">
        <v>1391</v>
      </c>
      <c r="B534" s="9" t="s">
        <v>2263</v>
      </c>
      <c r="C534" s="1">
        <f t="shared" si="115"/>
        <v>551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116"/>
        <v>6</v>
      </c>
      <c r="G534" s="1">
        <f t="shared" si="122"/>
        <v>246</v>
      </c>
      <c r="H534" s="2">
        <f t="shared" si="123"/>
        <v>0.44646098003629764</v>
      </c>
      <c r="I534" s="8"/>
      <c r="J534" s="2">
        <f t="shared" si="117"/>
        <v>0.69147005444646104</v>
      </c>
      <c r="K534" s="2">
        <f t="shared" si="118"/>
        <v>0.24500907441016334</v>
      </c>
      <c r="L534" s="2">
        <f t="shared" si="119"/>
        <v>9.0744101633393835E-3</v>
      </c>
      <c r="M534" s="2">
        <f t="shared" si="120"/>
        <v>5.4446460980036242E-2</v>
      </c>
      <c r="N534" s="87">
        <v>381</v>
      </c>
      <c r="O534" s="87">
        <v>135</v>
      </c>
      <c r="P534" s="87">
        <v>5</v>
      </c>
      <c r="Q534" s="87">
        <v>12</v>
      </c>
      <c r="R534" s="124"/>
      <c r="S534" s="87"/>
      <c r="T534" s="124"/>
      <c r="U534" s="124"/>
      <c r="V534" s="124"/>
      <c r="W534" s="124"/>
      <c r="X534" s="87">
        <v>4</v>
      </c>
      <c r="Y534" s="124"/>
      <c r="Z534" s="124">
        <v>7</v>
      </c>
      <c r="AA534" s="87">
        <v>7</v>
      </c>
      <c r="AB534" s="87"/>
      <c r="AG534" t="str">
        <f t="shared" si="114"/>
        <v>Marshfield</v>
      </c>
      <c r="AH534" t="s">
        <v>404</v>
      </c>
      <c r="AI534">
        <v>1</v>
      </c>
      <c r="AK534" s="95">
        <v>50</v>
      </c>
      <c r="AL534" s="97">
        <v>23</v>
      </c>
      <c r="AM534" s="97">
        <v>45</v>
      </c>
      <c r="AN534" s="101">
        <v>43600</v>
      </c>
      <c r="AO534" s="101">
        <f t="shared" si="124"/>
        <v>50023</v>
      </c>
      <c r="AP534" s="9" t="s">
        <v>1974</v>
      </c>
      <c r="AQ534">
        <f t="shared" si="121"/>
        <v>5043600</v>
      </c>
      <c r="AU534">
        <v>43.39</v>
      </c>
      <c r="AV534">
        <v>0.28000000000000003</v>
      </c>
      <c r="AW534">
        <v>43.11</v>
      </c>
    </row>
    <row r="535" spans="1:49" ht="13" hidden="1" customHeight="1" outlineLevel="1">
      <c r="A535" t="s">
        <v>1401</v>
      </c>
      <c r="B535" s="9" t="s">
        <v>2263</v>
      </c>
      <c r="C535" s="1">
        <f t="shared" si="115"/>
        <v>452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116"/>
        <v>3</v>
      </c>
      <c r="G535" s="1">
        <f t="shared" si="122"/>
        <v>140</v>
      </c>
      <c r="H535" s="2">
        <f t="shared" si="123"/>
        <v>0.30973451327433627</v>
      </c>
      <c r="I535" s="8"/>
      <c r="J535" s="2">
        <f t="shared" si="117"/>
        <v>0.63274336283185839</v>
      </c>
      <c r="K535" s="2">
        <f t="shared" si="118"/>
        <v>0.32300884955752213</v>
      </c>
      <c r="L535" s="2">
        <f t="shared" si="119"/>
        <v>2.2123893805309734E-2</v>
      </c>
      <c r="M535" s="2">
        <f t="shared" si="120"/>
        <v>2.2123893805309748E-2</v>
      </c>
      <c r="N535" s="87">
        <v>286</v>
      </c>
      <c r="O535" s="87">
        <v>146</v>
      </c>
      <c r="P535" s="87">
        <v>10</v>
      </c>
      <c r="Q535" s="87">
        <v>6</v>
      </c>
      <c r="R535" s="124"/>
      <c r="S535" s="87"/>
      <c r="T535" s="124"/>
      <c r="U535" s="124"/>
      <c r="V535" s="124"/>
      <c r="W535" s="124"/>
      <c r="X535" s="87">
        <v>0</v>
      </c>
      <c r="Y535" s="124"/>
      <c r="Z535" s="124">
        <v>3</v>
      </c>
      <c r="AA535" s="87">
        <v>1</v>
      </c>
      <c r="AB535" s="87"/>
      <c r="AG535" t="str">
        <f t="shared" si="114"/>
        <v>Mendon</v>
      </c>
      <c r="AH535" t="s">
        <v>1041</v>
      </c>
      <c r="AI535">
        <v>1</v>
      </c>
      <c r="AK535" s="95">
        <v>50</v>
      </c>
      <c r="AL535" s="97">
        <v>21</v>
      </c>
      <c r="AM535" s="97">
        <v>50</v>
      </c>
      <c r="AN535" s="101">
        <v>44125</v>
      </c>
      <c r="AO535" s="101">
        <f t="shared" si="124"/>
        <v>50021</v>
      </c>
      <c r="AP535" s="9" t="s">
        <v>1974</v>
      </c>
      <c r="AQ535">
        <f t="shared" si="121"/>
        <v>5044125</v>
      </c>
      <c r="AU535">
        <v>38.1</v>
      </c>
      <c r="AV535">
        <v>0.01</v>
      </c>
      <c r="AW535">
        <v>38.090000000000003</v>
      </c>
    </row>
    <row r="536" spans="1:49" ht="13" hidden="1" customHeight="1" outlineLevel="1">
      <c r="A536" t="s">
        <v>2010</v>
      </c>
      <c r="B536" s="9" t="s">
        <v>2263</v>
      </c>
      <c r="C536" s="1">
        <f t="shared" si="115"/>
        <v>2503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16"/>
        <v>5</v>
      </c>
      <c r="G536" s="1">
        <f t="shared" si="122"/>
        <v>1554</v>
      </c>
      <c r="H536" s="2">
        <f t="shared" si="123"/>
        <v>0.62085497403116263</v>
      </c>
      <c r="I536" s="8"/>
      <c r="J536" s="2">
        <f t="shared" si="117"/>
        <v>0.7914502596883739</v>
      </c>
      <c r="K536" s="2">
        <f t="shared" si="118"/>
        <v>0.17059528565721135</v>
      </c>
      <c r="L536" s="2">
        <f t="shared" si="119"/>
        <v>7.191370355573312E-3</v>
      </c>
      <c r="M536" s="2">
        <f t="shared" si="120"/>
        <v>3.076308429884143E-2</v>
      </c>
      <c r="N536" s="87">
        <v>1981</v>
      </c>
      <c r="O536" s="87">
        <v>427</v>
      </c>
      <c r="P536" s="87">
        <v>18</v>
      </c>
      <c r="Q536" s="87">
        <v>42</v>
      </c>
      <c r="R536" s="124"/>
      <c r="S536" s="87"/>
      <c r="T536" s="124"/>
      <c r="U536" s="124"/>
      <c r="V536" s="124"/>
      <c r="W536" s="124"/>
      <c r="X536" s="87">
        <v>7</v>
      </c>
      <c r="Y536" s="124"/>
      <c r="Z536" s="124">
        <v>21</v>
      </c>
      <c r="AA536" s="87">
        <v>7</v>
      </c>
      <c r="AB536" s="87"/>
      <c r="AG536" t="str">
        <f t="shared" si="114"/>
        <v>Middlebury</v>
      </c>
      <c r="AH536" t="s">
        <v>14</v>
      </c>
      <c r="AI536">
        <v>1</v>
      </c>
      <c r="AK536" s="95">
        <v>50</v>
      </c>
      <c r="AL536" s="97">
        <v>1</v>
      </c>
      <c r="AM536" s="97">
        <v>55</v>
      </c>
      <c r="AN536" s="101">
        <v>44350</v>
      </c>
      <c r="AO536" s="101">
        <f t="shared" si="124"/>
        <v>50001</v>
      </c>
      <c r="AP536" s="9" t="s">
        <v>1974</v>
      </c>
      <c r="AQ536">
        <f t="shared" si="121"/>
        <v>5044350</v>
      </c>
      <c r="AU536">
        <v>39.17</v>
      </c>
      <c r="AV536">
        <v>0.14000000000000001</v>
      </c>
      <c r="AW536">
        <v>39.03</v>
      </c>
    </row>
    <row r="537" spans="1:49" ht="13" hidden="1" customHeight="1" outlineLevel="1">
      <c r="A537" t="s">
        <v>1295</v>
      </c>
      <c r="B537" s="9" t="s">
        <v>2263</v>
      </c>
      <c r="C537" s="1">
        <f t="shared" si="115"/>
        <v>757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16"/>
        <v>5</v>
      </c>
      <c r="G537" s="1">
        <f t="shared" si="122"/>
        <v>408</v>
      </c>
      <c r="H537" s="2">
        <f t="shared" si="123"/>
        <v>0.5389696169088507</v>
      </c>
      <c r="I537" s="8"/>
      <c r="J537" s="2">
        <f t="shared" si="117"/>
        <v>0.75297225891677677</v>
      </c>
      <c r="K537" s="2">
        <f t="shared" si="118"/>
        <v>0.21400264200792601</v>
      </c>
      <c r="L537" s="2">
        <f t="shared" si="119"/>
        <v>7.9260237780713338E-3</v>
      </c>
      <c r="M537" s="2">
        <f t="shared" si="120"/>
        <v>2.5099075297225881E-2</v>
      </c>
      <c r="N537" s="87">
        <v>570</v>
      </c>
      <c r="O537" s="87">
        <v>162</v>
      </c>
      <c r="P537" s="87">
        <v>6</v>
      </c>
      <c r="Q537" s="87">
        <v>7</v>
      </c>
      <c r="R537" s="124"/>
      <c r="S537" s="87"/>
      <c r="T537" s="124"/>
      <c r="U537" s="124"/>
      <c r="V537" s="124"/>
      <c r="W537" s="124"/>
      <c r="X537" s="87">
        <v>1</v>
      </c>
      <c r="Y537" s="124"/>
      <c r="Z537" s="124">
        <v>7</v>
      </c>
      <c r="AA537" s="87">
        <v>4</v>
      </c>
      <c r="AB537" s="87"/>
      <c r="AG537" t="str">
        <f t="shared" si="114"/>
        <v>Middlesex</v>
      </c>
      <c r="AH537" t="s">
        <v>404</v>
      </c>
      <c r="AI537">
        <v>1</v>
      </c>
      <c r="AK537" s="95">
        <v>50</v>
      </c>
      <c r="AL537" s="97">
        <v>23</v>
      </c>
      <c r="AM537" s="97">
        <v>50</v>
      </c>
      <c r="AN537" s="101">
        <v>44500</v>
      </c>
      <c r="AO537" s="101">
        <f t="shared" si="124"/>
        <v>50023</v>
      </c>
      <c r="AP537" s="9" t="s">
        <v>1974</v>
      </c>
      <c r="AQ537">
        <f t="shared" si="121"/>
        <v>5044500</v>
      </c>
      <c r="AU537">
        <v>39.86</v>
      </c>
      <c r="AV537">
        <v>0.21</v>
      </c>
      <c r="AW537">
        <v>39.659999999999997</v>
      </c>
    </row>
    <row r="538" spans="1:49" ht="13" hidden="1" customHeight="1" outlineLevel="1">
      <c r="A538" t="s">
        <v>1771</v>
      </c>
      <c r="B538" s="9" t="s">
        <v>2263</v>
      </c>
      <c r="C538" s="1">
        <f t="shared" si="115"/>
        <v>306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16"/>
        <v>5</v>
      </c>
      <c r="G538" s="1">
        <f t="shared" si="122"/>
        <v>113</v>
      </c>
      <c r="H538" s="2">
        <f t="shared" si="123"/>
        <v>0.36928104575163401</v>
      </c>
      <c r="I538" s="8"/>
      <c r="J538" s="2">
        <f t="shared" si="117"/>
        <v>0.65686274509803921</v>
      </c>
      <c r="K538" s="2">
        <f t="shared" si="118"/>
        <v>0.28758169934640521</v>
      </c>
      <c r="L538" s="2">
        <f t="shared" si="119"/>
        <v>1.3071895424836602E-2</v>
      </c>
      <c r="M538" s="2">
        <f t="shared" si="120"/>
        <v>4.2483660130718977E-2</v>
      </c>
      <c r="N538" s="87">
        <v>201</v>
      </c>
      <c r="O538" s="87">
        <v>88</v>
      </c>
      <c r="P538" s="87">
        <v>4</v>
      </c>
      <c r="Q538" s="87">
        <v>8</v>
      </c>
      <c r="R538" s="124"/>
      <c r="S538" s="87"/>
      <c r="T538" s="124"/>
      <c r="U538" s="124"/>
      <c r="V538" s="124"/>
      <c r="W538" s="124"/>
      <c r="X538" s="87">
        <v>0</v>
      </c>
      <c r="Y538" s="124"/>
      <c r="Z538" s="124">
        <v>5</v>
      </c>
      <c r="AA538" s="87">
        <v>0</v>
      </c>
      <c r="AB538" s="87"/>
      <c r="AG538" t="str">
        <f t="shared" si="114"/>
        <v>Middletown Springs</v>
      </c>
      <c r="AH538" t="s">
        <v>1041</v>
      </c>
      <c r="AI538">
        <v>1</v>
      </c>
      <c r="AK538" s="95">
        <v>50</v>
      </c>
      <c r="AL538" s="97">
        <v>21</v>
      </c>
      <c r="AM538" s="97">
        <v>55</v>
      </c>
      <c r="AN538" s="101">
        <v>44800</v>
      </c>
      <c r="AO538" s="101">
        <f t="shared" si="124"/>
        <v>50021</v>
      </c>
      <c r="AP538" s="9" t="s">
        <v>1974</v>
      </c>
      <c r="AQ538">
        <f t="shared" si="121"/>
        <v>5044800</v>
      </c>
      <c r="AU538">
        <v>22.85</v>
      </c>
      <c r="AV538">
        <v>0</v>
      </c>
      <c r="AW538">
        <v>22.84</v>
      </c>
    </row>
    <row r="539" spans="1:49" ht="13" hidden="1" customHeight="1" outlineLevel="1">
      <c r="A539" t="s">
        <v>595</v>
      </c>
      <c r="B539" s="9" t="s">
        <v>2263</v>
      </c>
      <c r="C539" s="1">
        <f t="shared" si="115"/>
        <v>2676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16"/>
        <v>4</v>
      </c>
      <c r="G539" s="1">
        <f t="shared" si="122"/>
        <v>1442</v>
      </c>
      <c r="H539" s="2">
        <f t="shared" si="123"/>
        <v>0.53886397608370706</v>
      </c>
      <c r="I539" s="8"/>
      <c r="J539" s="2">
        <f t="shared" si="117"/>
        <v>0.75149476831091178</v>
      </c>
      <c r="K539" s="2">
        <f t="shared" si="118"/>
        <v>0.2126307922272048</v>
      </c>
      <c r="L539" s="2">
        <f t="shared" si="119"/>
        <v>1.0089686098654708E-2</v>
      </c>
      <c r="M539" s="2">
        <f t="shared" si="120"/>
        <v>2.5784753363228718E-2</v>
      </c>
      <c r="N539" s="87">
        <v>2011</v>
      </c>
      <c r="O539" s="87">
        <v>569</v>
      </c>
      <c r="P539" s="87">
        <v>27</v>
      </c>
      <c r="Q539" s="87">
        <v>36</v>
      </c>
      <c r="R539" s="124"/>
      <c r="S539" s="87"/>
      <c r="T539" s="124"/>
      <c r="U539" s="124"/>
      <c r="V539" s="124"/>
      <c r="W539" s="124"/>
      <c r="X539" s="87">
        <v>9</v>
      </c>
      <c r="Y539" s="124"/>
      <c r="Z539" s="124">
        <v>15</v>
      </c>
      <c r="AA539" s="87">
        <v>9</v>
      </c>
      <c r="AB539" s="87"/>
      <c r="AG539" t="str">
        <f t="shared" si="114"/>
        <v>Milton</v>
      </c>
      <c r="AH539" t="s">
        <v>1227</v>
      </c>
      <c r="AI539">
        <v>1</v>
      </c>
      <c r="AK539" s="95">
        <v>50</v>
      </c>
      <c r="AL539" s="97">
        <v>7</v>
      </c>
      <c r="AM539" s="97">
        <v>50</v>
      </c>
      <c r="AN539" s="101">
        <v>45250</v>
      </c>
      <c r="AO539" s="101">
        <f t="shared" si="124"/>
        <v>50007</v>
      </c>
      <c r="AP539" s="9" t="s">
        <v>1974</v>
      </c>
      <c r="AQ539">
        <f t="shared" si="121"/>
        <v>5045250</v>
      </c>
      <c r="AU539">
        <v>60.89</v>
      </c>
      <c r="AV539">
        <v>9.43</v>
      </c>
      <c r="AW539">
        <v>51.46</v>
      </c>
    </row>
    <row r="540" spans="1:49" ht="13" hidden="1" customHeight="1" outlineLevel="1">
      <c r="A540" t="s">
        <v>1633</v>
      </c>
      <c r="B540" s="9" t="s">
        <v>2263</v>
      </c>
      <c r="C540" s="1">
        <f t="shared" si="115"/>
        <v>690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16"/>
        <v>4</v>
      </c>
      <c r="G540" s="1">
        <f t="shared" si="122"/>
        <v>376</v>
      </c>
      <c r="H540" s="2">
        <f t="shared" si="123"/>
        <v>0.54492753623188406</v>
      </c>
      <c r="I540" s="8"/>
      <c r="J540" s="2">
        <f t="shared" si="117"/>
        <v>0.75362318840579712</v>
      </c>
      <c r="K540" s="2">
        <f t="shared" si="118"/>
        <v>0.20869565217391303</v>
      </c>
      <c r="L540" s="2">
        <f t="shared" si="119"/>
        <v>1.0144927536231883E-2</v>
      </c>
      <c r="M540" s="2">
        <f t="shared" si="120"/>
        <v>2.7536231884057967E-2</v>
      </c>
      <c r="N540" s="87">
        <v>520</v>
      </c>
      <c r="O540" s="87">
        <v>144</v>
      </c>
      <c r="P540" s="87">
        <v>7</v>
      </c>
      <c r="Q540" s="87">
        <v>8</v>
      </c>
      <c r="R540" s="124"/>
      <c r="S540" s="87"/>
      <c r="T540" s="124"/>
      <c r="U540" s="124"/>
      <c r="V540" s="124"/>
      <c r="W540" s="124"/>
      <c r="X540" s="87">
        <v>1</v>
      </c>
      <c r="Y540" s="124"/>
      <c r="Z540" s="124">
        <v>7</v>
      </c>
      <c r="AA540" s="87">
        <v>3</v>
      </c>
      <c r="AB540" s="87"/>
      <c r="AG540" t="str">
        <f t="shared" si="114"/>
        <v>Monkton</v>
      </c>
      <c r="AH540" t="s">
        <v>14</v>
      </c>
      <c r="AI540">
        <v>1</v>
      </c>
      <c r="AK540" s="95">
        <v>50</v>
      </c>
      <c r="AL540" s="97">
        <v>1</v>
      </c>
      <c r="AM540" s="97">
        <v>60</v>
      </c>
      <c r="AN540" s="101">
        <v>45550</v>
      </c>
      <c r="AO540" s="101">
        <f t="shared" si="124"/>
        <v>50001</v>
      </c>
      <c r="AP540" s="9" t="s">
        <v>1974</v>
      </c>
      <c r="AQ540">
        <f t="shared" si="121"/>
        <v>5045550</v>
      </c>
      <c r="AU540">
        <v>36.229999999999997</v>
      </c>
      <c r="AV540">
        <v>0.21</v>
      </c>
      <c r="AW540">
        <v>36.020000000000003</v>
      </c>
    </row>
    <row r="541" spans="1:49" ht="13" hidden="1" customHeight="1" outlineLevel="1">
      <c r="A541" t="s">
        <v>1642</v>
      </c>
      <c r="B541" s="9" t="s">
        <v>2263</v>
      </c>
      <c r="C541" s="1">
        <f t="shared" si="115"/>
        <v>335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16"/>
        <v>5</v>
      </c>
      <c r="G541" s="1">
        <f t="shared" si="122"/>
        <v>149</v>
      </c>
      <c r="H541" s="2">
        <f t="shared" si="123"/>
        <v>0.44477611940298506</v>
      </c>
      <c r="I541" s="8"/>
      <c r="J541" s="2">
        <f t="shared" si="117"/>
        <v>0.69850746268656716</v>
      </c>
      <c r="K541" s="2">
        <f t="shared" si="118"/>
        <v>0.2537313432835821</v>
      </c>
      <c r="L541" s="2">
        <f t="shared" si="119"/>
        <v>5.9701492537313433E-3</v>
      </c>
      <c r="M541" s="2">
        <f t="shared" si="120"/>
        <v>4.1791044776119397E-2</v>
      </c>
      <c r="N541" s="87">
        <v>234</v>
      </c>
      <c r="O541" s="87">
        <v>85</v>
      </c>
      <c r="P541" s="87">
        <v>2</v>
      </c>
      <c r="Q541" s="87">
        <v>4</v>
      </c>
      <c r="R541" s="124"/>
      <c r="S541" s="87"/>
      <c r="T541" s="124"/>
      <c r="U541" s="124"/>
      <c r="V541" s="124"/>
      <c r="W541" s="124"/>
      <c r="X541" s="87">
        <v>2</v>
      </c>
      <c r="Y541" s="124"/>
      <c r="Z541" s="124">
        <v>6</v>
      </c>
      <c r="AA541" s="87">
        <v>2</v>
      </c>
      <c r="AB541" s="87"/>
      <c r="AG541" t="str">
        <f t="shared" si="114"/>
        <v>Montgomery</v>
      </c>
      <c r="AH541" t="s">
        <v>522</v>
      </c>
      <c r="AI541">
        <v>1</v>
      </c>
      <c r="AK541" s="95">
        <v>50</v>
      </c>
      <c r="AL541" s="97">
        <v>11</v>
      </c>
      <c r="AM541" s="97">
        <v>55</v>
      </c>
      <c r="AN541" s="101">
        <v>45850</v>
      </c>
      <c r="AO541" s="101">
        <f t="shared" si="124"/>
        <v>50011</v>
      </c>
      <c r="AP541" s="9" t="s">
        <v>1974</v>
      </c>
      <c r="AQ541">
        <f t="shared" si="121"/>
        <v>5045850</v>
      </c>
      <c r="AU541">
        <v>56.75</v>
      </c>
      <c r="AV541">
        <v>0</v>
      </c>
      <c r="AW541">
        <v>56.75</v>
      </c>
    </row>
    <row r="542" spans="1:49" ht="13" hidden="1" customHeight="1" outlineLevel="1">
      <c r="A542" t="s">
        <v>949</v>
      </c>
      <c r="B542" s="9" t="s">
        <v>2263</v>
      </c>
      <c r="C542" s="1">
        <f t="shared" si="115"/>
        <v>3433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16"/>
        <v>5</v>
      </c>
      <c r="G542" s="1">
        <f t="shared" si="122"/>
        <v>2082</v>
      </c>
      <c r="H542" s="2">
        <f t="shared" si="123"/>
        <v>0.60646664724730559</v>
      </c>
      <c r="I542" s="8"/>
      <c r="J542" s="2">
        <f t="shared" si="117"/>
        <v>0.78124089717448297</v>
      </c>
      <c r="K542" s="2">
        <f t="shared" si="118"/>
        <v>0.17477424992717738</v>
      </c>
      <c r="L542" s="2">
        <f t="shared" si="119"/>
        <v>6.6996795805418004E-3</v>
      </c>
      <c r="M542" s="2">
        <f t="shared" si="120"/>
        <v>3.7285173317797841E-2</v>
      </c>
      <c r="N542" s="87">
        <v>2682</v>
      </c>
      <c r="O542" s="87">
        <v>600</v>
      </c>
      <c r="P542" s="87">
        <v>23</v>
      </c>
      <c r="Q542" s="87">
        <v>52</v>
      </c>
      <c r="R542" s="124"/>
      <c r="S542" s="87"/>
      <c r="T542" s="124"/>
      <c r="U542" s="124"/>
      <c r="V542" s="124"/>
      <c r="W542" s="124"/>
      <c r="X542" s="87">
        <v>11</v>
      </c>
      <c r="Y542" s="124"/>
      <c r="Z542" s="124">
        <v>44</v>
      </c>
      <c r="AA542" s="87">
        <v>21</v>
      </c>
      <c r="AB542" s="87"/>
      <c r="AG542" t="str">
        <f t="shared" ref="AG542:AG605" si="125">A542</f>
        <v>Montpelier</v>
      </c>
      <c r="AH542" t="s">
        <v>404</v>
      </c>
      <c r="AI542">
        <v>1</v>
      </c>
      <c r="AK542" s="95">
        <v>50</v>
      </c>
      <c r="AL542" s="97">
        <v>23</v>
      </c>
      <c r="AM542" s="97">
        <v>55</v>
      </c>
      <c r="AN542" s="101">
        <v>46000</v>
      </c>
      <c r="AO542" s="101">
        <f t="shared" si="124"/>
        <v>50023</v>
      </c>
      <c r="AP542" s="9" t="s">
        <v>759</v>
      </c>
      <c r="AQ542">
        <f t="shared" si="121"/>
        <v>5046000</v>
      </c>
      <c r="AU542">
        <v>10.26</v>
      </c>
      <c r="AV542">
        <v>0.01</v>
      </c>
      <c r="AW542">
        <v>10.25</v>
      </c>
    </row>
    <row r="543" spans="1:49" ht="13" hidden="1" customHeight="1" outlineLevel="1">
      <c r="A543" t="s">
        <v>1335</v>
      </c>
      <c r="B543" s="9" t="s">
        <v>2263</v>
      </c>
      <c r="C543" s="1">
        <f t="shared" si="115"/>
        <v>666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16"/>
        <v>3</v>
      </c>
      <c r="G543" s="1">
        <f t="shared" si="122"/>
        <v>363</v>
      </c>
      <c r="H543" s="2">
        <f t="shared" si="123"/>
        <v>0.54504504504504503</v>
      </c>
      <c r="I543" s="8"/>
      <c r="J543" s="2">
        <f t="shared" si="117"/>
        <v>0.74924924924924929</v>
      </c>
      <c r="K543" s="2">
        <f t="shared" si="118"/>
        <v>0.20420420420420421</v>
      </c>
      <c r="L543" s="2">
        <f t="shared" si="119"/>
        <v>1.5015015015015015E-2</v>
      </c>
      <c r="M543" s="2">
        <f t="shared" si="120"/>
        <v>3.153153153153148E-2</v>
      </c>
      <c r="N543" s="87">
        <v>499</v>
      </c>
      <c r="O543" s="87">
        <v>136</v>
      </c>
      <c r="P543" s="87">
        <v>10</v>
      </c>
      <c r="Q543" s="87">
        <v>9</v>
      </c>
      <c r="R543" s="124"/>
      <c r="S543" s="87"/>
      <c r="T543" s="124"/>
      <c r="U543" s="124"/>
      <c r="V543" s="124"/>
      <c r="W543" s="124"/>
      <c r="X543" s="87">
        <v>2</v>
      </c>
      <c r="Y543" s="124"/>
      <c r="Z543" s="124">
        <v>9</v>
      </c>
      <c r="AA543" s="87">
        <v>1</v>
      </c>
      <c r="AB543" s="87"/>
      <c r="AG543" t="str">
        <f t="shared" si="125"/>
        <v>Moretown</v>
      </c>
      <c r="AH543" t="s">
        <v>404</v>
      </c>
      <c r="AI543">
        <v>1</v>
      </c>
      <c r="AK543" s="95">
        <v>50</v>
      </c>
      <c r="AL543" s="97">
        <v>23</v>
      </c>
      <c r="AM543" s="97">
        <v>60</v>
      </c>
      <c r="AN543" s="101">
        <v>46225</v>
      </c>
      <c r="AO543" s="101">
        <f t="shared" si="124"/>
        <v>50023</v>
      </c>
      <c r="AP543" s="9" t="s">
        <v>1974</v>
      </c>
      <c r="AQ543">
        <f t="shared" si="121"/>
        <v>5046225</v>
      </c>
      <c r="AU543">
        <v>40.21</v>
      </c>
      <c r="AV543">
        <v>0.13</v>
      </c>
      <c r="AW543">
        <v>40.08</v>
      </c>
    </row>
    <row r="544" spans="1:49" ht="13" hidden="1" customHeight="1" outlineLevel="1">
      <c r="A544" t="s">
        <v>361</v>
      </c>
      <c r="B544" s="9" t="s">
        <v>2263</v>
      </c>
      <c r="C544" s="1">
        <f t="shared" si="115"/>
        <v>232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116"/>
        <v>5</v>
      </c>
      <c r="G544" s="1">
        <f t="shared" si="122"/>
        <v>65</v>
      </c>
      <c r="H544" s="2">
        <f t="shared" si="123"/>
        <v>0.28017241379310343</v>
      </c>
      <c r="I544" s="8"/>
      <c r="J544" s="2">
        <f t="shared" si="117"/>
        <v>0.61206896551724133</v>
      </c>
      <c r="K544" s="2">
        <f t="shared" si="118"/>
        <v>0.33189655172413796</v>
      </c>
      <c r="L544" s="2">
        <f t="shared" si="119"/>
        <v>8.6206896551724137E-3</v>
      </c>
      <c r="M544" s="2">
        <f t="shared" si="120"/>
        <v>4.7413793103448301E-2</v>
      </c>
      <c r="N544" s="87">
        <v>142</v>
      </c>
      <c r="O544" s="87">
        <v>77</v>
      </c>
      <c r="P544" s="87">
        <v>2</v>
      </c>
      <c r="Q544" s="87">
        <v>3</v>
      </c>
      <c r="R544" s="124"/>
      <c r="S544" s="87"/>
      <c r="T544" s="124"/>
      <c r="U544" s="124"/>
      <c r="V544" s="124"/>
      <c r="W544" s="124"/>
      <c r="X544" s="87">
        <v>2</v>
      </c>
      <c r="Y544" s="124"/>
      <c r="Z544" s="124">
        <v>6</v>
      </c>
      <c r="AA544" s="87">
        <v>0</v>
      </c>
      <c r="AB544" s="87"/>
      <c r="AG544" t="str">
        <f t="shared" si="125"/>
        <v>Morgan</v>
      </c>
      <c r="AH544" t="s">
        <v>449</v>
      </c>
      <c r="AI544">
        <v>1</v>
      </c>
      <c r="AK544" s="95">
        <v>50</v>
      </c>
      <c r="AL544" s="97">
        <v>19</v>
      </c>
      <c r="AM544" s="97">
        <v>70</v>
      </c>
      <c r="AN544" s="101">
        <v>46450</v>
      </c>
      <c r="AO544" s="101">
        <f t="shared" si="124"/>
        <v>50019</v>
      </c>
      <c r="AP544" s="9" t="s">
        <v>1974</v>
      </c>
      <c r="AQ544">
        <f t="shared" si="121"/>
        <v>5046450</v>
      </c>
      <c r="AU544">
        <v>33.869999999999997</v>
      </c>
      <c r="AV544">
        <v>2.61</v>
      </c>
      <c r="AW544">
        <v>31.26</v>
      </c>
    </row>
    <row r="545" spans="1:49" ht="13" hidden="1" customHeight="1" outlineLevel="1">
      <c r="A545" t="s">
        <v>802</v>
      </c>
      <c r="B545" s="9" t="s">
        <v>2263</v>
      </c>
      <c r="C545" s="1">
        <f t="shared" ref="C545:C608" si="126">SUM(N545:AE545)</f>
        <v>1768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ref="F545:F608" si="127">IF(P545&gt;0,RANK(P545,(N545:AE545)),0)</f>
        <v>4</v>
      </c>
      <c r="G545" s="1">
        <f t="shared" si="122"/>
        <v>1038</v>
      </c>
      <c r="H545" s="2">
        <f t="shared" si="123"/>
        <v>0.58710407239819007</v>
      </c>
      <c r="I545" s="8"/>
      <c r="J545" s="2">
        <f t="shared" ref="J545:J608" si="128">IF(C545=0,"-",N545/C545)</f>
        <v>0.76923076923076927</v>
      </c>
      <c r="K545" s="2">
        <f t="shared" ref="K545:K608" si="129">IF(C545=0,"-",O545/C545)</f>
        <v>0.18212669683257918</v>
      </c>
      <c r="L545" s="2">
        <f t="shared" ref="L545:L608" si="130">IF(C545=0,"-",P545/C545)</f>
        <v>1.414027149321267E-2</v>
      </c>
      <c r="M545" s="2">
        <f t="shared" ref="M545:M608" si="131">IF(C545=0,"-",(1-J545-K545-L545))</f>
        <v>3.4502262443438882E-2</v>
      </c>
      <c r="N545" s="87">
        <v>1360</v>
      </c>
      <c r="O545" s="87">
        <v>322</v>
      </c>
      <c r="P545" s="87">
        <v>25</v>
      </c>
      <c r="Q545" s="87">
        <v>41</v>
      </c>
      <c r="R545" s="124"/>
      <c r="S545" s="87"/>
      <c r="T545" s="124"/>
      <c r="U545" s="124"/>
      <c r="V545" s="124"/>
      <c r="W545" s="124"/>
      <c r="X545" s="87">
        <v>5</v>
      </c>
      <c r="Y545" s="124"/>
      <c r="Z545" s="124">
        <v>9</v>
      </c>
      <c r="AA545" s="87">
        <v>6</v>
      </c>
      <c r="AB545" s="87"/>
      <c r="AG545" t="str">
        <f t="shared" si="125"/>
        <v>Morristown</v>
      </c>
      <c r="AH545" t="s">
        <v>1182</v>
      </c>
      <c r="AI545">
        <v>1</v>
      </c>
      <c r="AK545" s="95">
        <v>50</v>
      </c>
      <c r="AL545" s="97">
        <v>15</v>
      </c>
      <c r="AM545" s="97">
        <v>35</v>
      </c>
      <c r="AN545" s="101">
        <v>46675</v>
      </c>
      <c r="AO545" s="101">
        <f t="shared" si="124"/>
        <v>50015</v>
      </c>
      <c r="AP545" s="9" t="s">
        <v>1974</v>
      </c>
      <c r="AQ545">
        <f t="shared" ref="AQ545:AQ608" si="132">AK545*100000+AN545</f>
        <v>5046675</v>
      </c>
      <c r="AU545">
        <v>51.61</v>
      </c>
      <c r="AV545">
        <v>0.26</v>
      </c>
      <c r="AW545">
        <v>51.35</v>
      </c>
    </row>
    <row r="546" spans="1:49" ht="13" hidden="1" customHeight="1" outlineLevel="1">
      <c r="A546" t="s">
        <v>1886</v>
      </c>
      <c r="B546" s="9" t="s">
        <v>2263</v>
      </c>
      <c r="C546" s="1">
        <f t="shared" si="126"/>
        <v>481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27"/>
        <v>5</v>
      </c>
      <c r="G546" s="1">
        <f t="shared" si="122"/>
        <v>188</v>
      </c>
      <c r="H546" s="2">
        <f t="shared" si="123"/>
        <v>0.39085239085239087</v>
      </c>
      <c r="I546" s="8"/>
      <c r="J546" s="2">
        <f t="shared" si="128"/>
        <v>0.65904365904365902</v>
      </c>
      <c r="K546" s="2">
        <f t="shared" si="129"/>
        <v>0.26819126819126821</v>
      </c>
      <c r="L546" s="2">
        <f t="shared" si="130"/>
        <v>1.8711018711018712E-2</v>
      </c>
      <c r="M546" s="2">
        <f t="shared" si="131"/>
        <v>5.4054054054054057E-2</v>
      </c>
      <c r="N546" s="87">
        <v>317</v>
      </c>
      <c r="O546" s="87">
        <v>129</v>
      </c>
      <c r="P546" s="87">
        <v>9</v>
      </c>
      <c r="Q546" s="87">
        <v>12</v>
      </c>
      <c r="R546" s="124"/>
      <c r="S546" s="87"/>
      <c r="T546" s="124"/>
      <c r="U546" s="124"/>
      <c r="V546" s="124"/>
      <c r="W546" s="124"/>
      <c r="X546" s="87">
        <v>1</v>
      </c>
      <c r="Y546" s="124"/>
      <c r="Z546" s="124">
        <v>11</v>
      </c>
      <c r="AA546" s="87">
        <v>2</v>
      </c>
      <c r="AB546" s="87"/>
      <c r="AG546" t="str">
        <f t="shared" si="125"/>
        <v>Mount Holly</v>
      </c>
      <c r="AH546" t="s">
        <v>1041</v>
      </c>
      <c r="AI546">
        <v>1</v>
      </c>
      <c r="AK546" s="95">
        <v>50</v>
      </c>
      <c r="AL546" s="97">
        <v>21</v>
      </c>
      <c r="AM546" s="97">
        <v>60</v>
      </c>
      <c r="AN546" s="101">
        <v>47200</v>
      </c>
      <c r="AO546" s="101">
        <f t="shared" si="124"/>
        <v>50021</v>
      </c>
      <c r="AP546" s="9" t="s">
        <v>1974</v>
      </c>
      <c r="AQ546">
        <f t="shared" si="132"/>
        <v>5047200</v>
      </c>
      <c r="AU546">
        <v>49.57</v>
      </c>
      <c r="AV546">
        <v>0.38</v>
      </c>
      <c r="AW546">
        <v>49.19</v>
      </c>
    </row>
    <row r="547" spans="1:49" ht="13" hidden="1" customHeight="1" outlineLevel="1">
      <c r="A547" t="s">
        <v>1630</v>
      </c>
      <c r="B547" s="9" t="s">
        <v>2263</v>
      </c>
      <c r="C547" s="1">
        <f t="shared" si="126"/>
        <v>77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27"/>
        <v>3</v>
      </c>
      <c r="G547" s="1">
        <f t="shared" si="122"/>
        <v>23</v>
      </c>
      <c r="H547" s="2">
        <f t="shared" si="123"/>
        <v>0.29870129870129869</v>
      </c>
      <c r="I547" s="8"/>
      <c r="J547" s="2">
        <f t="shared" si="128"/>
        <v>0.59740259740259738</v>
      </c>
      <c r="K547" s="2">
        <f t="shared" si="129"/>
        <v>0.29870129870129869</v>
      </c>
      <c r="L547" s="2">
        <f t="shared" si="130"/>
        <v>5.1948051948051951E-2</v>
      </c>
      <c r="M547" s="2">
        <f t="shared" si="131"/>
        <v>5.1948051948051979E-2</v>
      </c>
      <c r="N547" s="87">
        <v>46</v>
      </c>
      <c r="O547" s="87">
        <v>23</v>
      </c>
      <c r="P547" s="87">
        <v>4</v>
      </c>
      <c r="Q547" s="87">
        <v>2</v>
      </c>
      <c r="R547" s="124"/>
      <c r="S547" s="87"/>
      <c r="T547" s="124"/>
      <c r="U547" s="124"/>
      <c r="V547" s="124"/>
      <c r="W547" s="124"/>
      <c r="X547" s="87">
        <v>0</v>
      </c>
      <c r="Y547" s="124"/>
      <c r="Z547" s="124">
        <v>1</v>
      </c>
      <c r="AA547" s="87">
        <v>1</v>
      </c>
      <c r="AB547" s="87"/>
      <c r="AG547" t="str">
        <f t="shared" si="125"/>
        <v>Mount Tabor</v>
      </c>
      <c r="AH547" t="s">
        <v>1041</v>
      </c>
      <c r="AI547">
        <v>1</v>
      </c>
      <c r="AK547" s="95">
        <v>50</v>
      </c>
      <c r="AL547" s="97">
        <v>21</v>
      </c>
      <c r="AM547" s="97">
        <v>65</v>
      </c>
      <c r="AN547" s="101">
        <v>47425</v>
      </c>
      <c r="AO547" s="101">
        <f t="shared" si="124"/>
        <v>50021</v>
      </c>
      <c r="AP547" s="9" t="s">
        <v>1974</v>
      </c>
      <c r="AQ547">
        <f t="shared" si="132"/>
        <v>5047425</v>
      </c>
      <c r="AU547">
        <v>43.78</v>
      </c>
      <c r="AV547">
        <v>0.05</v>
      </c>
      <c r="AW547">
        <v>43.73</v>
      </c>
    </row>
    <row r="548" spans="1:49" ht="13" hidden="1" customHeight="1" outlineLevel="1">
      <c r="A548" t="s">
        <v>1939</v>
      </c>
      <c r="B548" s="9" t="s">
        <v>2263</v>
      </c>
      <c r="C548" s="1">
        <f t="shared" si="126"/>
        <v>758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27"/>
        <v>5</v>
      </c>
      <c r="G548" s="1">
        <f t="shared" si="122"/>
        <v>374</v>
      </c>
      <c r="H548" s="2">
        <f t="shared" si="123"/>
        <v>0.49340369393139843</v>
      </c>
      <c r="I548" s="8"/>
      <c r="J548" s="2">
        <f t="shared" si="128"/>
        <v>0.73218997361477578</v>
      </c>
      <c r="K548" s="2">
        <f t="shared" si="129"/>
        <v>0.23878627968337732</v>
      </c>
      <c r="L548" s="2">
        <f t="shared" si="130"/>
        <v>5.2770448548812663E-3</v>
      </c>
      <c r="M548" s="2">
        <f t="shared" si="131"/>
        <v>2.3746701846965639E-2</v>
      </c>
      <c r="N548" s="87">
        <v>555</v>
      </c>
      <c r="O548" s="87">
        <v>181</v>
      </c>
      <c r="P548" s="87">
        <v>4</v>
      </c>
      <c r="Q548" s="87">
        <v>6</v>
      </c>
      <c r="R548" s="124"/>
      <c r="S548" s="87"/>
      <c r="T548" s="124"/>
      <c r="U548" s="124"/>
      <c r="V548" s="124"/>
      <c r="W548" s="124"/>
      <c r="X548" s="87">
        <v>2</v>
      </c>
      <c r="Y548" s="124"/>
      <c r="Z548" s="124">
        <v>6</v>
      </c>
      <c r="AA548" s="87">
        <v>4</v>
      </c>
      <c r="AB548" s="87"/>
      <c r="AG548" t="str">
        <f t="shared" si="125"/>
        <v>New Haven</v>
      </c>
      <c r="AH548" t="s">
        <v>14</v>
      </c>
      <c r="AI548">
        <v>1</v>
      </c>
      <c r="AK548" s="95">
        <v>50</v>
      </c>
      <c r="AL548" s="97">
        <v>1</v>
      </c>
      <c r="AM548" s="97">
        <v>65</v>
      </c>
      <c r="AN548" s="101">
        <v>48700</v>
      </c>
      <c r="AO548" s="101">
        <f t="shared" si="124"/>
        <v>50001</v>
      </c>
      <c r="AP548" s="9" t="s">
        <v>1974</v>
      </c>
      <c r="AQ548">
        <f t="shared" si="132"/>
        <v>5048700</v>
      </c>
      <c r="AU548">
        <v>41.79</v>
      </c>
      <c r="AV548">
        <v>0.14000000000000001</v>
      </c>
      <c r="AW548">
        <v>41.65</v>
      </c>
    </row>
    <row r="549" spans="1:49" ht="13" hidden="1" customHeight="1" outlineLevel="1">
      <c r="A549" t="s">
        <v>914</v>
      </c>
      <c r="B549" s="9" t="s">
        <v>2263</v>
      </c>
      <c r="C549" s="1">
        <f t="shared" si="126"/>
        <v>170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27"/>
        <v>3</v>
      </c>
      <c r="G549" s="1">
        <f t="shared" si="122"/>
        <v>51</v>
      </c>
      <c r="H549" s="2">
        <f t="shared" si="123"/>
        <v>0.3</v>
      </c>
      <c r="I549" s="8"/>
      <c r="J549" s="2">
        <f t="shared" si="128"/>
        <v>0.6</v>
      </c>
      <c r="K549" s="2">
        <f t="shared" si="129"/>
        <v>0.3</v>
      </c>
      <c r="L549" s="2">
        <f t="shared" si="130"/>
        <v>3.5294117647058823E-2</v>
      </c>
      <c r="M549" s="2">
        <f t="shared" si="131"/>
        <v>6.470588235294121E-2</v>
      </c>
      <c r="N549" s="87">
        <v>102</v>
      </c>
      <c r="O549" s="87">
        <v>51</v>
      </c>
      <c r="P549" s="87">
        <v>6</v>
      </c>
      <c r="Q549" s="87">
        <v>6</v>
      </c>
      <c r="R549" s="124"/>
      <c r="S549" s="87"/>
      <c r="T549" s="124"/>
      <c r="U549" s="124"/>
      <c r="V549" s="124"/>
      <c r="W549" s="124"/>
      <c r="X549" s="87">
        <v>0</v>
      </c>
      <c r="Y549" s="124"/>
      <c r="Z549" s="124">
        <v>5</v>
      </c>
      <c r="AA549" s="87">
        <v>0</v>
      </c>
      <c r="AB549" s="87"/>
      <c r="AG549" t="str">
        <f t="shared" si="125"/>
        <v>Newark</v>
      </c>
      <c r="AH549" t="s">
        <v>300</v>
      </c>
      <c r="AI549">
        <v>1</v>
      </c>
      <c r="AK549" s="95">
        <v>50</v>
      </c>
      <c r="AL549" s="97">
        <v>5</v>
      </c>
      <c r="AM549" s="97">
        <v>40</v>
      </c>
      <c r="AN549" s="101">
        <v>47725</v>
      </c>
      <c r="AO549" s="101">
        <f t="shared" si="124"/>
        <v>50005</v>
      </c>
      <c r="AP549" s="9" t="s">
        <v>1974</v>
      </c>
      <c r="AQ549">
        <f t="shared" si="132"/>
        <v>5047725</v>
      </c>
      <c r="AU549">
        <v>37.17</v>
      </c>
      <c r="AV549">
        <v>0.38</v>
      </c>
      <c r="AW549">
        <v>36.78</v>
      </c>
    </row>
    <row r="550" spans="1:49" ht="13" hidden="1" customHeight="1" outlineLevel="1">
      <c r="A550" t="s">
        <v>1526</v>
      </c>
      <c r="B550" s="9" t="s">
        <v>2263</v>
      </c>
      <c r="C550" s="1">
        <f t="shared" si="126"/>
        <v>808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27"/>
        <v>3</v>
      </c>
      <c r="G550" s="1">
        <f t="shared" si="122"/>
        <v>309</v>
      </c>
      <c r="H550" s="2">
        <f t="shared" si="123"/>
        <v>0.38242574257425743</v>
      </c>
      <c r="I550" s="8"/>
      <c r="J550" s="2">
        <f t="shared" si="128"/>
        <v>0.6633663366336634</v>
      </c>
      <c r="K550" s="2">
        <f t="shared" si="129"/>
        <v>0.28094059405940597</v>
      </c>
      <c r="L550" s="2">
        <f t="shared" si="130"/>
        <v>1.8564356435643563E-2</v>
      </c>
      <c r="M550" s="2">
        <f t="shared" si="131"/>
        <v>3.7128712871287065E-2</v>
      </c>
      <c r="N550" s="87">
        <v>536</v>
      </c>
      <c r="O550" s="87">
        <v>227</v>
      </c>
      <c r="P550" s="87">
        <v>15</v>
      </c>
      <c r="Q550" s="87">
        <v>15</v>
      </c>
      <c r="R550" s="124"/>
      <c r="S550" s="87"/>
      <c r="T550" s="124"/>
      <c r="U550" s="124"/>
      <c r="V550" s="124"/>
      <c r="W550" s="124"/>
      <c r="X550" s="87">
        <v>0</v>
      </c>
      <c r="Y550" s="124"/>
      <c r="Z550" s="124">
        <v>7</v>
      </c>
      <c r="AA550" s="87">
        <v>8</v>
      </c>
      <c r="AB550" s="87"/>
      <c r="AG550" t="str">
        <f t="shared" si="125"/>
        <v>Newbury</v>
      </c>
      <c r="AH550" t="s">
        <v>467</v>
      </c>
      <c r="AI550">
        <v>1</v>
      </c>
      <c r="AK550" s="95">
        <v>50</v>
      </c>
      <c r="AL550" s="97">
        <v>17</v>
      </c>
      <c r="AM550" s="97">
        <v>35</v>
      </c>
      <c r="AN550" s="101">
        <v>48175</v>
      </c>
      <c r="AO550" s="101">
        <f t="shared" si="124"/>
        <v>50017</v>
      </c>
      <c r="AP550" s="9" t="s">
        <v>1974</v>
      </c>
      <c r="AQ550">
        <f t="shared" si="132"/>
        <v>5048175</v>
      </c>
      <c r="AU550">
        <v>64.430000000000007</v>
      </c>
      <c r="AV550">
        <v>0.26</v>
      </c>
      <c r="AW550">
        <v>64.180000000000007</v>
      </c>
    </row>
    <row r="551" spans="1:49" ht="13" hidden="1" customHeight="1" outlineLevel="1">
      <c r="A551" t="s">
        <v>1527</v>
      </c>
      <c r="B551" s="9" t="s">
        <v>2263</v>
      </c>
      <c r="C551" s="1">
        <f t="shared" si="126"/>
        <v>783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27"/>
        <v>4</v>
      </c>
      <c r="G551" s="1">
        <f t="shared" si="122"/>
        <v>367</v>
      </c>
      <c r="H551" s="2">
        <f t="shared" si="123"/>
        <v>0.46871008939974457</v>
      </c>
      <c r="I551" s="8"/>
      <c r="J551" s="2">
        <f t="shared" si="128"/>
        <v>0.70370370370370372</v>
      </c>
      <c r="K551" s="2">
        <f t="shared" si="129"/>
        <v>0.23499361430395913</v>
      </c>
      <c r="L551" s="2">
        <f t="shared" si="130"/>
        <v>1.40485312899106E-2</v>
      </c>
      <c r="M551" s="2">
        <f t="shared" si="131"/>
        <v>4.7254150702426556E-2</v>
      </c>
      <c r="N551" s="87">
        <v>551</v>
      </c>
      <c r="O551" s="87">
        <v>184</v>
      </c>
      <c r="P551" s="87">
        <v>11</v>
      </c>
      <c r="Q551" s="87">
        <v>18</v>
      </c>
      <c r="R551" s="124"/>
      <c r="S551" s="87"/>
      <c r="T551" s="124"/>
      <c r="U551" s="124"/>
      <c r="V551" s="124"/>
      <c r="W551" s="124"/>
      <c r="X551" s="87">
        <v>3</v>
      </c>
      <c r="Y551" s="124"/>
      <c r="Z551" s="124">
        <v>6</v>
      </c>
      <c r="AA551" s="87">
        <v>10</v>
      </c>
      <c r="AB551" s="87"/>
      <c r="AG551" t="str">
        <f t="shared" si="125"/>
        <v>Newfane</v>
      </c>
      <c r="AH551" t="s">
        <v>1034</v>
      </c>
      <c r="AI551">
        <v>1</v>
      </c>
      <c r="AK551" s="95">
        <v>50</v>
      </c>
      <c r="AL551" s="97">
        <v>25</v>
      </c>
      <c r="AM551" s="97">
        <v>60</v>
      </c>
      <c r="AN551" s="101">
        <v>48400</v>
      </c>
      <c r="AO551" s="101">
        <f t="shared" si="124"/>
        <v>50025</v>
      </c>
      <c r="AP551" s="9" t="s">
        <v>1974</v>
      </c>
      <c r="AQ551">
        <f t="shared" si="132"/>
        <v>5048400</v>
      </c>
      <c r="AU551">
        <v>40.380000000000003</v>
      </c>
      <c r="AV551">
        <v>0.14000000000000001</v>
      </c>
      <c r="AW551">
        <v>40.24</v>
      </c>
    </row>
    <row r="552" spans="1:49" ht="13" hidden="1" customHeight="1" outlineLevel="1">
      <c r="A552" t="s">
        <v>1664</v>
      </c>
      <c r="B552" s="9" t="s">
        <v>2263</v>
      </c>
      <c r="C552" s="1">
        <f t="shared" si="126"/>
        <v>1369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27"/>
        <v>4</v>
      </c>
      <c r="G552" s="1">
        <f t="shared" si="122"/>
        <v>702</v>
      </c>
      <c r="H552" s="2">
        <f t="shared" si="123"/>
        <v>0.51278305332359386</v>
      </c>
      <c r="I552" s="8"/>
      <c r="J552" s="2">
        <f t="shared" si="128"/>
        <v>0.72753834915997073</v>
      </c>
      <c r="K552" s="2">
        <f t="shared" si="129"/>
        <v>0.21475529583637692</v>
      </c>
      <c r="L552" s="2">
        <f t="shared" si="130"/>
        <v>1.6800584368151936E-2</v>
      </c>
      <c r="M552" s="2">
        <f t="shared" si="131"/>
        <v>4.090577063550041E-2</v>
      </c>
      <c r="N552" s="87">
        <v>996</v>
      </c>
      <c r="O552" s="87">
        <v>294</v>
      </c>
      <c r="P552" s="87">
        <v>23</v>
      </c>
      <c r="Q552" s="87">
        <v>30</v>
      </c>
      <c r="R552" s="124"/>
      <c r="S552" s="87"/>
      <c r="T552" s="124"/>
      <c r="U552" s="124"/>
      <c r="V552" s="124"/>
      <c r="W552" s="124"/>
      <c r="X552" s="87">
        <v>5</v>
      </c>
      <c r="Y552" s="124"/>
      <c r="Z552" s="124">
        <v>18</v>
      </c>
      <c r="AA552" s="87">
        <v>3</v>
      </c>
      <c r="AB552" s="87"/>
      <c r="AG552" t="str">
        <f t="shared" si="125"/>
        <v>Newport</v>
      </c>
      <c r="AH552" t="s">
        <v>449</v>
      </c>
      <c r="AI552">
        <v>1</v>
      </c>
      <c r="AK552" s="95">
        <v>50</v>
      </c>
      <c r="AL552" s="97">
        <v>19</v>
      </c>
      <c r="AM552" s="97">
        <v>75</v>
      </c>
      <c r="AN552" s="101">
        <v>48850</v>
      </c>
      <c r="AO552" s="101">
        <f t="shared" si="124"/>
        <v>50019</v>
      </c>
      <c r="AP552" s="9" t="s">
        <v>759</v>
      </c>
      <c r="AQ552">
        <f t="shared" si="132"/>
        <v>5048850</v>
      </c>
      <c r="AU552">
        <v>7.62</v>
      </c>
      <c r="AV552">
        <v>1.59</v>
      </c>
      <c r="AW552">
        <v>6.03</v>
      </c>
    </row>
    <row r="553" spans="1:49" ht="13" hidden="1" customHeight="1" outlineLevel="1">
      <c r="A553" t="s">
        <v>1664</v>
      </c>
      <c r="B553" s="9" t="s">
        <v>2263</v>
      </c>
      <c r="C553" s="1">
        <f t="shared" si="126"/>
        <v>466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27"/>
        <v>4</v>
      </c>
      <c r="G553" s="1">
        <f t="shared" si="122"/>
        <v>200</v>
      </c>
      <c r="H553" s="2">
        <f t="shared" si="123"/>
        <v>0.42918454935622319</v>
      </c>
      <c r="I553" s="8"/>
      <c r="J553" s="2">
        <f t="shared" si="128"/>
        <v>0.69742489270386265</v>
      </c>
      <c r="K553" s="2">
        <f t="shared" si="129"/>
        <v>0.26824034334763946</v>
      </c>
      <c r="L553" s="2">
        <f t="shared" si="130"/>
        <v>1.0729613733905579E-2</v>
      </c>
      <c r="M553" s="2">
        <f t="shared" si="131"/>
        <v>2.3605150214592301E-2</v>
      </c>
      <c r="N553" s="87">
        <v>325</v>
      </c>
      <c r="O553" s="87">
        <v>125</v>
      </c>
      <c r="P553" s="87">
        <v>5</v>
      </c>
      <c r="Q553" s="87">
        <v>7</v>
      </c>
      <c r="R553" s="124"/>
      <c r="S553" s="87"/>
      <c r="T553" s="124"/>
      <c r="U553" s="124"/>
      <c r="V553" s="124"/>
      <c r="W553" s="124"/>
      <c r="X553" s="87">
        <v>0</v>
      </c>
      <c r="Y553" s="124"/>
      <c r="Z553" s="124">
        <v>2</v>
      </c>
      <c r="AA553" s="87">
        <v>2</v>
      </c>
      <c r="AB553" s="87"/>
      <c r="AG553" t="str">
        <f t="shared" si="125"/>
        <v>Newport</v>
      </c>
      <c r="AH553" t="s">
        <v>449</v>
      </c>
      <c r="AI553">
        <v>1</v>
      </c>
      <c r="AK553" s="95">
        <v>50</v>
      </c>
      <c r="AL553" s="97">
        <v>19</v>
      </c>
      <c r="AM553" s="97">
        <v>80</v>
      </c>
      <c r="AN553" s="101">
        <v>48925</v>
      </c>
      <c r="AO553" s="101">
        <f t="shared" si="124"/>
        <v>50019</v>
      </c>
      <c r="AP553" s="9" t="s">
        <v>1974</v>
      </c>
      <c r="AQ553">
        <f t="shared" si="132"/>
        <v>5048925</v>
      </c>
      <c r="AU553">
        <v>43.48</v>
      </c>
      <c r="AV553">
        <v>1.77</v>
      </c>
      <c r="AW553">
        <v>41.71</v>
      </c>
    </row>
    <row r="554" spans="1:49" ht="13" hidden="1" customHeight="1" outlineLevel="1">
      <c r="A554" t="s">
        <v>794</v>
      </c>
      <c r="B554" s="9" t="s">
        <v>2263</v>
      </c>
      <c r="C554" s="1">
        <f t="shared" si="126"/>
        <v>366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27"/>
        <v>4</v>
      </c>
      <c r="G554" s="1">
        <f t="shared" si="122"/>
        <v>146</v>
      </c>
      <c r="H554" s="2">
        <f t="shared" si="123"/>
        <v>0.39890710382513661</v>
      </c>
      <c r="I554" s="8"/>
      <c r="J554" s="2">
        <f t="shared" si="128"/>
        <v>0.6693989071038251</v>
      </c>
      <c r="K554" s="2">
        <f t="shared" si="129"/>
        <v>0.27049180327868855</v>
      </c>
      <c r="L554" s="2">
        <f t="shared" si="130"/>
        <v>1.6393442622950821E-2</v>
      </c>
      <c r="M554" s="2">
        <f t="shared" si="131"/>
        <v>4.3715846994535526E-2</v>
      </c>
      <c r="N554" s="87">
        <v>245</v>
      </c>
      <c r="O554" s="87">
        <v>99</v>
      </c>
      <c r="P554" s="87">
        <v>6</v>
      </c>
      <c r="Q554" s="87">
        <v>9</v>
      </c>
      <c r="R554" s="124"/>
      <c r="S554" s="87"/>
      <c r="T554" s="124"/>
      <c r="U554" s="124"/>
      <c r="V554" s="124"/>
      <c r="W554" s="124"/>
      <c r="X554" s="87">
        <v>0</v>
      </c>
      <c r="Y554" s="124"/>
      <c r="Z554" s="124">
        <v>5</v>
      </c>
      <c r="AA554" s="87">
        <v>2</v>
      </c>
      <c r="AB554" s="87"/>
      <c r="AG554" t="str">
        <f t="shared" si="125"/>
        <v>North Hero</v>
      </c>
      <c r="AH554" t="s">
        <v>1228</v>
      </c>
      <c r="AI554">
        <v>1</v>
      </c>
      <c r="AK554" s="95">
        <v>50</v>
      </c>
      <c r="AL554" s="97">
        <v>13</v>
      </c>
      <c r="AM554" s="97">
        <v>20</v>
      </c>
      <c r="AN554" s="101">
        <v>50650</v>
      </c>
      <c r="AO554" s="101">
        <f t="shared" si="124"/>
        <v>50013</v>
      </c>
      <c r="AP554" s="9" t="s">
        <v>1974</v>
      </c>
      <c r="AQ554">
        <f t="shared" si="132"/>
        <v>5050650</v>
      </c>
      <c r="AU554">
        <v>46.58</v>
      </c>
      <c r="AV554">
        <v>32.840000000000003</v>
      </c>
      <c r="AW554">
        <v>13.74</v>
      </c>
    </row>
    <row r="555" spans="1:49" ht="13" hidden="1" customHeight="1" outlineLevel="1">
      <c r="A555" t="s">
        <v>1201</v>
      </c>
      <c r="B555" s="9" t="s">
        <v>2263</v>
      </c>
      <c r="C555" s="1">
        <f t="shared" si="126"/>
        <v>1683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27"/>
        <v>4</v>
      </c>
      <c r="G555" s="1">
        <f t="shared" si="122"/>
        <v>869</v>
      </c>
      <c r="H555" s="2">
        <f t="shared" si="123"/>
        <v>0.5163398692810458</v>
      </c>
      <c r="I555" s="8"/>
      <c r="J555" s="2">
        <f t="shared" si="128"/>
        <v>0.73856209150326801</v>
      </c>
      <c r="K555" s="2">
        <f t="shared" si="129"/>
        <v>0.22222222222222221</v>
      </c>
      <c r="L555" s="2">
        <f t="shared" si="130"/>
        <v>9.5068330362448016E-3</v>
      </c>
      <c r="M555" s="2">
        <f t="shared" si="131"/>
        <v>2.9708853238264974E-2</v>
      </c>
      <c r="N555" s="87">
        <v>1243</v>
      </c>
      <c r="O555" s="87">
        <v>374</v>
      </c>
      <c r="P555" s="87">
        <v>16</v>
      </c>
      <c r="Q555" s="87">
        <v>27</v>
      </c>
      <c r="R555" s="124"/>
      <c r="S555" s="87"/>
      <c r="T555" s="124"/>
      <c r="U555" s="124"/>
      <c r="V555" s="124"/>
      <c r="W555" s="124"/>
      <c r="X555" s="87">
        <v>3</v>
      </c>
      <c r="Y555" s="124"/>
      <c r="Z555" s="124">
        <v>16</v>
      </c>
      <c r="AA555" s="87">
        <v>4</v>
      </c>
      <c r="AB555" s="87"/>
      <c r="AG555" t="str">
        <f t="shared" si="125"/>
        <v>Northfield</v>
      </c>
      <c r="AH555" t="s">
        <v>404</v>
      </c>
      <c r="AI555">
        <v>1</v>
      </c>
      <c r="AK555" s="95">
        <v>50</v>
      </c>
      <c r="AL555" s="97">
        <v>23</v>
      </c>
      <c r="AM555" s="97">
        <v>65</v>
      </c>
      <c r="AN555" s="101">
        <v>50275</v>
      </c>
      <c r="AO555" s="101">
        <f t="shared" si="124"/>
        <v>50023</v>
      </c>
      <c r="AP555" s="9" t="s">
        <v>1974</v>
      </c>
      <c r="AQ555">
        <f t="shared" si="132"/>
        <v>5050275</v>
      </c>
      <c r="AU555">
        <v>43.73</v>
      </c>
      <c r="AV555">
        <v>0.03</v>
      </c>
      <c r="AW555">
        <v>43.7</v>
      </c>
    </row>
    <row r="556" spans="1:49" ht="13" hidden="1" customHeight="1" outlineLevel="1">
      <c r="A556" t="s">
        <v>1546</v>
      </c>
      <c r="B556" s="9" t="s">
        <v>2263</v>
      </c>
      <c r="C556" s="1">
        <f t="shared" si="126"/>
        <v>73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 t="shared" si="127"/>
        <v>3</v>
      </c>
      <c r="G556" s="1">
        <f t="shared" si="122"/>
        <v>12</v>
      </c>
      <c r="H556" s="2">
        <f t="shared" si="123"/>
        <v>0.16438356164383561</v>
      </c>
      <c r="I556" s="8"/>
      <c r="J556" s="2">
        <f t="shared" si="128"/>
        <v>0.52054794520547942</v>
      </c>
      <c r="K556" s="2">
        <f t="shared" si="129"/>
        <v>0.35616438356164382</v>
      </c>
      <c r="L556" s="2">
        <f t="shared" si="130"/>
        <v>9.5890410958904104E-2</v>
      </c>
      <c r="M556" s="2">
        <f t="shared" si="131"/>
        <v>2.7397260273972657E-2</v>
      </c>
      <c r="N556" s="87">
        <v>38</v>
      </c>
      <c r="O556" s="87">
        <v>26</v>
      </c>
      <c r="P556" s="87">
        <v>7</v>
      </c>
      <c r="Q556" s="87">
        <v>1</v>
      </c>
      <c r="R556" s="124"/>
      <c r="S556" s="87"/>
      <c r="T556" s="124"/>
      <c r="U556" s="124"/>
      <c r="V556" s="124"/>
      <c r="W556" s="124"/>
      <c r="X556" s="87">
        <v>0</v>
      </c>
      <c r="Y556" s="124"/>
      <c r="Z556" s="124">
        <v>1</v>
      </c>
      <c r="AA556" s="87">
        <v>0</v>
      </c>
      <c r="AB556" s="87"/>
      <c r="AG556" t="str">
        <f t="shared" si="125"/>
        <v>Norton</v>
      </c>
      <c r="AH556" t="s">
        <v>535</v>
      </c>
      <c r="AI556">
        <v>1</v>
      </c>
      <c r="AK556" s="95">
        <v>50</v>
      </c>
      <c r="AL556" s="97">
        <v>9</v>
      </c>
      <c r="AM556" s="97">
        <v>80</v>
      </c>
      <c r="AN556" s="101">
        <v>52750</v>
      </c>
      <c r="AO556" s="101">
        <f t="shared" si="124"/>
        <v>50009</v>
      </c>
      <c r="AP556" s="9" t="s">
        <v>1974</v>
      </c>
      <c r="AQ556">
        <f t="shared" si="132"/>
        <v>5052750</v>
      </c>
      <c r="AU556">
        <v>39.369999999999997</v>
      </c>
      <c r="AV556">
        <v>0.32</v>
      </c>
      <c r="AW556">
        <v>39.049999999999997</v>
      </c>
    </row>
    <row r="557" spans="1:49" ht="13" hidden="1" customHeight="1" outlineLevel="1">
      <c r="A557" t="s">
        <v>1441</v>
      </c>
      <c r="B557" s="9" t="s">
        <v>2263</v>
      </c>
      <c r="C557" s="1">
        <f t="shared" si="126"/>
        <v>1650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27"/>
        <v>4</v>
      </c>
      <c r="G557" s="1">
        <f t="shared" si="122"/>
        <v>1080</v>
      </c>
      <c r="H557" s="2">
        <f t="shared" si="123"/>
        <v>0.65454545454545454</v>
      </c>
      <c r="I557" s="8"/>
      <c r="J557" s="2">
        <f t="shared" si="128"/>
        <v>0.81575757575757579</v>
      </c>
      <c r="K557" s="2">
        <f t="shared" si="129"/>
        <v>0.16121212121212122</v>
      </c>
      <c r="L557" s="2">
        <f t="shared" si="130"/>
        <v>6.6666666666666671E-3</v>
      </c>
      <c r="M557" s="2">
        <f t="shared" si="131"/>
        <v>1.6363636363636316E-2</v>
      </c>
      <c r="N557" s="87">
        <v>1346</v>
      </c>
      <c r="O557" s="87">
        <v>266</v>
      </c>
      <c r="P557" s="87">
        <v>11</v>
      </c>
      <c r="Q557" s="87">
        <v>15</v>
      </c>
      <c r="R557" s="124"/>
      <c r="S557" s="87"/>
      <c r="T557" s="124"/>
      <c r="U557" s="124"/>
      <c r="V557" s="124"/>
      <c r="W557" s="124"/>
      <c r="X557" s="87">
        <v>1</v>
      </c>
      <c r="Y557" s="124"/>
      <c r="Z557" s="124">
        <v>10</v>
      </c>
      <c r="AA557" s="87">
        <v>1</v>
      </c>
      <c r="AB557" s="87"/>
      <c r="AG557" t="str">
        <f t="shared" si="125"/>
        <v>Norwich</v>
      </c>
      <c r="AH557" t="s">
        <v>1967</v>
      </c>
      <c r="AI557">
        <v>1</v>
      </c>
      <c r="AK557" s="95">
        <v>50</v>
      </c>
      <c r="AL557" s="97">
        <v>27</v>
      </c>
      <c r="AM557" s="97">
        <v>55</v>
      </c>
      <c r="AN557" s="101">
        <v>52900</v>
      </c>
      <c r="AO557" s="101">
        <f t="shared" si="124"/>
        <v>50027</v>
      </c>
      <c r="AP557" s="9" t="s">
        <v>1974</v>
      </c>
      <c r="AQ557">
        <f t="shared" si="132"/>
        <v>5052900</v>
      </c>
      <c r="AU557">
        <v>44.83</v>
      </c>
      <c r="AV557">
        <v>0.14000000000000001</v>
      </c>
      <c r="AW557">
        <v>44.69</v>
      </c>
    </row>
    <row r="558" spans="1:49" ht="13" hidden="1" customHeight="1" outlineLevel="1">
      <c r="A558" t="s">
        <v>467</v>
      </c>
      <c r="B558" s="9" t="s">
        <v>2263</v>
      </c>
      <c r="C558" s="1">
        <f t="shared" si="126"/>
        <v>328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27"/>
        <v>4</v>
      </c>
      <c r="G558" s="1">
        <f t="shared" si="122"/>
        <v>87</v>
      </c>
      <c r="H558" s="2">
        <f t="shared" si="123"/>
        <v>0.2652439024390244</v>
      </c>
      <c r="I558" s="8"/>
      <c r="J558" s="2">
        <f t="shared" si="128"/>
        <v>0.6097560975609756</v>
      </c>
      <c r="K558" s="2">
        <f t="shared" si="129"/>
        <v>0.34451219512195119</v>
      </c>
      <c r="L558" s="2">
        <f t="shared" si="130"/>
        <v>1.2195121951219513E-2</v>
      </c>
      <c r="M558" s="2">
        <f t="shared" si="131"/>
        <v>3.3536585365853702E-2</v>
      </c>
      <c r="N558" s="87">
        <v>200</v>
      </c>
      <c r="O558" s="87">
        <v>113</v>
      </c>
      <c r="P558" s="87">
        <v>4</v>
      </c>
      <c r="Q558" s="87">
        <v>5</v>
      </c>
      <c r="R558" s="124"/>
      <c r="S558" s="87"/>
      <c r="T558" s="124"/>
      <c r="U558" s="124"/>
      <c r="V558" s="124"/>
      <c r="W558" s="124"/>
      <c r="X558" s="87">
        <v>2</v>
      </c>
      <c r="Y558" s="124"/>
      <c r="Z558" s="124">
        <v>3</v>
      </c>
      <c r="AA558" s="87">
        <v>1</v>
      </c>
      <c r="AB558" s="87"/>
      <c r="AG558" t="str">
        <f t="shared" si="125"/>
        <v>Orange</v>
      </c>
      <c r="AH558" t="s">
        <v>467</v>
      </c>
      <c r="AI558">
        <v>1</v>
      </c>
      <c r="AK558" s="95">
        <v>50</v>
      </c>
      <c r="AL558" s="97">
        <v>17</v>
      </c>
      <c r="AM558" s="97">
        <v>40</v>
      </c>
      <c r="AN558" s="101">
        <v>53425</v>
      </c>
      <c r="AO558" s="101">
        <f t="shared" si="124"/>
        <v>50017</v>
      </c>
      <c r="AP558" s="9" t="s">
        <v>1974</v>
      </c>
      <c r="AQ558">
        <f t="shared" si="132"/>
        <v>5053425</v>
      </c>
      <c r="AU558">
        <v>39.01</v>
      </c>
      <c r="AV558">
        <v>0.23</v>
      </c>
      <c r="AW558">
        <v>38.78</v>
      </c>
    </row>
    <row r="559" spans="1:49" ht="13" hidden="1" customHeight="1" outlineLevel="1">
      <c r="A559" t="s">
        <v>795</v>
      </c>
      <c r="B559" s="9" t="s">
        <v>2263</v>
      </c>
      <c r="C559" s="1">
        <f t="shared" si="126"/>
        <v>451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127"/>
        <v>5</v>
      </c>
      <c r="G559" s="1">
        <f t="shared" si="122"/>
        <v>170</v>
      </c>
      <c r="H559" s="2">
        <f t="shared" si="123"/>
        <v>0.37694013303769403</v>
      </c>
      <c r="I559" s="8"/>
      <c r="J559" s="2">
        <f t="shared" si="128"/>
        <v>0.64079822616407978</v>
      </c>
      <c r="K559" s="2">
        <f t="shared" si="129"/>
        <v>0.26385809312638581</v>
      </c>
      <c r="L559" s="2">
        <f t="shared" si="130"/>
        <v>1.1086474501108648E-2</v>
      </c>
      <c r="M559" s="2">
        <f t="shared" si="131"/>
        <v>8.4257206208425764E-2</v>
      </c>
      <c r="N559" s="87">
        <v>289</v>
      </c>
      <c r="O559" s="87">
        <v>119</v>
      </c>
      <c r="P559" s="87">
        <v>5</v>
      </c>
      <c r="Q559" s="87">
        <v>9</v>
      </c>
      <c r="R559" s="124"/>
      <c r="S559" s="87"/>
      <c r="T559" s="124"/>
      <c r="U559" s="124"/>
      <c r="V559" s="124"/>
      <c r="W559" s="124"/>
      <c r="X559" s="87">
        <v>0</v>
      </c>
      <c r="Y559" s="124"/>
      <c r="Z559" s="124">
        <v>25</v>
      </c>
      <c r="AA559" s="87">
        <v>4</v>
      </c>
      <c r="AB559" s="87"/>
      <c r="AG559" t="str">
        <f t="shared" si="125"/>
        <v>Orwell</v>
      </c>
      <c r="AH559" t="s">
        <v>14</v>
      </c>
      <c r="AI559">
        <v>1</v>
      </c>
      <c r="AK559" s="95">
        <v>50</v>
      </c>
      <c r="AL559" s="97">
        <v>1</v>
      </c>
      <c r="AM559" s="97">
        <v>70</v>
      </c>
      <c r="AN559" s="101">
        <v>53725</v>
      </c>
      <c r="AO559" s="101">
        <f t="shared" si="124"/>
        <v>50001</v>
      </c>
      <c r="AP559" s="9" t="s">
        <v>1974</v>
      </c>
      <c r="AQ559">
        <f t="shared" si="132"/>
        <v>5053725</v>
      </c>
      <c r="AU559">
        <v>49.68</v>
      </c>
      <c r="AV559">
        <v>2.2999999999999998</v>
      </c>
      <c r="AW559">
        <v>47.39</v>
      </c>
    </row>
    <row r="560" spans="1:49" ht="13" hidden="1" customHeight="1" outlineLevel="1">
      <c r="A560" t="s">
        <v>636</v>
      </c>
      <c r="B560" s="9" t="s">
        <v>2263</v>
      </c>
      <c r="C560" s="1">
        <f t="shared" si="126"/>
        <v>264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27"/>
        <v>5</v>
      </c>
      <c r="G560" s="1">
        <f t="shared" ref="G560:G623" si="133">IF(C560&gt;0,MAX(N560:P560)-LARGE(N560:P560,2),0)</f>
        <v>92</v>
      </c>
      <c r="H560" s="2">
        <f t="shared" ref="H560:H623" si="134">IF(C560&gt;0,G560/C560,0)</f>
        <v>0.34848484848484851</v>
      </c>
      <c r="I560" s="8"/>
      <c r="J560" s="2">
        <f t="shared" si="128"/>
        <v>0.64393939393939392</v>
      </c>
      <c r="K560" s="2">
        <f t="shared" si="129"/>
        <v>0.29545454545454547</v>
      </c>
      <c r="L560" s="2">
        <f t="shared" si="130"/>
        <v>1.5151515151515152E-2</v>
      </c>
      <c r="M560" s="2">
        <f t="shared" si="131"/>
        <v>4.5454545454545456E-2</v>
      </c>
      <c r="N560" s="87">
        <v>170</v>
      </c>
      <c r="O560" s="87">
        <v>78</v>
      </c>
      <c r="P560" s="87">
        <v>4</v>
      </c>
      <c r="Q560" s="87">
        <v>7</v>
      </c>
      <c r="R560" s="124"/>
      <c r="S560" s="87"/>
      <c r="T560" s="124"/>
      <c r="U560" s="124"/>
      <c r="V560" s="124"/>
      <c r="W560" s="124"/>
      <c r="X560" s="87">
        <v>0</v>
      </c>
      <c r="Y560" s="124"/>
      <c r="Z560" s="124">
        <v>5</v>
      </c>
      <c r="AA560" s="87">
        <v>0</v>
      </c>
      <c r="AB560" s="87"/>
      <c r="AG560" t="str">
        <f t="shared" si="125"/>
        <v>Panton</v>
      </c>
      <c r="AH560" t="s">
        <v>14</v>
      </c>
      <c r="AI560">
        <v>1</v>
      </c>
      <c r="AK560" s="95">
        <v>50</v>
      </c>
      <c r="AL560" s="97">
        <v>1</v>
      </c>
      <c r="AM560" s="97">
        <v>75</v>
      </c>
      <c r="AN560" s="101">
        <v>53950</v>
      </c>
      <c r="AO560" s="101">
        <f t="shared" si="124"/>
        <v>50001</v>
      </c>
      <c r="AP560" s="9" t="s">
        <v>1974</v>
      </c>
      <c r="AQ560">
        <f t="shared" si="132"/>
        <v>5053950</v>
      </c>
      <c r="AU560">
        <v>22.03</v>
      </c>
      <c r="AV560">
        <v>6.56</v>
      </c>
      <c r="AW560">
        <v>15.47</v>
      </c>
    </row>
    <row r="561" spans="1:49" ht="13" hidden="1" customHeight="1" outlineLevel="1">
      <c r="A561" t="s">
        <v>1408</v>
      </c>
      <c r="B561" s="9" t="s">
        <v>2263</v>
      </c>
      <c r="C561" s="1">
        <f t="shared" si="126"/>
        <v>490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27"/>
        <v>4</v>
      </c>
      <c r="G561" s="1">
        <f t="shared" si="133"/>
        <v>96</v>
      </c>
      <c r="H561" s="2">
        <f t="shared" si="134"/>
        <v>0.19591836734693877</v>
      </c>
      <c r="I561" s="8"/>
      <c r="J561" s="2">
        <f t="shared" si="128"/>
        <v>0.57755102040816331</v>
      </c>
      <c r="K561" s="2">
        <f t="shared" si="129"/>
        <v>0.38163265306122451</v>
      </c>
      <c r="L561" s="2">
        <f t="shared" si="130"/>
        <v>1.2244897959183673E-2</v>
      </c>
      <c r="M561" s="2">
        <f t="shared" si="131"/>
        <v>2.8571428571428505E-2</v>
      </c>
      <c r="N561" s="87">
        <v>283</v>
      </c>
      <c r="O561" s="87">
        <v>187</v>
      </c>
      <c r="P561" s="87">
        <v>6</v>
      </c>
      <c r="Q561" s="87">
        <v>9</v>
      </c>
      <c r="R561" s="124"/>
      <c r="S561" s="87"/>
      <c r="T561" s="124"/>
      <c r="U561" s="124"/>
      <c r="V561" s="124"/>
      <c r="W561" s="124"/>
      <c r="X561" s="87">
        <v>0</v>
      </c>
      <c r="Y561" s="124"/>
      <c r="Z561" s="124">
        <v>2</v>
      </c>
      <c r="AA561" s="87">
        <v>3</v>
      </c>
      <c r="AB561" s="87"/>
      <c r="AG561" t="str">
        <f t="shared" si="125"/>
        <v>Pawlet</v>
      </c>
      <c r="AH561" t="s">
        <v>1041</v>
      </c>
      <c r="AI561">
        <v>1</v>
      </c>
      <c r="AK561" s="95">
        <v>50</v>
      </c>
      <c r="AL561" s="97">
        <v>21</v>
      </c>
      <c r="AM561" s="97">
        <v>70</v>
      </c>
      <c r="AN561" s="101">
        <v>54250</v>
      </c>
      <c r="AO561" s="101">
        <f t="shared" si="124"/>
        <v>50021</v>
      </c>
      <c r="AP561" s="9" t="s">
        <v>1974</v>
      </c>
      <c r="AQ561">
        <f t="shared" si="132"/>
        <v>5054250</v>
      </c>
      <c r="AU561">
        <v>42.91</v>
      </c>
      <c r="AV561">
        <v>0.01</v>
      </c>
      <c r="AW561">
        <v>42.89</v>
      </c>
    </row>
    <row r="562" spans="1:49" ht="13" hidden="1" customHeight="1" outlineLevel="1">
      <c r="A562" t="s">
        <v>1557</v>
      </c>
      <c r="B562" s="9" t="s">
        <v>2263</v>
      </c>
      <c r="C562" s="1">
        <f t="shared" si="126"/>
        <v>355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27"/>
        <v>5</v>
      </c>
      <c r="G562" s="1">
        <f t="shared" si="133"/>
        <v>147</v>
      </c>
      <c r="H562" s="2">
        <f t="shared" si="134"/>
        <v>0.41408450704225352</v>
      </c>
      <c r="I562" s="8"/>
      <c r="J562" s="2">
        <f t="shared" si="128"/>
        <v>0.6816901408450704</v>
      </c>
      <c r="K562" s="2">
        <f t="shared" si="129"/>
        <v>0.26760563380281688</v>
      </c>
      <c r="L562" s="2">
        <f t="shared" si="130"/>
        <v>1.1267605633802818E-2</v>
      </c>
      <c r="M562" s="2">
        <f t="shared" si="131"/>
        <v>3.9436619718309904E-2</v>
      </c>
      <c r="N562" s="87">
        <v>242</v>
      </c>
      <c r="O562" s="87">
        <v>95</v>
      </c>
      <c r="P562" s="87">
        <v>4</v>
      </c>
      <c r="Q562" s="87">
        <v>6</v>
      </c>
      <c r="R562" s="124"/>
      <c r="S562" s="87"/>
      <c r="T562" s="124"/>
      <c r="U562" s="124"/>
      <c r="V562" s="124"/>
      <c r="W562" s="124"/>
      <c r="X562" s="87">
        <v>2</v>
      </c>
      <c r="Y562" s="124"/>
      <c r="Z562" s="124">
        <v>6</v>
      </c>
      <c r="AA562" s="87">
        <v>0</v>
      </c>
      <c r="AB562" s="87"/>
      <c r="AG562" t="str">
        <f t="shared" si="125"/>
        <v>Peacham</v>
      </c>
      <c r="AH562" t="s">
        <v>300</v>
      </c>
      <c r="AI562">
        <v>1</v>
      </c>
      <c r="AK562" s="95">
        <v>50</v>
      </c>
      <c r="AL562" s="97">
        <v>5</v>
      </c>
      <c r="AM562" s="97">
        <v>45</v>
      </c>
      <c r="AN562" s="101">
        <v>54400</v>
      </c>
      <c r="AO562" s="101">
        <f t="shared" si="124"/>
        <v>50005</v>
      </c>
      <c r="AP562" s="9" t="s">
        <v>1974</v>
      </c>
      <c r="AQ562">
        <f t="shared" si="132"/>
        <v>5054400</v>
      </c>
      <c r="AU562">
        <v>47.67</v>
      </c>
      <c r="AV562">
        <v>0.93</v>
      </c>
      <c r="AW562">
        <v>46.74</v>
      </c>
    </row>
    <row r="563" spans="1:49" ht="13" hidden="1" customHeight="1" outlineLevel="1">
      <c r="A563" t="s">
        <v>1007</v>
      </c>
      <c r="B563" s="9" t="s">
        <v>2263</v>
      </c>
      <c r="C563" s="1">
        <f t="shared" si="126"/>
        <v>172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27"/>
        <v>6</v>
      </c>
      <c r="G563" s="1">
        <f t="shared" si="133"/>
        <v>62</v>
      </c>
      <c r="H563" s="2">
        <f t="shared" si="134"/>
        <v>0.36046511627906974</v>
      </c>
      <c r="I563" s="8"/>
      <c r="J563" s="2">
        <f t="shared" si="128"/>
        <v>0.63953488372093026</v>
      </c>
      <c r="K563" s="2">
        <f t="shared" si="129"/>
        <v>0.27906976744186046</v>
      </c>
      <c r="L563" s="2">
        <f t="shared" si="130"/>
        <v>5.8139534883720929E-3</v>
      </c>
      <c r="M563" s="2">
        <f t="shared" si="131"/>
        <v>7.5581395348837191E-2</v>
      </c>
      <c r="N563" s="87">
        <v>110</v>
      </c>
      <c r="O563" s="87">
        <v>48</v>
      </c>
      <c r="P563" s="87">
        <v>1</v>
      </c>
      <c r="Q563" s="87">
        <v>9</v>
      </c>
      <c r="R563" s="124"/>
      <c r="S563" s="87"/>
      <c r="T563" s="124"/>
      <c r="U563" s="124"/>
      <c r="V563" s="124"/>
      <c r="W563" s="124"/>
      <c r="X563" s="87">
        <v>2</v>
      </c>
      <c r="Y563" s="124"/>
      <c r="Z563" s="124">
        <v>2</v>
      </c>
      <c r="AA563" s="87">
        <v>0</v>
      </c>
      <c r="AB563" s="87"/>
      <c r="AG563" t="str">
        <f t="shared" si="125"/>
        <v>Peru</v>
      </c>
      <c r="AH563" t="s">
        <v>214</v>
      </c>
      <c r="AI563">
        <v>1</v>
      </c>
      <c r="AK563" s="95">
        <v>50</v>
      </c>
      <c r="AL563" s="97">
        <v>3</v>
      </c>
      <c r="AM563" s="97">
        <v>30</v>
      </c>
      <c r="AN563" s="101">
        <v>55000</v>
      </c>
      <c r="AO563" s="101">
        <f t="shared" ref="AO563:AO626" si="135">AK563*1000+AL563</f>
        <v>50003</v>
      </c>
      <c r="AP563" s="9" t="s">
        <v>1974</v>
      </c>
      <c r="AQ563">
        <f t="shared" si="132"/>
        <v>5055000</v>
      </c>
      <c r="AU563">
        <v>37.39</v>
      </c>
      <c r="AV563">
        <v>7.0000000000000007E-2</v>
      </c>
      <c r="AW563">
        <v>37.32</v>
      </c>
    </row>
    <row r="564" spans="1:49" ht="13" hidden="1" customHeight="1" outlineLevel="1">
      <c r="A564" t="s">
        <v>1187</v>
      </c>
      <c r="B564" s="9" t="s">
        <v>2263</v>
      </c>
      <c r="C564" s="1">
        <f t="shared" si="126"/>
        <v>211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27"/>
        <v>4</v>
      </c>
      <c r="G564" s="1">
        <f t="shared" si="133"/>
        <v>61</v>
      </c>
      <c r="H564" s="2">
        <f t="shared" si="134"/>
        <v>0.2890995260663507</v>
      </c>
      <c r="I564" s="8"/>
      <c r="J564" s="2">
        <f t="shared" si="128"/>
        <v>0.60663507109004744</v>
      </c>
      <c r="K564" s="2">
        <f t="shared" si="129"/>
        <v>0.31753554502369669</v>
      </c>
      <c r="L564" s="2">
        <f t="shared" si="130"/>
        <v>1.8957345971563982E-2</v>
      </c>
      <c r="M564" s="2">
        <f t="shared" si="131"/>
        <v>5.6872037914691892E-2</v>
      </c>
      <c r="N564" s="87">
        <v>128</v>
      </c>
      <c r="O564" s="87">
        <v>67</v>
      </c>
      <c r="P564" s="87">
        <v>4</v>
      </c>
      <c r="Q564" s="87">
        <v>7</v>
      </c>
      <c r="R564" s="124"/>
      <c r="S564" s="87"/>
      <c r="T564" s="124"/>
      <c r="U564" s="124"/>
      <c r="V564" s="124"/>
      <c r="W564" s="124"/>
      <c r="X564" s="87">
        <v>0</v>
      </c>
      <c r="Y564" s="124"/>
      <c r="Z564" s="124">
        <v>3</v>
      </c>
      <c r="AA564" s="87">
        <v>2</v>
      </c>
      <c r="AB564" s="87"/>
      <c r="AG564" t="str">
        <f t="shared" si="125"/>
        <v>Pittsfield</v>
      </c>
      <c r="AH564" t="s">
        <v>1041</v>
      </c>
      <c r="AI564">
        <v>1</v>
      </c>
      <c r="AK564" s="95">
        <v>50</v>
      </c>
      <c r="AL564" s="97">
        <v>21</v>
      </c>
      <c r="AM564" s="97">
        <v>75</v>
      </c>
      <c r="AN564" s="101">
        <v>55450</v>
      </c>
      <c r="AO564" s="101">
        <f t="shared" si="135"/>
        <v>50021</v>
      </c>
      <c r="AP564" s="9" t="s">
        <v>1974</v>
      </c>
      <c r="AQ564">
        <f t="shared" si="132"/>
        <v>5055450</v>
      </c>
      <c r="AU564">
        <v>20.05</v>
      </c>
      <c r="AV564">
        <v>0</v>
      </c>
      <c r="AW564">
        <v>20.05</v>
      </c>
    </row>
    <row r="565" spans="1:49" ht="13" hidden="1" customHeight="1" outlineLevel="1">
      <c r="A565" t="s">
        <v>1459</v>
      </c>
      <c r="B565" s="9" t="s">
        <v>2263</v>
      </c>
      <c r="C565" s="1">
        <f t="shared" si="126"/>
        <v>1125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27"/>
        <v>5</v>
      </c>
      <c r="G565" s="1">
        <f t="shared" si="133"/>
        <v>459</v>
      </c>
      <c r="H565" s="2">
        <f t="shared" si="134"/>
        <v>0.40799999999999997</v>
      </c>
      <c r="I565" s="8"/>
      <c r="J565" s="2">
        <f t="shared" si="128"/>
        <v>0.68444444444444441</v>
      </c>
      <c r="K565" s="2">
        <f t="shared" si="129"/>
        <v>0.27644444444444444</v>
      </c>
      <c r="L565" s="2">
        <f t="shared" si="130"/>
        <v>8.8888888888888889E-3</v>
      </c>
      <c r="M565" s="2">
        <f t="shared" si="131"/>
        <v>3.0222222222222261E-2</v>
      </c>
      <c r="N565" s="87">
        <v>770</v>
      </c>
      <c r="O565" s="87">
        <v>311</v>
      </c>
      <c r="P565" s="87">
        <v>10</v>
      </c>
      <c r="Q565" s="87">
        <v>16</v>
      </c>
      <c r="R565" s="124"/>
      <c r="S565" s="87"/>
      <c r="T565" s="124"/>
      <c r="U565" s="124"/>
      <c r="V565" s="124"/>
      <c r="W565" s="124"/>
      <c r="X565" s="87">
        <v>4</v>
      </c>
      <c r="Y565" s="124"/>
      <c r="Z565" s="124">
        <v>13</v>
      </c>
      <c r="AA565" s="87">
        <v>1</v>
      </c>
      <c r="AB565" s="87"/>
      <c r="AG565" t="str">
        <f t="shared" si="125"/>
        <v>Pittsford</v>
      </c>
      <c r="AH565" t="s">
        <v>1041</v>
      </c>
      <c r="AI565">
        <v>1</v>
      </c>
      <c r="AK565" s="95">
        <v>50</v>
      </c>
      <c r="AL565" s="97">
        <v>21</v>
      </c>
      <c r="AM565" s="97">
        <v>80</v>
      </c>
      <c r="AN565" s="101">
        <v>55600</v>
      </c>
      <c r="AO565" s="101">
        <f t="shared" si="135"/>
        <v>50021</v>
      </c>
      <c r="AP565" s="9" t="s">
        <v>1974</v>
      </c>
      <c r="AQ565">
        <f t="shared" si="132"/>
        <v>5055600</v>
      </c>
      <c r="AU565">
        <v>43.57</v>
      </c>
      <c r="AV565">
        <v>0.08</v>
      </c>
      <c r="AW565">
        <v>43.49</v>
      </c>
    </row>
    <row r="566" spans="1:49" ht="13" hidden="1" customHeight="1" outlineLevel="1">
      <c r="A566" t="s">
        <v>1398</v>
      </c>
      <c r="B566" s="9" t="s">
        <v>2263</v>
      </c>
      <c r="C566" s="1">
        <f t="shared" si="126"/>
        <v>487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27"/>
        <v>4</v>
      </c>
      <c r="G566" s="1">
        <f t="shared" si="133"/>
        <v>217</v>
      </c>
      <c r="H566" s="2">
        <f t="shared" si="134"/>
        <v>0.44558521560574949</v>
      </c>
      <c r="I566" s="8"/>
      <c r="J566" s="2">
        <f t="shared" si="128"/>
        <v>0.68583162217659133</v>
      </c>
      <c r="K566" s="2">
        <f t="shared" si="129"/>
        <v>0.2402464065708419</v>
      </c>
      <c r="L566" s="2">
        <f t="shared" si="130"/>
        <v>2.0533880903490759E-2</v>
      </c>
      <c r="M566" s="2">
        <f t="shared" si="131"/>
        <v>5.3388090349076017E-2</v>
      </c>
      <c r="N566" s="87">
        <v>334</v>
      </c>
      <c r="O566" s="87">
        <v>117</v>
      </c>
      <c r="P566" s="87">
        <v>10</v>
      </c>
      <c r="Q566" s="87">
        <v>8</v>
      </c>
      <c r="R566" s="124"/>
      <c r="S566" s="87"/>
      <c r="T566" s="124"/>
      <c r="U566" s="124"/>
      <c r="V566" s="124"/>
      <c r="W566" s="124"/>
      <c r="X566" s="87">
        <v>1</v>
      </c>
      <c r="Y566" s="124"/>
      <c r="Z566" s="124">
        <v>11</v>
      </c>
      <c r="AA566" s="87">
        <v>6</v>
      </c>
      <c r="AB566" s="87"/>
      <c r="AG566" t="str">
        <f t="shared" si="125"/>
        <v>Plainfield</v>
      </c>
      <c r="AH566" t="s">
        <v>404</v>
      </c>
      <c r="AI566">
        <v>1</v>
      </c>
      <c r="AK566" s="95">
        <v>50</v>
      </c>
      <c r="AL566" s="97">
        <v>23</v>
      </c>
      <c r="AM566" s="97">
        <v>70</v>
      </c>
      <c r="AN566" s="101">
        <v>55825</v>
      </c>
      <c r="AO566" s="101">
        <f t="shared" si="135"/>
        <v>50023</v>
      </c>
      <c r="AP566" s="9" t="s">
        <v>1974</v>
      </c>
      <c r="AQ566">
        <f t="shared" si="132"/>
        <v>5055825</v>
      </c>
      <c r="AU566">
        <v>21.05</v>
      </c>
      <c r="AV566">
        <v>0.04</v>
      </c>
      <c r="AW566">
        <v>21.01</v>
      </c>
    </row>
    <row r="567" spans="1:49" ht="13" hidden="1" customHeight="1" outlineLevel="1">
      <c r="A567" t="s">
        <v>1363</v>
      </c>
      <c r="B567" s="9" t="s">
        <v>2263</v>
      </c>
      <c r="C567" s="1">
        <f t="shared" si="126"/>
        <v>286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27"/>
        <v>3</v>
      </c>
      <c r="G567" s="1">
        <f t="shared" si="133"/>
        <v>54</v>
      </c>
      <c r="H567" s="2">
        <f t="shared" si="134"/>
        <v>0.1888111888111888</v>
      </c>
      <c r="I567" s="8"/>
      <c r="J567" s="2">
        <f t="shared" si="128"/>
        <v>0.54195804195804198</v>
      </c>
      <c r="K567" s="2">
        <f t="shared" si="129"/>
        <v>0.35314685314685312</v>
      </c>
      <c r="L567" s="2">
        <f t="shared" si="130"/>
        <v>3.4965034965034968E-2</v>
      </c>
      <c r="M567" s="2">
        <f t="shared" si="131"/>
        <v>6.9930069930069921E-2</v>
      </c>
      <c r="N567" s="87">
        <v>155</v>
      </c>
      <c r="O567" s="87">
        <v>101</v>
      </c>
      <c r="P567" s="87">
        <v>10</v>
      </c>
      <c r="Q567" s="87">
        <v>8</v>
      </c>
      <c r="R567" s="124"/>
      <c r="S567" s="87"/>
      <c r="T567" s="124"/>
      <c r="U567" s="124"/>
      <c r="V567" s="124"/>
      <c r="W567" s="124"/>
      <c r="X567" s="87">
        <v>3</v>
      </c>
      <c r="Y567" s="124"/>
      <c r="Z567" s="124">
        <v>8</v>
      </c>
      <c r="AA567" s="87">
        <v>1</v>
      </c>
      <c r="AB567" s="87"/>
      <c r="AG567" t="str">
        <f t="shared" si="125"/>
        <v>Plymouth</v>
      </c>
      <c r="AH567" t="s">
        <v>1967</v>
      </c>
      <c r="AI567">
        <v>1</v>
      </c>
      <c r="AK567" s="95">
        <v>50</v>
      </c>
      <c r="AL567" s="97">
        <v>27</v>
      </c>
      <c r="AM567" s="97">
        <v>60</v>
      </c>
      <c r="AN567" s="101">
        <v>56050</v>
      </c>
      <c r="AO567" s="101">
        <f t="shared" si="135"/>
        <v>50027</v>
      </c>
      <c r="AP567" s="9" t="s">
        <v>1974</v>
      </c>
      <c r="AQ567">
        <f t="shared" si="132"/>
        <v>5056050</v>
      </c>
      <c r="AU567">
        <v>48.67</v>
      </c>
      <c r="AV567">
        <v>0.49</v>
      </c>
      <c r="AW567">
        <v>48.18</v>
      </c>
    </row>
    <row r="568" spans="1:49" ht="13" hidden="1" customHeight="1" outlineLevel="1">
      <c r="A568" t="s">
        <v>1275</v>
      </c>
      <c r="B568" s="9" t="s">
        <v>2263</v>
      </c>
      <c r="C568" s="1">
        <f t="shared" si="126"/>
        <v>475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27"/>
        <v>4</v>
      </c>
      <c r="G568" s="1">
        <f t="shared" si="133"/>
        <v>241</v>
      </c>
      <c r="H568" s="2">
        <f t="shared" si="134"/>
        <v>0.50736842105263158</v>
      </c>
      <c r="I568" s="8"/>
      <c r="J568" s="2">
        <f t="shared" si="128"/>
        <v>0.72</v>
      </c>
      <c r="K568" s="2">
        <f t="shared" si="129"/>
        <v>0.21263157894736842</v>
      </c>
      <c r="L568" s="2">
        <f t="shared" si="130"/>
        <v>1.6842105263157894E-2</v>
      </c>
      <c r="M568" s="2">
        <f t="shared" si="131"/>
        <v>5.0526315789473711E-2</v>
      </c>
      <c r="N568" s="87">
        <v>342</v>
      </c>
      <c r="O568" s="87">
        <v>101</v>
      </c>
      <c r="P568" s="87">
        <v>8</v>
      </c>
      <c r="Q568" s="87">
        <v>15</v>
      </c>
      <c r="R568" s="124"/>
      <c r="S568" s="87"/>
      <c r="T568" s="124"/>
      <c r="U568" s="124"/>
      <c r="V568" s="124"/>
      <c r="W568" s="124"/>
      <c r="X568" s="87">
        <v>4</v>
      </c>
      <c r="Y568" s="124"/>
      <c r="Z568" s="124">
        <v>3</v>
      </c>
      <c r="AA568" s="87">
        <v>2</v>
      </c>
      <c r="AB568" s="87"/>
      <c r="AG568" t="str">
        <f t="shared" si="125"/>
        <v>Pomfret</v>
      </c>
      <c r="AH568" t="s">
        <v>1967</v>
      </c>
      <c r="AI568">
        <v>1</v>
      </c>
      <c r="AK568" s="95">
        <v>50</v>
      </c>
      <c r="AL568" s="97">
        <v>27</v>
      </c>
      <c r="AM568" s="97">
        <v>65</v>
      </c>
      <c r="AN568" s="101">
        <v>56350</v>
      </c>
      <c r="AO568" s="101">
        <f t="shared" si="135"/>
        <v>50027</v>
      </c>
      <c r="AP568" s="9" t="s">
        <v>1974</v>
      </c>
      <c r="AQ568">
        <f t="shared" si="132"/>
        <v>5056350</v>
      </c>
      <c r="AU568">
        <v>39.46</v>
      </c>
      <c r="AV568">
        <v>0.06</v>
      </c>
      <c r="AW568">
        <v>39.4</v>
      </c>
    </row>
    <row r="569" spans="1:49" ht="13" hidden="1" customHeight="1" outlineLevel="1">
      <c r="A569" t="s">
        <v>1283</v>
      </c>
      <c r="B569" s="9" t="s">
        <v>2263</v>
      </c>
      <c r="C569" s="1">
        <f t="shared" si="126"/>
        <v>955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27"/>
        <v>3</v>
      </c>
      <c r="G569" s="1">
        <f t="shared" si="133"/>
        <v>378</v>
      </c>
      <c r="H569" s="2">
        <f t="shared" si="134"/>
        <v>0.39581151832460731</v>
      </c>
      <c r="I569" s="8"/>
      <c r="J569" s="2">
        <f t="shared" si="128"/>
        <v>0.66387434554973823</v>
      </c>
      <c r="K569" s="2">
        <f t="shared" si="129"/>
        <v>0.26806282722513092</v>
      </c>
      <c r="L569" s="2">
        <f t="shared" si="130"/>
        <v>1.8848167539267015E-2</v>
      </c>
      <c r="M569" s="2">
        <f t="shared" si="131"/>
        <v>4.9214659685863832E-2</v>
      </c>
      <c r="N569" s="87">
        <v>634</v>
      </c>
      <c r="O569" s="87">
        <v>256</v>
      </c>
      <c r="P569" s="87">
        <v>18</v>
      </c>
      <c r="Q569" s="87">
        <v>18</v>
      </c>
      <c r="R569" s="124"/>
      <c r="S569" s="87"/>
      <c r="T569" s="124"/>
      <c r="U569" s="124"/>
      <c r="V569" s="124"/>
      <c r="W569" s="124"/>
      <c r="X569" s="87">
        <v>6</v>
      </c>
      <c r="Y569" s="124"/>
      <c r="Z569" s="124">
        <v>18</v>
      </c>
      <c r="AA569" s="87">
        <v>5</v>
      </c>
      <c r="AB569" s="87"/>
      <c r="AG569" t="str">
        <f t="shared" si="125"/>
        <v>Poultney</v>
      </c>
      <c r="AH569" t="s">
        <v>1041</v>
      </c>
      <c r="AI569">
        <v>1</v>
      </c>
      <c r="AK569" s="95">
        <v>50</v>
      </c>
      <c r="AL569" s="97">
        <v>21</v>
      </c>
      <c r="AM569" s="97">
        <v>85</v>
      </c>
      <c r="AN569" s="101">
        <v>56875</v>
      </c>
      <c r="AO569" s="101">
        <f t="shared" si="135"/>
        <v>50021</v>
      </c>
      <c r="AP569" s="9" t="s">
        <v>1974</v>
      </c>
      <c r="AQ569">
        <f t="shared" si="132"/>
        <v>5056875</v>
      </c>
      <c r="AU569">
        <v>44.8</v>
      </c>
      <c r="AV569">
        <v>0.87</v>
      </c>
      <c r="AW569">
        <v>43.92</v>
      </c>
    </row>
    <row r="570" spans="1:49" ht="13" hidden="1" customHeight="1" outlineLevel="1">
      <c r="A570" t="s">
        <v>1796</v>
      </c>
      <c r="B570" s="9" t="s">
        <v>2263</v>
      </c>
      <c r="C570" s="1">
        <f t="shared" si="126"/>
        <v>1163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27"/>
        <v>4</v>
      </c>
      <c r="G570" s="1">
        <f t="shared" si="133"/>
        <v>440</v>
      </c>
      <c r="H570" s="2">
        <f t="shared" si="134"/>
        <v>0.37833190025795355</v>
      </c>
      <c r="I570" s="8"/>
      <c r="J570" s="2">
        <f t="shared" si="128"/>
        <v>0.64746345657781601</v>
      </c>
      <c r="K570" s="2">
        <f t="shared" si="129"/>
        <v>0.26913155631986241</v>
      </c>
      <c r="L570" s="2">
        <f t="shared" si="130"/>
        <v>2.235597592433362E-2</v>
      </c>
      <c r="M570" s="2">
        <f t="shared" si="131"/>
        <v>6.1049011177987958E-2</v>
      </c>
      <c r="N570" s="87">
        <v>753</v>
      </c>
      <c r="O570" s="87">
        <v>313</v>
      </c>
      <c r="P570" s="87">
        <v>26</v>
      </c>
      <c r="Q570" s="87">
        <v>32</v>
      </c>
      <c r="R570" s="124"/>
      <c r="S570" s="87"/>
      <c r="T570" s="124"/>
      <c r="U570" s="124"/>
      <c r="V570" s="124"/>
      <c r="W570" s="124"/>
      <c r="X570" s="87">
        <v>2</v>
      </c>
      <c r="Y570" s="124"/>
      <c r="Z570" s="124">
        <v>14</v>
      </c>
      <c r="AA570" s="87">
        <v>23</v>
      </c>
      <c r="AB570" s="87"/>
      <c r="AG570" t="str">
        <f t="shared" si="125"/>
        <v>Pownal</v>
      </c>
      <c r="AH570" t="s">
        <v>214</v>
      </c>
      <c r="AI570">
        <v>1</v>
      </c>
      <c r="AK570" s="95">
        <v>50</v>
      </c>
      <c r="AL570" s="97">
        <v>3</v>
      </c>
      <c r="AM570" s="97">
        <v>35</v>
      </c>
      <c r="AN570" s="101">
        <v>57025</v>
      </c>
      <c r="AO570" s="101">
        <f t="shared" si="135"/>
        <v>50003</v>
      </c>
      <c r="AP570" s="9" t="s">
        <v>1974</v>
      </c>
      <c r="AQ570">
        <f t="shared" si="132"/>
        <v>5057025</v>
      </c>
      <c r="AU570">
        <v>46.73</v>
      </c>
      <c r="AV570">
        <v>0.08</v>
      </c>
      <c r="AW570">
        <v>46.65</v>
      </c>
    </row>
    <row r="571" spans="1:49" ht="13" hidden="1" customHeight="1" outlineLevel="1">
      <c r="A571" t="s">
        <v>1563</v>
      </c>
      <c r="B571" s="9" t="s">
        <v>2263</v>
      </c>
      <c r="C571" s="1">
        <f t="shared" si="126"/>
        <v>673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27"/>
        <v>5</v>
      </c>
      <c r="G571" s="1">
        <f t="shared" si="133"/>
        <v>373</v>
      </c>
      <c r="H571" s="2">
        <f t="shared" si="134"/>
        <v>0.55423476968796437</v>
      </c>
      <c r="I571" s="8"/>
      <c r="J571" s="2">
        <f t="shared" si="128"/>
        <v>0.75334323922734026</v>
      </c>
      <c r="K571" s="2">
        <f t="shared" si="129"/>
        <v>0.19910846953937592</v>
      </c>
      <c r="L571" s="2">
        <f t="shared" si="130"/>
        <v>7.429420505200594E-3</v>
      </c>
      <c r="M571" s="2">
        <f t="shared" si="131"/>
        <v>4.0118870728083234E-2</v>
      </c>
      <c r="N571" s="87">
        <v>507</v>
      </c>
      <c r="O571" s="87">
        <v>134</v>
      </c>
      <c r="P571" s="87">
        <v>5</v>
      </c>
      <c r="Q571" s="87">
        <v>17</v>
      </c>
      <c r="R571" s="124"/>
      <c r="S571" s="87"/>
      <c r="T571" s="124"/>
      <c r="U571" s="124"/>
      <c r="V571" s="124"/>
      <c r="W571" s="124"/>
      <c r="X571" s="87">
        <v>1</v>
      </c>
      <c r="Y571" s="124"/>
      <c r="Z571" s="124">
        <v>7</v>
      </c>
      <c r="AA571" s="87">
        <v>2</v>
      </c>
      <c r="AB571" s="87"/>
      <c r="AG571" t="str">
        <f t="shared" si="125"/>
        <v>Proctor</v>
      </c>
      <c r="AH571" t="s">
        <v>1041</v>
      </c>
      <c r="AI571">
        <v>1</v>
      </c>
      <c r="AK571" s="95">
        <v>50</v>
      </c>
      <c r="AL571" s="97">
        <v>21</v>
      </c>
      <c r="AM571" s="97">
        <v>90</v>
      </c>
      <c r="AN571" s="101">
        <v>57250</v>
      </c>
      <c r="AO571" s="101">
        <f t="shared" si="135"/>
        <v>50021</v>
      </c>
      <c r="AP571" s="9" t="s">
        <v>1974</v>
      </c>
      <c r="AQ571">
        <f t="shared" si="132"/>
        <v>5057250</v>
      </c>
      <c r="AU571">
        <v>7.6</v>
      </c>
      <c r="AV571">
        <v>0.03</v>
      </c>
      <c r="AW571">
        <v>7.56</v>
      </c>
    </row>
    <row r="572" spans="1:49" ht="13" hidden="1" customHeight="1" outlineLevel="1">
      <c r="A572" t="s">
        <v>344</v>
      </c>
      <c r="B572" s="9" t="s">
        <v>2263</v>
      </c>
      <c r="C572" s="1">
        <f t="shared" si="126"/>
        <v>863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27"/>
        <v>5</v>
      </c>
      <c r="G572" s="1">
        <f t="shared" si="133"/>
        <v>495</v>
      </c>
      <c r="H572" s="2">
        <f t="shared" si="134"/>
        <v>0.57358053302433376</v>
      </c>
      <c r="I572" s="8"/>
      <c r="J572" s="2">
        <f t="shared" si="128"/>
        <v>0.7555040556199305</v>
      </c>
      <c r="K572" s="2">
        <f t="shared" si="129"/>
        <v>0.18192352259559674</v>
      </c>
      <c r="L572" s="2">
        <f t="shared" si="130"/>
        <v>1.0428736964078795E-2</v>
      </c>
      <c r="M572" s="2">
        <f t="shared" si="131"/>
        <v>5.2143684820393957E-2</v>
      </c>
      <c r="N572" s="87">
        <v>652</v>
      </c>
      <c r="O572" s="87">
        <v>157</v>
      </c>
      <c r="P572" s="87">
        <v>9</v>
      </c>
      <c r="Q572" s="87">
        <v>9</v>
      </c>
      <c r="R572" s="124"/>
      <c r="S572" s="87"/>
      <c r="T572" s="124"/>
      <c r="U572" s="124"/>
      <c r="V572" s="124"/>
      <c r="W572" s="124"/>
      <c r="X572" s="87">
        <v>0</v>
      </c>
      <c r="Y572" s="124"/>
      <c r="Z572" s="124">
        <v>10</v>
      </c>
      <c r="AA572" s="87">
        <v>26</v>
      </c>
      <c r="AB572" s="87"/>
      <c r="AG572" t="str">
        <f t="shared" si="125"/>
        <v>Putney</v>
      </c>
      <c r="AH572" t="s">
        <v>1034</v>
      </c>
      <c r="AI572">
        <v>1</v>
      </c>
      <c r="AK572" s="95">
        <v>50</v>
      </c>
      <c r="AL572" s="97">
        <v>25</v>
      </c>
      <c r="AM572" s="97">
        <v>65</v>
      </c>
      <c r="AN572" s="101">
        <v>57700</v>
      </c>
      <c r="AO572" s="101">
        <f t="shared" si="135"/>
        <v>50025</v>
      </c>
      <c r="AP572" s="9" t="s">
        <v>1974</v>
      </c>
      <c r="AQ572">
        <f t="shared" si="132"/>
        <v>5057700</v>
      </c>
      <c r="AU572">
        <v>26.81</v>
      </c>
      <c r="AV572">
        <v>0.01</v>
      </c>
      <c r="AW572">
        <v>26.8</v>
      </c>
    </row>
    <row r="573" spans="1:49" ht="13" hidden="1" customHeight="1" outlineLevel="1">
      <c r="A573" t="s">
        <v>1575</v>
      </c>
      <c r="B573" s="9" t="s">
        <v>2263</v>
      </c>
      <c r="C573" s="1">
        <f t="shared" si="126"/>
        <v>1636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27"/>
        <v>4</v>
      </c>
      <c r="G573" s="1">
        <f t="shared" si="133"/>
        <v>835</v>
      </c>
      <c r="H573" s="2">
        <f t="shared" si="134"/>
        <v>0.51039119804400979</v>
      </c>
      <c r="I573" s="8"/>
      <c r="J573" s="2">
        <f t="shared" si="128"/>
        <v>0.73777506112469438</v>
      </c>
      <c r="K573" s="2">
        <f t="shared" si="129"/>
        <v>0.22738386308068459</v>
      </c>
      <c r="L573" s="2">
        <f t="shared" si="130"/>
        <v>8.557457212713936E-3</v>
      </c>
      <c r="M573" s="2">
        <f t="shared" si="131"/>
        <v>2.6283618581907101E-2</v>
      </c>
      <c r="N573" s="87">
        <v>1207</v>
      </c>
      <c r="O573" s="87">
        <v>372</v>
      </c>
      <c r="P573" s="87">
        <v>14</v>
      </c>
      <c r="Q573" s="87">
        <v>32</v>
      </c>
      <c r="R573" s="124"/>
      <c r="S573" s="87"/>
      <c r="T573" s="124"/>
      <c r="U573" s="124"/>
      <c r="V573" s="124"/>
      <c r="W573" s="124"/>
      <c r="X573" s="87">
        <v>1</v>
      </c>
      <c r="Y573" s="124"/>
      <c r="Z573" s="124">
        <v>6</v>
      </c>
      <c r="AA573" s="87">
        <v>4</v>
      </c>
      <c r="AB573" s="87"/>
      <c r="AG573" t="str">
        <f t="shared" si="125"/>
        <v>Randolph</v>
      </c>
      <c r="AH573" t="s">
        <v>467</v>
      </c>
      <c r="AI573">
        <v>1</v>
      </c>
      <c r="AK573" s="95">
        <v>50</v>
      </c>
      <c r="AL573" s="97">
        <v>17</v>
      </c>
      <c r="AM573" s="97">
        <v>45</v>
      </c>
      <c r="AN573" s="101">
        <v>58075</v>
      </c>
      <c r="AO573" s="101">
        <f t="shared" si="135"/>
        <v>50017</v>
      </c>
      <c r="AP573" s="9" t="s">
        <v>1974</v>
      </c>
      <c r="AQ573">
        <f t="shared" si="132"/>
        <v>5058075</v>
      </c>
      <c r="AU573">
        <v>47.9</v>
      </c>
      <c r="AV573">
        <v>0.04</v>
      </c>
      <c r="AW573">
        <v>47.86</v>
      </c>
    </row>
    <row r="574" spans="1:49" ht="13" hidden="1" customHeight="1" outlineLevel="1">
      <c r="A574" t="s">
        <v>2075</v>
      </c>
      <c r="B574" s="9" t="s">
        <v>2263</v>
      </c>
      <c r="C574" s="1">
        <f t="shared" si="126"/>
        <v>311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27"/>
        <v>4</v>
      </c>
      <c r="G574" s="1">
        <f t="shared" si="133"/>
        <v>117</v>
      </c>
      <c r="H574" s="2">
        <f t="shared" si="134"/>
        <v>0.3762057877813505</v>
      </c>
      <c r="I574" s="8"/>
      <c r="J574" s="2">
        <f t="shared" si="128"/>
        <v>0.6463022508038585</v>
      </c>
      <c r="K574" s="2">
        <f t="shared" si="129"/>
        <v>0.27009646302250806</v>
      </c>
      <c r="L574" s="2">
        <f t="shared" si="130"/>
        <v>2.2508038585209004E-2</v>
      </c>
      <c r="M574" s="2">
        <f t="shared" si="131"/>
        <v>6.1093247588424437E-2</v>
      </c>
      <c r="N574" s="87">
        <v>201</v>
      </c>
      <c r="O574" s="87">
        <v>84</v>
      </c>
      <c r="P574" s="87">
        <v>7</v>
      </c>
      <c r="Q574" s="87">
        <v>4</v>
      </c>
      <c r="R574" s="124"/>
      <c r="S574" s="87"/>
      <c r="T574" s="124"/>
      <c r="U574" s="124"/>
      <c r="V574" s="124"/>
      <c r="W574" s="124"/>
      <c r="X574" s="87">
        <v>3</v>
      </c>
      <c r="Y574" s="124"/>
      <c r="Z574" s="124">
        <v>8</v>
      </c>
      <c r="AA574" s="87">
        <v>4</v>
      </c>
      <c r="AB574" s="87"/>
      <c r="AG574" t="str">
        <f t="shared" si="125"/>
        <v>Reading</v>
      </c>
      <c r="AH574" t="s">
        <v>1967</v>
      </c>
      <c r="AI574">
        <v>1</v>
      </c>
      <c r="AK574" s="95">
        <v>50</v>
      </c>
      <c r="AL574" s="97">
        <v>27</v>
      </c>
      <c r="AM574" s="97">
        <v>70</v>
      </c>
      <c r="AN574" s="101">
        <v>58375</v>
      </c>
      <c r="AO574" s="101">
        <f t="shared" si="135"/>
        <v>50027</v>
      </c>
      <c r="AP574" s="9" t="s">
        <v>1974</v>
      </c>
      <c r="AQ574">
        <f t="shared" si="132"/>
        <v>5058375</v>
      </c>
      <c r="AU574">
        <v>41.66</v>
      </c>
      <c r="AV574">
        <v>0.17</v>
      </c>
      <c r="AW574">
        <v>41.5</v>
      </c>
    </row>
    <row r="575" spans="1:49" ht="13" hidden="1" customHeight="1" outlineLevel="1">
      <c r="A575" t="s">
        <v>762</v>
      </c>
      <c r="B575" s="9" t="s">
        <v>2263</v>
      </c>
      <c r="C575" s="1">
        <f t="shared" si="126"/>
        <v>90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 t="shared" si="127"/>
        <v>3</v>
      </c>
      <c r="G575" s="1">
        <f t="shared" si="133"/>
        <v>24</v>
      </c>
      <c r="H575" s="2">
        <f t="shared" si="134"/>
        <v>0.26666666666666666</v>
      </c>
      <c r="I575" s="8"/>
      <c r="J575" s="2">
        <f t="shared" si="128"/>
        <v>0.28888888888888886</v>
      </c>
      <c r="K575" s="2">
        <f t="shared" si="129"/>
        <v>0.55555555555555558</v>
      </c>
      <c r="L575" s="2">
        <f t="shared" si="130"/>
        <v>5.5555555555555552E-2</v>
      </c>
      <c r="M575" s="2">
        <f t="shared" si="131"/>
        <v>0.1</v>
      </c>
      <c r="N575" s="87">
        <v>26</v>
      </c>
      <c r="O575" s="87">
        <v>50</v>
      </c>
      <c r="P575" s="87">
        <v>5</v>
      </c>
      <c r="Q575" s="87">
        <v>1</v>
      </c>
      <c r="R575" s="124"/>
      <c r="S575" s="87"/>
      <c r="T575" s="124"/>
      <c r="U575" s="124"/>
      <c r="V575" s="124"/>
      <c r="W575" s="124"/>
      <c r="X575" s="87">
        <v>0</v>
      </c>
      <c r="Y575" s="124"/>
      <c r="Z575" s="124">
        <v>5</v>
      </c>
      <c r="AA575" s="87">
        <v>3</v>
      </c>
      <c r="AB575" s="87"/>
      <c r="AG575" t="str">
        <f t="shared" si="125"/>
        <v>Readsboro</v>
      </c>
      <c r="AH575" t="s">
        <v>214</v>
      </c>
      <c r="AI575">
        <v>1</v>
      </c>
      <c r="AK575" s="95">
        <v>50</v>
      </c>
      <c r="AL575" s="97">
        <v>3</v>
      </c>
      <c r="AM575" s="97">
        <v>40</v>
      </c>
      <c r="AN575" s="101">
        <v>58600</v>
      </c>
      <c r="AO575" s="101">
        <f t="shared" si="135"/>
        <v>50003</v>
      </c>
      <c r="AP575" s="9" t="s">
        <v>1974</v>
      </c>
      <c r="AQ575">
        <f t="shared" si="132"/>
        <v>5058600</v>
      </c>
      <c r="AU575">
        <v>36.47</v>
      </c>
      <c r="AV575">
        <v>0.1</v>
      </c>
      <c r="AW575">
        <v>36.369999999999997</v>
      </c>
    </row>
    <row r="576" spans="1:49" ht="13" hidden="1" customHeight="1" outlineLevel="1">
      <c r="A576" t="s">
        <v>2011</v>
      </c>
      <c r="B576" s="9" t="s">
        <v>2263</v>
      </c>
      <c r="C576" s="1">
        <f t="shared" si="126"/>
        <v>933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27"/>
        <v>6</v>
      </c>
      <c r="G576" s="1">
        <f t="shared" si="133"/>
        <v>519</v>
      </c>
      <c r="H576" s="2">
        <f t="shared" si="134"/>
        <v>0.5562700964630225</v>
      </c>
      <c r="I576" s="8"/>
      <c r="J576" s="2">
        <f t="shared" si="128"/>
        <v>0.75026795284030012</v>
      </c>
      <c r="K576" s="2">
        <f t="shared" si="129"/>
        <v>0.19399785637727759</v>
      </c>
      <c r="L576" s="2">
        <f t="shared" si="130"/>
        <v>9.6463022508038593E-3</v>
      </c>
      <c r="M576" s="2">
        <f t="shared" si="131"/>
        <v>4.6087888531618423E-2</v>
      </c>
      <c r="N576" s="87">
        <v>700</v>
      </c>
      <c r="O576" s="87">
        <v>181</v>
      </c>
      <c r="P576" s="87">
        <v>9</v>
      </c>
      <c r="Q576" s="87">
        <v>13</v>
      </c>
      <c r="R576" s="124"/>
      <c r="S576" s="87"/>
      <c r="T576" s="124"/>
      <c r="U576" s="124"/>
      <c r="V576" s="124"/>
      <c r="W576" s="124"/>
      <c r="X576" s="87">
        <v>2</v>
      </c>
      <c r="Y576" s="124"/>
      <c r="Z576" s="124">
        <v>16</v>
      </c>
      <c r="AA576" s="87">
        <v>12</v>
      </c>
      <c r="AB576" s="87"/>
      <c r="AG576" t="str">
        <f t="shared" si="125"/>
        <v>Richford</v>
      </c>
      <c r="AH576" t="s">
        <v>522</v>
      </c>
      <c r="AI576">
        <v>1</v>
      </c>
      <c r="AK576" s="95">
        <v>50</v>
      </c>
      <c r="AL576" s="97">
        <v>11</v>
      </c>
      <c r="AM576" s="97">
        <v>60</v>
      </c>
      <c r="AN576" s="101">
        <v>59125</v>
      </c>
      <c r="AO576" s="101">
        <f t="shared" si="135"/>
        <v>50011</v>
      </c>
      <c r="AP576" s="9" t="s">
        <v>1974</v>
      </c>
      <c r="AQ576">
        <f t="shared" si="132"/>
        <v>5059125</v>
      </c>
      <c r="AU576">
        <v>43.28</v>
      </c>
      <c r="AV576">
        <v>0.02</v>
      </c>
      <c r="AW576">
        <v>43.25</v>
      </c>
    </row>
    <row r="577" spans="1:49" ht="13" hidden="1" customHeight="1" outlineLevel="1">
      <c r="A577" t="s">
        <v>1645</v>
      </c>
      <c r="B577" s="9" t="s">
        <v>2263</v>
      </c>
      <c r="C577" s="1">
        <f t="shared" si="126"/>
        <v>1632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27"/>
        <v>5</v>
      </c>
      <c r="G577" s="1">
        <f t="shared" si="133"/>
        <v>961</v>
      </c>
      <c r="H577" s="2">
        <f t="shared" si="134"/>
        <v>0.58884803921568629</v>
      </c>
      <c r="I577" s="8"/>
      <c r="J577" s="2">
        <f t="shared" si="128"/>
        <v>0.76838235294117652</v>
      </c>
      <c r="K577" s="2">
        <f t="shared" si="129"/>
        <v>0.1795343137254902</v>
      </c>
      <c r="L577" s="2">
        <f t="shared" si="130"/>
        <v>1.1029411764705883E-2</v>
      </c>
      <c r="M577" s="2">
        <f t="shared" si="131"/>
        <v>4.1053921568627402E-2</v>
      </c>
      <c r="N577" s="87">
        <v>1254</v>
      </c>
      <c r="O577" s="87">
        <v>293</v>
      </c>
      <c r="P577" s="87">
        <v>18</v>
      </c>
      <c r="Q577" s="87">
        <v>27</v>
      </c>
      <c r="R577" s="124"/>
      <c r="S577" s="87"/>
      <c r="T577" s="124"/>
      <c r="U577" s="124"/>
      <c r="V577" s="124"/>
      <c r="W577" s="124"/>
      <c r="X577" s="87">
        <v>11</v>
      </c>
      <c r="Y577" s="124"/>
      <c r="Z577" s="124">
        <v>22</v>
      </c>
      <c r="AA577" s="87">
        <v>7</v>
      </c>
      <c r="AB577" s="87"/>
      <c r="AG577" t="str">
        <f t="shared" si="125"/>
        <v>Richmond</v>
      </c>
      <c r="AH577" t="s">
        <v>1227</v>
      </c>
      <c r="AI577">
        <v>1</v>
      </c>
      <c r="AK577" s="95">
        <v>50</v>
      </c>
      <c r="AL577" s="97">
        <v>7</v>
      </c>
      <c r="AM577" s="97">
        <v>55</v>
      </c>
      <c r="AN577" s="101">
        <v>59275</v>
      </c>
      <c r="AO577" s="101">
        <f t="shared" si="135"/>
        <v>50007</v>
      </c>
      <c r="AP577" s="9" t="s">
        <v>1974</v>
      </c>
      <c r="AQ577">
        <f t="shared" si="132"/>
        <v>5059275</v>
      </c>
      <c r="AU577">
        <v>32.33</v>
      </c>
      <c r="AV577">
        <v>0.49</v>
      </c>
      <c r="AW577">
        <v>31.84</v>
      </c>
    </row>
    <row r="578" spans="1:49" ht="13" hidden="1" customHeight="1" outlineLevel="1">
      <c r="A578" t="s">
        <v>1932</v>
      </c>
      <c r="B578" s="9" t="s">
        <v>2263</v>
      </c>
      <c r="C578" s="1">
        <f t="shared" si="126"/>
        <v>221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27"/>
        <v>5</v>
      </c>
      <c r="G578" s="1">
        <f t="shared" si="133"/>
        <v>124</v>
      </c>
      <c r="H578" s="2">
        <f t="shared" si="134"/>
        <v>0.56108597285067874</v>
      </c>
      <c r="I578" s="8"/>
      <c r="J578" s="2">
        <f t="shared" si="128"/>
        <v>0.75113122171945701</v>
      </c>
      <c r="K578" s="2">
        <f t="shared" si="129"/>
        <v>0.19004524886877827</v>
      </c>
      <c r="L578" s="2">
        <f t="shared" si="130"/>
        <v>1.3574660633484163E-2</v>
      </c>
      <c r="M578" s="2">
        <f t="shared" si="131"/>
        <v>4.5248868778280556E-2</v>
      </c>
      <c r="N578" s="87">
        <v>166</v>
      </c>
      <c r="O578" s="87">
        <v>42</v>
      </c>
      <c r="P578" s="87">
        <v>3</v>
      </c>
      <c r="Q578" s="87">
        <v>4</v>
      </c>
      <c r="R578" s="124"/>
      <c r="S578" s="87"/>
      <c r="T578" s="124"/>
      <c r="U578" s="124"/>
      <c r="V578" s="124"/>
      <c r="W578" s="124"/>
      <c r="X578" s="87">
        <v>0</v>
      </c>
      <c r="Y578" s="124"/>
      <c r="Z578" s="124">
        <v>5</v>
      </c>
      <c r="AA578" s="87">
        <v>1</v>
      </c>
      <c r="AB578" s="87"/>
      <c r="AG578" t="str">
        <f t="shared" si="125"/>
        <v>Ripton</v>
      </c>
      <c r="AH578" t="s">
        <v>14</v>
      </c>
      <c r="AI578">
        <v>1</v>
      </c>
      <c r="AK578" s="95">
        <v>50</v>
      </c>
      <c r="AL578" s="97">
        <v>1</v>
      </c>
      <c r="AM578" s="97">
        <v>80</v>
      </c>
      <c r="AN578" s="101">
        <v>59650</v>
      </c>
      <c r="AO578" s="101">
        <f t="shared" si="135"/>
        <v>50001</v>
      </c>
      <c r="AP578" s="9" t="s">
        <v>1974</v>
      </c>
      <c r="AQ578">
        <f t="shared" si="132"/>
        <v>5059650</v>
      </c>
      <c r="AU578">
        <v>49.53</v>
      </c>
      <c r="AV578">
        <v>0.01</v>
      </c>
      <c r="AW578">
        <v>49.52</v>
      </c>
    </row>
    <row r="579" spans="1:49" ht="13" hidden="1" customHeight="1" outlineLevel="1">
      <c r="A579" t="s">
        <v>1384</v>
      </c>
      <c r="B579" s="9" t="s">
        <v>2263</v>
      </c>
      <c r="C579" s="1">
        <f t="shared" si="126"/>
        <v>515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27"/>
        <v>4</v>
      </c>
      <c r="G579" s="1">
        <f t="shared" si="133"/>
        <v>285</v>
      </c>
      <c r="H579" s="2">
        <f t="shared" si="134"/>
        <v>0.55339805825242716</v>
      </c>
      <c r="I579" s="8"/>
      <c r="J579" s="2">
        <f t="shared" si="128"/>
        <v>0.74757281553398058</v>
      </c>
      <c r="K579" s="2">
        <f t="shared" si="129"/>
        <v>0.1941747572815534</v>
      </c>
      <c r="L579" s="2">
        <f t="shared" si="130"/>
        <v>9.7087378640776691E-3</v>
      </c>
      <c r="M579" s="2">
        <f t="shared" si="131"/>
        <v>4.8543689320388356E-2</v>
      </c>
      <c r="N579" s="87">
        <v>385</v>
      </c>
      <c r="O579" s="87">
        <v>100</v>
      </c>
      <c r="P579" s="87">
        <v>5</v>
      </c>
      <c r="Q579" s="87">
        <v>20</v>
      </c>
      <c r="R579" s="124"/>
      <c r="S579" s="87"/>
      <c r="T579" s="124"/>
      <c r="U579" s="124"/>
      <c r="V579" s="124"/>
      <c r="W579" s="124"/>
      <c r="X579" s="87">
        <v>0</v>
      </c>
      <c r="Y579" s="124"/>
      <c r="Z579" s="124">
        <v>5</v>
      </c>
      <c r="AA579" s="87">
        <v>0</v>
      </c>
      <c r="AB579" s="87"/>
      <c r="AG579" t="str">
        <f t="shared" si="125"/>
        <v>Rochester</v>
      </c>
      <c r="AH579" t="s">
        <v>1967</v>
      </c>
      <c r="AI579">
        <v>1</v>
      </c>
      <c r="AK579" s="95">
        <v>50</v>
      </c>
      <c r="AL579" s="97">
        <v>27</v>
      </c>
      <c r="AM579" s="97">
        <v>75</v>
      </c>
      <c r="AN579" s="101">
        <v>60100</v>
      </c>
      <c r="AO579" s="101">
        <f t="shared" si="135"/>
        <v>50027</v>
      </c>
      <c r="AP579" s="9" t="s">
        <v>1974</v>
      </c>
      <c r="AQ579">
        <f t="shared" si="132"/>
        <v>5060100</v>
      </c>
      <c r="AU579">
        <v>56.22</v>
      </c>
      <c r="AV579">
        <v>0.05</v>
      </c>
      <c r="AW579">
        <v>56.17</v>
      </c>
    </row>
    <row r="580" spans="1:49" ht="13" hidden="1" customHeight="1" outlineLevel="1">
      <c r="A580" t="s">
        <v>1058</v>
      </c>
      <c r="B580" s="9" t="s">
        <v>2263</v>
      </c>
      <c r="C580" s="1">
        <f t="shared" si="126"/>
        <v>1833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27"/>
        <v>4</v>
      </c>
      <c r="G580" s="1">
        <f t="shared" si="133"/>
        <v>1029</v>
      </c>
      <c r="H580" s="2">
        <f t="shared" si="134"/>
        <v>0.56137479541734858</v>
      </c>
      <c r="I580" s="8"/>
      <c r="J580" s="2">
        <f t="shared" si="128"/>
        <v>0.75177304964539005</v>
      </c>
      <c r="K580" s="2">
        <f t="shared" si="129"/>
        <v>0.19039825422804146</v>
      </c>
      <c r="L580" s="2">
        <f t="shared" si="130"/>
        <v>1.3093289689034371E-2</v>
      </c>
      <c r="M580" s="2">
        <f t="shared" si="131"/>
        <v>4.4735406437534118E-2</v>
      </c>
      <c r="N580" s="87">
        <v>1378</v>
      </c>
      <c r="O580" s="87">
        <v>349</v>
      </c>
      <c r="P580" s="87">
        <v>24</v>
      </c>
      <c r="Q580" s="87">
        <v>33</v>
      </c>
      <c r="R580" s="124"/>
      <c r="S580" s="87"/>
      <c r="T580" s="124"/>
      <c r="U580" s="124"/>
      <c r="V580" s="124"/>
      <c r="W580" s="124"/>
      <c r="X580" s="87">
        <v>5</v>
      </c>
      <c r="Y580" s="124"/>
      <c r="Z580" s="124">
        <v>22</v>
      </c>
      <c r="AA580" s="87">
        <v>22</v>
      </c>
      <c r="AB580" s="87"/>
      <c r="AG580" t="str">
        <f t="shared" si="125"/>
        <v>Rockingham</v>
      </c>
      <c r="AH580" t="s">
        <v>1034</v>
      </c>
      <c r="AI580">
        <v>1</v>
      </c>
      <c r="AK580" s="95">
        <v>50</v>
      </c>
      <c r="AL580" s="97">
        <v>25</v>
      </c>
      <c r="AM580" s="97">
        <v>70</v>
      </c>
      <c r="AN580" s="101">
        <v>60250</v>
      </c>
      <c r="AO580" s="101">
        <f t="shared" si="135"/>
        <v>50025</v>
      </c>
      <c r="AP580" s="9" t="s">
        <v>1974</v>
      </c>
      <c r="AQ580">
        <f t="shared" si="132"/>
        <v>5060250</v>
      </c>
      <c r="AU580">
        <v>42.31</v>
      </c>
      <c r="AV580">
        <v>0.41</v>
      </c>
      <c r="AW580">
        <v>41.9</v>
      </c>
    </row>
    <row r="581" spans="1:49" ht="13" hidden="1" customHeight="1" outlineLevel="1">
      <c r="A581" t="s">
        <v>1305</v>
      </c>
      <c r="B581" s="9" t="s">
        <v>2263</v>
      </c>
      <c r="C581" s="1">
        <f t="shared" si="126"/>
        <v>243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27"/>
        <v>3</v>
      </c>
      <c r="G581" s="1">
        <f t="shared" si="133"/>
        <v>79</v>
      </c>
      <c r="H581" s="2">
        <f t="shared" si="134"/>
        <v>0.32510288065843623</v>
      </c>
      <c r="I581" s="8"/>
      <c r="J581" s="2">
        <f t="shared" si="128"/>
        <v>0.62962962962962965</v>
      </c>
      <c r="K581" s="2">
        <f t="shared" si="129"/>
        <v>0.30452674897119342</v>
      </c>
      <c r="L581" s="2">
        <f t="shared" si="130"/>
        <v>2.0576131687242798E-2</v>
      </c>
      <c r="M581" s="2">
        <f t="shared" si="131"/>
        <v>4.5267489711934131E-2</v>
      </c>
      <c r="N581" s="87">
        <v>153</v>
      </c>
      <c r="O581" s="87">
        <v>74</v>
      </c>
      <c r="P581" s="87">
        <v>5</v>
      </c>
      <c r="Q581" s="87">
        <v>5</v>
      </c>
      <c r="R581" s="124"/>
      <c r="S581" s="87"/>
      <c r="T581" s="124"/>
      <c r="U581" s="124"/>
      <c r="V581" s="124"/>
      <c r="W581" s="124"/>
      <c r="X581" s="87">
        <v>0</v>
      </c>
      <c r="Y581" s="124"/>
      <c r="Z581" s="124">
        <v>5</v>
      </c>
      <c r="AA581" s="87">
        <v>1</v>
      </c>
      <c r="AB581" s="87"/>
      <c r="AG581" t="str">
        <f t="shared" si="125"/>
        <v>Roxbury</v>
      </c>
      <c r="AH581" t="s">
        <v>404</v>
      </c>
      <c r="AI581">
        <v>1</v>
      </c>
      <c r="AK581" s="95">
        <v>50</v>
      </c>
      <c r="AL581" s="97">
        <v>23</v>
      </c>
      <c r="AM581" s="97">
        <v>75</v>
      </c>
      <c r="AN581" s="101">
        <v>60625</v>
      </c>
      <c r="AO581" s="101">
        <f t="shared" si="135"/>
        <v>50023</v>
      </c>
      <c r="AP581" s="9" t="s">
        <v>1974</v>
      </c>
      <c r="AQ581">
        <f t="shared" si="132"/>
        <v>5060625</v>
      </c>
      <c r="AU581">
        <v>41.83</v>
      </c>
      <c r="AV581">
        <v>0.04</v>
      </c>
      <c r="AW581">
        <v>41.79</v>
      </c>
    </row>
    <row r="582" spans="1:49" ht="13" hidden="1" customHeight="1" outlineLevel="1">
      <c r="A582" t="s">
        <v>1074</v>
      </c>
      <c r="B582" s="9" t="s">
        <v>2263</v>
      </c>
      <c r="C582" s="1">
        <f t="shared" si="126"/>
        <v>904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27"/>
        <v>5</v>
      </c>
      <c r="G582" s="1">
        <f t="shared" si="133"/>
        <v>329</v>
      </c>
      <c r="H582" s="2">
        <f t="shared" si="134"/>
        <v>0.36393805309734512</v>
      </c>
      <c r="I582" s="8"/>
      <c r="J582" s="2">
        <f t="shared" si="128"/>
        <v>0.66039823008849563</v>
      </c>
      <c r="K582" s="2">
        <f t="shared" si="129"/>
        <v>0.29646017699115046</v>
      </c>
      <c r="L582" s="2">
        <f t="shared" si="130"/>
        <v>6.6371681415929203E-3</v>
      </c>
      <c r="M582" s="2">
        <f t="shared" si="131"/>
        <v>3.6504424778760994E-2</v>
      </c>
      <c r="N582" s="87">
        <v>597</v>
      </c>
      <c r="O582" s="87">
        <v>268</v>
      </c>
      <c r="P582" s="87">
        <v>6</v>
      </c>
      <c r="Q582" s="87">
        <v>18</v>
      </c>
      <c r="R582" s="124"/>
      <c r="S582" s="87"/>
      <c r="T582" s="124"/>
      <c r="U582" s="124"/>
      <c r="V582" s="124"/>
      <c r="W582" s="124"/>
      <c r="X582" s="87">
        <v>0</v>
      </c>
      <c r="Y582" s="124"/>
      <c r="Z582" s="124">
        <v>11</v>
      </c>
      <c r="AA582" s="87">
        <v>4</v>
      </c>
      <c r="AB582" s="87"/>
      <c r="AG582" t="str">
        <f t="shared" si="125"/>
        <v>Royalton</v>
      </c>
      <c r="AH582" t="s">
        <v>1967</v>
      </c>
      <c r="AI582">
        <v>1</v>
      </c>
      <c r="AK582" s="95">
        <v>50</v>
      </c>
      <c r="AL582" s="97">
        <v>27</v>
      </c>
      <c r="AM582" s="97">
        <v>80</v>
      </c>
      <c r="AN582" s="101">
        <v>60850</v>
      </c>
      <c r="AO582" s="101">
        <f t="shared" si="135"/>
        <v>50027</v>
      </c>
      <c r="AP582" s="9" t="s">
        <v>1974</v>
      </c>
      <c r="AQ582">
        <f t="shared" si="132"/>
        <v>5060850</v>
      </c>
      <c r="AU582">
        <v>40.94</v>
      </c>
      <c r="AV582">
        <v>0.51</v>
      </c>
      <c r="AW582">
        <v>40.43</v>
      </c>
    </row>
    <row r="583" spans="1:49" ht="13" hidden="1" customHeight="1" outlineLevel="1">
      <c r="A583" t="s">
        <v>1636</v>
      </c>
      <c r="B583" s="9" t="s">
        <v>2263</v>
      </c>
      <c r="C583" s="1">
        <f t="shared" si="126"/>
        <v>318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27"/>
        <v>5</v>
      </c>
      <c r="G583" s="1">
        <f t="shared" si="133"/>
        <v>43</v>
      </c>
      <c r="H583" s="2">
        <f t="shared" si="134"/>
        <v>0.13522012578616352</v>
      </c>
      <c r="I583" s="8"/>
      <c r="J583" s="2">
        <f t="shared" si="128"/>
        <v>0.53459119496855345</v>
      </c>
      <c r="K583" s="2">
        <f t="shared" si="129"/>
        <v>0.39937106918238996</v>
      </c>
      <c r="L583" s="2">
        <f t="shared" si="130"/>
        <v>1.5723270440251572E-2</v>
      </c>
      <c r="M583" s="2">
        <f t="shared" si="131"/>
        <v>5.031446540880502E-2</v>
      </c>
      <c r="N583" s="87">
        <v>170</v>
      </c>
      <c r="O583" s="87">
        <v>127</v>
      </c>
      <c r="P583" s="87">
        <v>5</v>
      </c>
      <c r="Q583" s="87">
        <v>7</v>
      </c>
      <c r="R583" s="124"/>
      <c r="S583" s="87"/>
      <c r="T583" s="124"/>
      <c r="U583" s="124"/>
      <c r="V583" s="124"/>
      <c r="W583" s="124"/>
      <c r="X583" s="87">
        <v>0</v>
      </c>
      <c r="Y583" s="124"/>
      <c r="Z583" s="124">
        <v>8</v>
      </c>
      <c r="AA583" s="87">
        <v>1</v>
      </c>
      <c r="AB583" s="87"/>
      <c r="AG583" t="str">
        <f t="shared" si="125"/>
        <v>Rupert</v>
      </c>
      <c r="AH583" t="s">
        <v>214</v>
      </c>
      <c r="AI583">
        <v>1</v>
      </c>
      <c r="AK583" s="95">
        <v>50</v>
      </c>
      <c r="AL583" s="97">
        <v>3</v>
      </c>
      <c r="AM583" s="97">
        <v>45</v>
      </c>
      <c r="AN583" s="101">
        <v>61000</v>
      </c>
      <c r="AO583" s="101">
        <f t="shared" si="135"/>
        <v>50003</v>
      </c>
      <c r="AP583" s="9" t="s">
        <v>1974</v>
      </c>
      <c r="AQ583">
        <f t="shared" si="132"/>
        <v>5061000</v>
      </c>
      <c r="AU583">
        <v>44.6</v>
      </c>
      <c r="AV583">
        <v>0.01</v>
      </c>
      <c r="AW583">
        <v>44.6</v>
      </c>
    </row>
    <row r="584" spans="1:49" ht="13" hidden="1" customHeight="1" outlineLevel="1">
      <c r="A584" t="s">
        <v>1041</v>
      </c>
      <c r="B584" s="9" t="s">
        <v>2263</v>
      </c>
      <c r="C584" s="1">
        <f t="shared" si="126"/>
        <v>5629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27"/>
        <v>4</v>
      </c>
      <c r="G584" s="1">
        <f t="shared" si="133"/>
        <v>3109</v>
      </c>
      <c r="H584" s="2">
        <f t="shared" si="134"/>
        <v>0.55231835139456387</v>
      </c>
      <c r="I584" s="8"/>
      <c r="J584" s="2">
        <f t="shared" si="128"/>
        <v>0.75324213892343228</v>
      </c>
      <c r="K584" s="2">
        <f t="shared" si="129"/>
        <v>0.20092378752886836</v>
      </c>
      <c r="L584" s="2">
        <f t="shared" si="130"/>
        <v>1.1724995558713803E-2</v>
      </c>
      <c r="M584" s="2">
        <f t="shared" si="131"/>
        <v>3.4109077988985562E-2</v>
      </c>
      <c r="N584" s="87">
        <v>4240</v>
      </c>
      <c r="O584" s="87">
        <v>1131</v>
      </c>
      <c r="P584" s="87">
        <v>66</v>
      </c>
      <c r="Q584" s="87">
        <v>96</v>
      </c>
      <c r="R584" s="124"/>
      <c r="S584" s="87"/>
      <c r="T584" s="124"/>
      <c r="U584" s="124"/>
      <c r="V584" s="124"/>
      <c r="W584" s="124"/>
      <c r="X584" s="87">
        <v>26</v>
      </c>
      <c r="Y584" s="124"/>
      <c r="Z584" s="124">
        <v>43</v>
      </c>
      <c r="AA584" s="87">
        <v>27</v>
      </c>
      <c r="AB584" s="87"/>
      <c r="AG584" t="str">
        <f t="shared" si="125"/>
        <v>Rutland</v>
      </c>
      <c r="AH584" t="s">
        <v>1041</v>
      </c>
      <c r="AI584">
        <v>1</v>
      </c>
      <c r="AK584" s="95">
        <v>50</v>
      </c>
      <c r="AL584" s="97">
        <v>21</v>
      </c>
      <c r="AM584" s="97">
        <v>95</v>
      </c>
      <c r="AN584" s="101">
        <v>61225</v>
      </c>
      <c r="AO584" s="101">
        <f t="shared" si="135"/>
        <v>50021</v>
      </c>
      <c r="AP584" s="9" t="s">
        <v>759</v>
      </c>
      <c r="AQ584">
        <f t="shared" si="132"/>
        <v>5061225</v>
      </c>
      <c r="AU584">
        <v>7.68</v>
      </c>
      <c r="AV584">
        <v>0.04</v>
      </c>
      <c r="AW584">
        <v>7.64</v>
      </c>
    </row>
    <row r="585" spans="1:49" ht="13" hidden="1" customHeight="1" outlineLevel="1">
      <c r="A585" t="s">
        <v>1041</v>
      </c>
      <c r="B585" s="9" t="s">
        <v>2263</v>
      </c>
      <c r="C585" s="1">
        <f t="shared" si="126"/>
        <v>1824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27"/>
        <v>3</v>
      </c>
      <c r="G585" s="1">
        <f t="shared" si="133"/>
        <v>653</v>
      </c>
      <c r="H585" s="2">
        <f t="shared" si="134"/>
        <v>0.3580043859649123</v>
      </c>
      <c r="I585" s="8"/>
      <c r="J585" s="2">
        <f t="shared" si="128"/>
        <v>0.6557017543859649</v>
      </c>
      <c r="K585" s="2">
        <f t="shared" si="129"/>
        <v>0.29769736842105265</v>
      </c>
      <c r="L585" s="2">
        <f t="shared" si="130"/>
        <v>1.5899122807017545E-2</v>
      </c>
      <c r="M585" s="2">
        <f t="shared" si="131"/>
        <v>3.0701754385964904E-2</v>
      </c>
      <c r="N585" s="87">
        <v>1196</v>
      </c>
      <c r="O585" s="87">
        <v>543</v>
      </c>
      <c r="P585" s="87">
        <v>29</v>
      </c>
      <c r="Q585" s="87">
        <v>27</v>
      </c>
      <c r="R585" s="124"/>
      <c r="S585" s="87"/>
      <c r="T585" s="124"/>
      <c r="U585" s="124"/>
      <c r="V585" s="124"/>
      <c r="W585" s="124"/>
      <c r="X585" s="87">
        <v>10</v>
      </c>
      <c r="Y585" s="124"/>
      <c r="Z585" s="124">
        <v>15</v>
      </c>
      <c r="AA585" s="87">
        <v>4</v>
      </c>
      <c r="AB585" s="87"/>
      <c r="AG585" t="str">
        <f t="shared" si="125"/>
        <v>Rutland</v>
      </c>
      <c r="AH585" t="s">
        <v>1041</v>
      </c>
      <c r="AI585">
        <v>1</v>
      </c>
      <c r="AK585" s="95">
        <v>50</v>
      </c>
      <c r="AL585" s="97">
        <v>21</v>
      </c>
      <c r="AM585" s="97">
        <v>100</v>
      </c>
      <c r="AN585" s="101">
        <v>61300</v>
      </c>
      <c r="AO585" s="101">
        <f t="shared" si="135"/>
        <v>50021</v>
      </c>
      <c r="AP585" s="9" t="s">
        <v>1974</v>
      </c>
      <c r="AQ585">
        <f t="shared" si="132"/>
        <v>5061300</v>
      </c>
      <c r="AU585">
        <v>19.3</v>
      </c>
      <c r="AV585">
        <v>0.05</v>
      </c>
      <c r="AW585">
        <v>19.25</v>
      </c>
    </row>
    <row r="586" spans="1:49" ht="13" hidden="1" customHeight="1" outlineLevel="1">
      <c r="A586" t="s">
        <v>893</v>
      </c>
      <c r="B586" s="9" t="s">
        <v>2263</v>
      </c>
      <c r="C586" s="1">
        <f t="shared" si="126"/>
        <v>525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27"/>
        <v>3</v>
      </c>
      <c r="G586" s="1">
        <f t="shared" si="133"/>
        <v>205</v>
      </c>
      <c r="H586" s="2">
        <f t="shared" si="134"/>
        <v>0.39047619047619048</v>
      </c>
      <c r="I586" s="8"/>
      <c r="J586" s="2">
        <f t="shared" si="128"/>
        <v>0.67428571428571427</v>
      </c>
      <c r="K586" s="2">
        <f t="shared" si="129"/>
        <v>0.28380952380952379</v>
      </c>
      <c r="L586" s="2">
        <f t="shared" si="130"/>
        <v>1.5238095238095238E-2</v>
      </c>
      <c r="M586" s="2">
        <f t="shared" si="131"/>
        <v>2.6666666666666707E-2</v>
      </c>
      <c r="N586" s="87">
        <v>354</v>
      </c>
      <c r="O586" s="87">
        <v>149</v>
      </c>
      <c r="P586" s="87">
        <v>8</v>
      </c>
      <c r="Q586" s="87">
        <v>6</v>
      </c>
      <c r="R586" s="124"/>
      <c r="S586" s="87"/>
      <c r="T586" s="124"/>
      <c r="U586" s="124"/>
      <c r="V586" s="124"/>
      <c r="W586" s="124"/>
      <c r="X586" s="87">
        <v>2</v>
      </c>
      <c r="Y586" s="124"/>
      <c r="Z586" s="124">
        <v>5</v>
      </c>
      <c r="AA586" s="87">
        <v>1</v>
      </c>
      <c r="AB586" s="87"/>
      <c r="AG586" t="str">
        <f t="shared" si="125"/>
        <v>Ryegate</v>
      </c>
      <c r="AH586" t="s">
        <v>300</v>
      </c>
      <c r="AI586">
        <v>1</v>
      </c>
      <c r="AK586" s="95">
        <v>50</v>
      </c>
      <c r="AL586" s="97">
        <v>5</v>
      </c>
      <c r="AM586" s="97">
        <v>50</v>
      </c>
      <c r="AN586" s="101">
        <v>61525</v>
      </c>
      <c r="AO586" s="101">
        <f t="shared" si="135"/>
        <v>50005</v>
      </c>
      <c r="AP586" s="9" t="s">
        <v>1974</v>
      </c>
      <c r="AQ586">
        <f t="shared" si="132"/>
        <v>5061525</v>
      </c>
      <c r="AU586">
        <v>36.799999999999997</v>
      </c>
      <c r="AV586">
        <v>0.22</v>
      </c>
      <c r="AW586">
        <v>36.58</v>
      </c>
    </row>
    <row r="587" spans="1:49" ht="13" hidden="1" customHeight="1" outlineLevel="1">
      <c r="A587" t="s">
        <v>197</v>
      </c>
      <c r="B587" s="9" t="s">
        <v>2263</v>
      </c>
      <c r="C587" s="1">
        <f t="shared" si="126"/>
        <v>1996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27"/>
        <v>5</v>
      </c>
      <c r="G587" s="1">
        <f t="shared" si="133"/>
        <v>1244</v>
      </c>
      <c r="H587" s="2">
        <f t="shared" si="134"/>
        <v>0.6232464929859719</v>
      </c>
      <c r="I587" s="8"/>
      <c r="J587" s="2">
        <f t="shared" si="128"/>
        <v>0.79008016032064132</v>
      </c>
      <c r="K587" s="2">
        <f t="shared" si="129"/>
        <v>0.16683366733466934</v>
      </c>
      <c r="L587" s="2">
        <f t="shared" si="130"/>
        <v>8.5170340681362724E-3</v>
      </c>
      <c r="M587" s="2">
        <f t="shared" si="131"/>
        <v>3.4569138276553064E-2</v>
      </c>
      <c r="N587" s="87">
        <v>1577</v>
      </c>
      <c r="O587" s="87">
        <v>333</v>
      </c>
      <c r="P587" s="87">
        <v>17</v>
      </c>
      <c r="Q587" s="87">
        <v>33</v>
      </c>
      <c r="R587" s="124"/>
      <c r="S587" s="87"/>
      <c r="T587" s="124"/>
      <c r="U587" s="124"/>
      <c r="V587" s="124"/>
      <c r="W587" s="124"/>
      <c r="X587" s="87">
        <v>4</v>
      </c>
      <c r="Y587" s="124"/>
      <c r="Z587" s="124">
        <v>18</v>
      </c>
      <c r="AA587" s="87">
        <v>14</v>
      </c>
      <c r="AB587" s="87"/>
      <c r="AG587" t="str">
        <f t="shared" si="125"/>
        <v>St. Albans</v>
      </c>
      <c r="AH587" t="s">
        <v>522</v>
      </c>
      <c r="AI587">
        <v>1</v>
      </c>
      <c r="AK587" s="95">
        <v>50</v>
      </c>
      <c r="AL587" s="97">
        <v>11</v>
      </c>
      <c r="AM587" s="97">
        <v>65</v>
      </c>
      <c r="AN587" s="101">
        <v>61675</v>
      </c>
      <c r="AO587" s="101">
        <f t="shared" si="135"/>
        <v>50011</v>
      </c>
      <c r="AP587" s="9" t="s">
        <v>759</v>
      </c>
      <c r="AQ587">
        <f t="shared" si="132"/>
        <v>5061675</v>
      </c>
      <c r="AU587">
        <v>2.0299999999999998</v>
      </c>
      <c r="AV587">
        <v>0</v>
      </c>
      <c r="AW587">
        <v>2.0299999999999998</v>
      </c>
    </row>
    <row r="588" spans="1:49" ht="13" hidden="1" customHeight="1" outlineLevel="1">
      <c r="A588" t="s">
        <v>197</v>
      </c>
      <c r="B588" s="9" t="s">
        <v>2263</v>
      </c>
      <c r="C588" s="1">
        <f t="shared" si="126"/>
        <v>1868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27"/>
        <v>4</v>
      </c>
      <c r="G588" s="1">
        <f t="shared" si="133"/>
        <v>1032</v>
      </c>
      <c r="H588" s="2">
        <f t="shared" si="134"/>
        <v>0.55246252676659524</v>
      </c>
      <c r="I588" s="8"/>
      <c r="J588" s="2">
        <f t="shared" si="128"/>
        <v>0.75160599571734477</v>
      </c>
      <c r="K588" s="2">
        <f t="shared" si="129"/>
        <v>0.19914346895074947</v>
      </c>
      <c r="L588" s="2">
        <f t="shared" si="130"/>
        <v>1.3918629550321198E-2</v>
      </c>
      <c r="M588" s="2">
        <f t="shared" si="131"/>
        <v>3.5331905781584565E-2</v>
      </c>
      <c r="N588" s="87">
        <v>1404</v>
      </c>
      <c r="O588" s="87">
        <v>372</v>
      </c>
      <c r="P588" s="87">
        <v>26</v>
      </c>
      <c r="Q588" s="87">
        <v>35</v>
      </c>
      <c r="R588" s="124"/>
      <c r="S588" s="87"/>
      <c r="T588" s="124"/>
      <c r="U588" s="124"/>
      <c r="V588" s="124"/>
      <c r="W588" s="124"/>
      <c r="X588" s="87">
        <v>1</v>
      </c>
      <c r="Y588" s="124"/>
      <c r="Z588" s="124">
        <v>21</v>
      </c>
      <c r="AA588" s="87">
        <v>9</v>
      </c>
      <c r="AB588" s="87"/>
      <c r="AG588" t="str">
        <f t="shared" si="125"/>
        <v>St. Albans</v>
      </c>
      <c r="AH588" t="s">
        <v>522</v>
      </c>
      <c r="AI588">
        <v>1</v>
      </c>
      <c r="AK588" s="95">
        <v>50</v>
      </c>
      <c r="AL588" s="97">
        <v>11</v>
      </c>
      <c r="AM588" s="97">
        <v>70</v>
      </c>
      <c r="AN588" s="101">
        <v>61750</v>
      </c>
      <c r="AO588" s="101">
        <f t="shared" si="135"/>
        <v>50011</v>
      </c>
      <c r="AP588" s="9" t="s">
        <v>1974</v>
      </c>
      <c r="AQ588">
        <f t="shared" si="132"/>
        <v>5061750</v>
      </c>
      <c r="AU588">
        <v>60.56</v>
      </c>
      <c r="AV588">
        <v>23</v>
      </c>
      <c r="AW588">
        <v>37.56</v>
      </c>
    </row>
    <row r="589" spans="1:49" ht="13" hidden="1" customHeight="1" outlineLevel="1">
      <c r="A589" t="s">
        <v>1705</v>
      </c>
      <c r="B589" s="9" t="s">
        <v>2263</v>
      </c>
      <c r="C589" s="1">
        <f t="shared" si="126"/>
        <v>221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27"/>
        <v>4</v>
      </c>
      <c r="G589" s="1">
        <f t="shared" si="133"/>
        <v>126</v>
      </c>
      <c r="H589" s="2">
        <f t="shared" si="134"/>
        <v>0.57013574660633481</v>
      </c>
      <c r="I589" s="8"/>
      <c r="J589" s="2">
        <f t="shared" si="128"/>
        <v>0.74660633484162897</v>
      </c>
      <c r="K589" s="2">
        <f t="shared" si="129"/>
        <v>0.17647058823529413</v>
      </c>
      <c r="L589" s="2">
        <f t="shared" si="130"/>
        <v>2.2624434389140271E-2</v>
      </c>
      <c r="M589" s="2">
        <f t="shared" si="131"/>
        <v>5.4298642533936625E-2</v>
      </c>
      <c r="N589" s="87">
        <v>165</v>
      </c>
      <c r="O589" s="87">
        <v>39</v>
      </c>
      <c r="P589" s="87">
        <v>5</v>
      </c>
      <c r="Q589" s="87">
        <v>7</v>
      </c>
      <c r="R589" s="124"/>
      <c r="S589" s="87"/>
      <c r="T589" s="124"/>
      <c r="U589" s="124"/>
      <c r="V589" s="124"/>
      <c r="W589" s="124"/>
      <c r="X589" s="87">
        <v>0</v>
      </c>
      <c r="Y589" s="124"/>
      <c r="Z589" s="124">
        <v>4</v>
      </c>
      <c r="AA589" s="87">
        <v>1</v>
      </c>
      <c r="AB589" s="87"/>
      <c r="AG589" t="str">
        <f t="shared" si="125"/>
        <v>St. George</v>
      </c>
      <c r="AH589" t="s">
        <v>1227</v>
      </c>
      <c r="AI589">
        <v>1</v>
      </c>
      <c r="AK589" s="95">
        <v>50</v>
      </c>
      <c r="AL589" s="97">
        <v>7</v>
      </c>
      <c r="AM589" s="97">
        <v>60</v>
      </c>
      <c r="AN589" s="101">
        <v>62050</v>
      </c>
      <c r="AO589" s="101">
        <f t="shared" si="135"/>
        <v>50007</v>
      </c>
      <c r="AP589" s="9" t="s">
        <v>1974</v>
      </c>
      <c r="AQ589">
        <f t="shared" si="132"/>
        <v>5062050</v>
      </c>
      <c r="AU589">
        <v>3.59</v>
      </c>
      <c r="AV589">
        <v>0</v>
      </c>
      <c r="AW589">
        <v>3.59</v>
      </c>
    </row>
    <row r="590" spans="1:49" ht="13" hidden="1" customHeight="1" outlineLevel="1">
      <c r="A590" t="s">
        <v>254</v>
      </c>
      <c r="B590" s="9" t="s">
        <v>2263</v>
      </c>
      <c r="C590" s="1">
        <f t="shared" si="126"/>
        <v>2204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27"/>
        <v>4</v>
      </c>
      <c r="G590" s="1">
        <f t="shared" si="133"/>
        <v>1028</v>
      </c>
      <c r="H590" s="2">
        <f t="shared" si="134"/>
        <v>0.46642468239564427</v>
      </c>
      <c r="I590" s="8"/>
      <c r="J590" s="2">
        <f t="shared" si="128"/>
        <v>0.7019056261343013</v>
      </c>
      <c r="K590" s="2">
        <f t="shared" si="129"/>
        <v>0.23548094373865699</v>
      </c>
      <c r="L590" s="2">
        <f t="shared" si="130"/>
        <v>1.5426497277676952E-2</v>
      </c>
      <c r="M590" s="2">
        <f t="shared" si="131"/>
        <v>4.718693284936476E-2</v>
      </c>
      <c r="N590" s="87">
        <v>1547</v>
      </c>
      <c r="O590" s="87">
        <v>519</v>
      </c>
      <c r="P590" s="87">
        <v>34</v>
      </c>
      <c r="Q590" s="87">
        <v>57</v>
      </c>
      <c r="R590" s="124"/>
      <c r="S590" s="87"/>
      <c r="T590" s="124"/>
      <c r="U590" s="124"/>
      <c r="V590" s="124"/>
      <c r="W590" s="124"/>
      <c r="X590" s="87">
        <v>8</v>
      </c>
      <c r="Y590" s="124"/>
      <c r="Z590" s="124">
        <v>28</v>
      </c>
      <c r="AA590" s="87">
        <v>11</v>
      </c>
      <c r="AB590" s="87"/>
      <c r="AG590" t="str">
        <f t="shared" si="125"/>
        <v>St. Johnsbury</v>
      </c>
      <c r="AH590" t="s">
        <v>300</v>
      </c>
      <c r="AI590">
        <v>1</v>
      </c>
      <c r="AK590" s="95">
        <v>50</v>
      </c>
      <c r="AL590" s="97">
        <v>5</v>
      </c>
      <c r="AM590" s="97">
        <v>55</v>
      </c>
      <c r="AN590" s="101">
        <v>62200</v>
      </c>
      <c r="AO590" s="101">
        <f t="shared" si="135"/>
        <v>50005</v>
      </c>
      <c r="AP590" s="9" t="s">
        <v>1974</v>
      </c>
      <c r="AQ590">
        <f t="shared" si="132"/>
        <v>5062200</v>
      </c>
      <c r="AU590">
        <v>36.770000000000003</v>
      </c>
      <c r="AV590">
        <v>0.1</v>
      </c>
      <c r="AW590">
        <v>36.68</v>
      </c>
    </row>
    <row r="591" spans="1:49" ht="13" hidden="1" customHeight="1" outlineLevel="1">
      <c r="A591" t="s">
        <v>385</v>
      </c>
      <c r="B591" s="9" t="s">
        <v>2263</v>
      </c>
      <c r="C591" s="1">
        <f t="shared" si="126"/>
        <v>389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27"/>
        <v>6</v>
      </c>
      <c r="G591" s="1">
        <f t="shared" si="133"/>
        <v>128</v>
      </c>
      <c r="H591" s="2">
        <f t="shared" si="134"/>
        <v>0.32904884318766064</v>
      </c>
      <c r="I591" s="8"/>
      <c r="J591" s="2">
        <f t="shared" si="128"/>
        <v>0.63753213367609252</v>
      </c>
      <c r="K591" s="2">
        <f t="shared" si="129"/>
        <v>0.30848329048843187</v>
      </c>
      <c r="L591" s="2">
        <f t="shared" si="130"/>
        <v>5.1413881748071976E-3</v>
      </c>
      <c r="M591" s="2">
        <f t="shared" si="131"/>
        <v>4.8843187660668412E-2</v>
      </c>
      <c r="N591" s="87">
        <v>248</v>
      </c>
      <c r="O591" s="87">
        <v>120</v>
      </c>
      <c r="P591" s="87">
        <v>2</v>
      </c>
      <c r="Q591" s="87">
        <v>8</v>
      </c>
      <c r="R591" s="124"/>
      <c r="S591" s="87"/>
      <c r="T591" s="124"/>
      <c r="U591" s="124"/>
      <c r="V591" s="124"/>
      <c r="W591" s="124"/>
      <c r="X591" s="87">
        <v>3</v>
      </c>
      <c r="Y591" s="124"/>
      <c r="Z591" s="124">
        <v>7</v>
      </c>
      <c r="AA591" s="87">
        <v>1</v>
      </c>
      <c r="AB591" s="87"/>
      <c r="AG591" t="str">
        <f t="shared" si="125"/>
        <v>Salisbury</v>
      </c>
      <c r="AH591" t="s">
        <v>14</v>
      </c>
      <c r="AI591">
        <v>1</v>
      </c>
      <c r="AK591" s="95">
        <v>50</v>
      </c>
      <c r="AL591" s="97">
        <v>1</v>
      </c>
      <c r="AM591" s="97">
        <v>85</v>
      </c>
      <c r="AN591" s="101">
        <v>62575</v>
      </c>
      <c r="AO591" s="101">
        <f t="shared" si="135"/>
        <v>50001</v>
      </c>
      <c r="AP591" s="9" t="s">
        <v>1974</v>
      </c>
      <c r="AQ591">
        <f t="shared" si="132"/>
        <v>5062575</v>
      </c>
      <c r="AU591">
        <v>30.14</v>
      </c>
      <c r="AV591">
        <v>0.98</v>
      </c>
      <c r="AW591">
        <v>29.15</v>
      </c>
    </row>
    <row r="592" spans="1:49" ht="13" hidden="1" customHeight="1" outlineLevel="1">
      <c r="A592" t="s">
        <v>1137</v>
      </c>
      <c r="B592" s="9" t="s">
        <v>2263</v>
      </c>
      <c r="C592" s="1">
        <f t="shared" si="126"/>
        <v>142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27"/>
        <v>5</v>
      </c>
      <c r="G592" s="1">
        <f t="shared" si="133"/>
        <v>23</v>
      </c>
      <c r="H592" s="2">
        <f t="shared" si="134"/>
        <v>0.1619718309859155</v>
      </c>
      <c r="I592" s="8"/>
      <c r="J592" s="2">
        <f t="shared" si="128"/>
        <v>0.54225352112676062</v>
      </c>
      <c r="K592" s="2">
        <f t="shared" si="129"/>
        <v>0.38028169014084506</v>
      </c>
      <c r="L592" s="2">
        <f t="shared" si="130"/>
        <v>1.4084507042253521E-2</v>
      </c>
      <c r="M592" s="2">
        <f t="shared" si="131"/>
        <v>6.3380281690140802E-2</v>
      </c>
      <c r="N592" s="87">
        <v>77</v>
      </c>
      <c r="O592" s="87">
        <v>54</v>
      </c>
      <c r="P592" s="87">
        <v>2</v>
      </c>
      <c r="Q592" s="87">
        <v>4</v>
      </c>
      <c r="R592" s="124"/>
      <c r="S592" s="87"/>
      <c r="T592" s="124"/>
      <c r="U592" s="124"/>
      <c r="V592" s="124"/>
      <c r="W592" s="124"/>
      <c r="X592" s="87">
        <v>0</v>
      </c>
      <c r="Y592" s="124"/>
      <c r="Z592" s="124">
        <v>5</v>
      </c>
      <c r="AA592" s="87">
        <v>0</v>
      </c>
      <c r="AB592" s="87"/>
      <c r="AG592" t="str">
        <f t="shared" si="125"/>
        <v>Sandgate</v>
      </c>
      <c r="AH592" t="s">
        <v>214</v>
      </c>
      <c r="AI592">
        <v>1</v>
      </c>
      <c r="AK592" s="95">
        <v>50</v>
      </c>
      <c r="AL592" s="97">
        <v>3</v>
      </c>
      <c r="AM592" s="97">
        <v>50</v>
      </c>
      <c r="AN592" s="101">
        <v>62875</v>
      </c>
      <c r="AO592" s="101">
        <f t="shared" si="135"/>
        <v>50003</v>
      </c>
      <c r="AP592" s="9" t="s">
        <v>1974</v>
      </c>
      <c r="AQ592">
        <f t="shared" si="132"/>
        <v>5062875</v>
      </c>
      <c r="AU592">
        <v>42.19</v>
      </c>
      <c r="AV592">
        <v>0.04</v>
      </c>
      <c r="AW592">
        <v>42.15</v>
      </c>
    </row>
    <row r="593" spans="1:49" ht="13" hidden="1" customHeight="1" outlineLevel="1">
      <c r="A593" t="s">
        <v>970</v>
      </c>
      <c r="B593" s="9" t="s">
        <v>2263</v>
      </c>
      <c r="C593" s="1">
        <f t="shared" si="126"/>
        <v>39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 t="shared" si="127"/>
        <v>4</v>
      </c>
      <c r="G593" s="1">
        <f t="shared" si="133"/>
        <v>1</v>
      </c>
      <c r="H593" s="2">
        <f t="shared" si="134"/>
        <v>2.564102564102564E-2</v>
      </c>
      <c r="I593" s="8"/>
      <c r="J593" s="2">
        <f t="shared" si="128"/>
        <v>0.41025641025641024</v>
      </c>
      <c r="K593" s="2">
        <f t="shared" si="129"/>
        <v>0.4358974358974359</v>
      </c>
      <c r="L593" s="2">
        <f t="shared" si="130"/>
        <v>5.128205128205128E-2</v>
      </c>
      <c r="M593" s="2">
        <f t="shared" si="131"/>
        <v>0.10256410256410257</v>
      </c>
      <c r="N593" s="87">
        <v>16</v>
      </c>
      <c r="O593" s="87">
        <v>17</v>
      </c>
      <c r="P593" s="87">
        <v>2</v>
      </c>
      <c r="Q593" s="87">
        <v>3</v>
      </c>
      <c r="R593" s="124"/>
      <c r="S593" s="87"/>
      <c r="T593" s="124"/>
      <c r="U593" s="124"/>
      <c r="V593" s="124"/>
      <c r="W593" s="124"/>
      <c r="X593" s="87">
        <v>0</v>
      </c>
      <c r="Y593" s="124"/>
      <c r="Z593" s="124">
        <v>1</v>
      </c>
      <c r="AA593" s="87">
        <v>0</v>
      </c>
      <c r="AB593" s="87"/>
      <c r="AG593" t="str">
        <f t="shared" si="125"/>
        <v>Searsburg</v>
      </c>
      <c r="AH593" t="s">
        <v>214</v>
      </c>
      <c r="AI593">
        <v>1</v>
      </c>
      <c r="AK593" s="95">
        <v>50</v>
      </c>
      <c r="AL593" s="97">
        <v>3</v>
      </c>
      <c r="AM593" s="97">
        <v>55</v>
      </c>
      <c r="AN593" s="101">
        <v>63175</v>
      </c>
      <c r="AO593" s="101">
        <f t="shared" si="135"/>
        <v>50003</v>
      </c>
      <c r="AP593" s="9" t="s">
        <v>1974</v>
      </c>
      <c r="AQ593">
        <f t="shared" si="132"/>
        <v>5063175</v>
      </c>
      <c r="AU593">
        <v>21.57</v>
      </c>
      <c r="AV593">
        <v>0.04</v>
      </c>
      <c r="AW593">
        <v>21.53</v>
      </c>
    </row>
    <row r="594" spans="1:49" ht="13" hidden="1" customHeight="1" outlineLevel="1">
      <c r="A594" t="s">
        <v>334</v>
      </c>
      <c r="B594" s="9" t="s">
        <v>2263</v>
      </c>
      <c r="C594" s="1">
        <f t="shared" si="126"/>
        <v>1571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27"/>
        <v>4</v>
      </c>
      <c r="G594" s="1">
        <f t="shared" si="133"/>
        <v>776</v>
      </c>
      <c r="H594" s="2">
        <f t="shared" si="134"/>
        <v>0.49395289624443028</v>
      </c>
      <c r="I594" s="8"/>
      <c r="J594" s="2">
        <f t="shared" si="128"/>
        <v>0.71546785486950981</v>
      </c>
      <c r="K594" s="2">
        <f t="shared" si="129"/>
        <v>0.22151495862507956</v>
      </c>
      <c r="L594" s="2">
        <f t="shared" si="130"/>
        <v>1.9096117122851686E-2</v>
      </c>
      <c r="M594" s="2">
        <f t="shared" si="131"/>
        <v>4.392106938255895E-2</v>
      </c>
      <c r="N594" s="87">
        <v>1124</v>
      </c>
      <c r="O594" s="87">
        <v>348</v>
      </c>
      <c r="P594" s="87">
        <v>30</v>
      </c>
      <c r="Q594" s="87">
        <v>42</v>
      </c>
      <c r="R594" s="124"/>
      <c r="S594" s="87"/>
      <c r="T594" s="124"/>
      <c r="U594" s="124"/>
      <c r="V594" s="124"/>
      <c r="W594" s="124"/>
      <c r="X594" s="87">
        <v>0</v>
      </c>
      <c r="Y594" s="124"/>
      <c r="Z594" s="124">
        <v>15</v>
      </c>
      <c r="AA594" s="87">
        <v>12</v>
      </c>
      <c r="AB594" s="87"/>
      <c r="AG594" t="str">
        <f t="shared" si="125"/>
        <v>Shaftsbury</v>
      </c>
      <c r="AH594" t="s">
        <v>214</v>
      </c>
      <c r="AI594">
        <v>1</v>
      </c>
      <c r="AK594" s="95">
        <v>50</v>
      </c>
      <c r="AL594" s="97">
        <v>3</v>
      </c>
      <c r="AM594" s="97">
        <v>60</v>
      </c>
      <c r="AN594" s="101">
        <v>63550</v>
      </c>
      <c r="AO594" s="101">
        <f t="shared" si="135"/>
        <v>50003</v>
      </c>
      <c r="AP594" s="9" t="s">
        <v>1974</v>
      </c>
      <c r="AQ594">
        <f t="shared" si="132"/>
        <v>5063550</v>
      </c>
      <c r="AU594">
        <v>43.15</v>
      </c>
      <c r="AV594">
        <v>0.06</v>
      </c>
      <c r="AW594">
        <v>43.1</v>
      </c>
    </row>
    <row r="595" spans="1:49" ht="13" hidden="1" customHeight="1" outlineLevel="1">
      <c r="A595" t="s">
        <v>440</v>
      </c>
      <c r="B595" s="9" t="s">
        <v>2263</v>
      </c>
      <c r="C595" s="1">
        <f t="shared" si="126"/>
        <v>513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27"/>
        <v>4</v>
      </c>
      <c r="G595" s="1">
        <f t="shared" si="133"/>
        <v>207</v>
      </c>
      <c r="H595" s="2">
        <f t="shared" si="134"/>
        <v>0.40350877192982454</v>
      </c>
      <c r="I595" s="8"/>
      <c r="J595" s="2">
        <f t="shared" si="128"/>
        <v>0.68615984405458086</v>
      </c>
      <c r="K595" s="2">
        <f t="shared" si="129"/>
        <v>0.28265107212475632</v>
      </c>
      <c r="L595" s="2">
        <f t="shared" si="130"/>
        <v>9.7465886939571145E-3</v>
      </c>
      <c r="M595" s="2">
        <f t="shared" si="131"/>
        <v>2.1442495126705707E-2</v>
      </c>
      <c r="N595" s="87">
        <v>352</v>
      </c>
      <c r="O595" s="87">
        <v>145</v>
      </c>
      <c r="P595" s="87">
        <v>5</v>
      </c>
      <c r="Q595" s="87">
        <v>7</v>
      </c>
      <c r="R595" s="124"/>
      <c r="S595" s="87"/>
      <c r="T595" s="124"/>
      <c r="U595" s="124"/>
      <c r="V595" s="124"/>
      <c r="W595" s="124"/>
      <c r="X595" s="87">
        <v>0</v>
      </c>
      <c r="Y595" s="124"/>
      <c r="Z595" s="124">
        <v>4</v>
      </c>
      <c r="AA595" s="87">
        <v>0</v>
      </c>
      <c r="AB595" s="87"/>
      <c r="AG595" t="str">
        <f t="shared" si="125"/>
        <v>Sharon</v>
      </c>
      <c r="AH595" t="s">
        <v>1967</v>
      </c>
      <c r="AI595">
        <v>1</v>
      </c>
      <c r="AK595" s="95">
        <v>50</v>
      </c>
      <c r="AL595" s="97">
        <v>27</v>
      </c>
      <c r="AM595" s="97">
        <v>85</v>
      </c>
      <c r="AN595" s="101">
        <v>63775</v>
      </c>
      <c r="AO595" s="101">
        <f t="shared" si="135"/>
        <v>50027</v>
      </c>
      <c r="AP595" s="9" t="s">
        <v>1974</v>
      </c>
      <c r="AQ595">
        <f t="shared" si="132"/>
        <v>5063775</v>
      </c>
      <c r="AU595">
        <v>40.1</v>
      </c>
      <c r="AV595">
        <v>0.48</v>
      </c>
      <c r="AW595">
        <v>39.619999999999997</v>
      </c>
    </row>
    <row r="596" spans="1:49" ht="13" hidden="1" customHeight="1" outlineLevel="1">
      <c r="A596" t="s">
        <v>2015</v>
      </c>
      <c r="B596" s="9" t="s">
        <v>2263</v>
      </c>
      <c r="C596" s="1">
        <f t="shared" si="126"/>
        <v>205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27"/>
        <v>4</v>
      </c>
      <c r="G596" s="1">
        <f t="shared" si="133"/>
        <v>59</v>
      </c>
      <c r="H596" s="2">
        <f t="shared" si="134"/>
        <v>0.28780487804878047</v>
      </c>
      <c r="I596" s="8"/>
      <c r="J596" s="2">
        <f t="shared" si="128"/>
        <v>0.59024390243902436</v>
      </c>
      <c r="K596" s="2">
        <f t="shared" si="129"/>
        <v>0.30243902439024389</v>
      </c>
      <c r="L596" s="2">
        <f t="shared" si="130"/>
        <v>3.4146341463414637E-2</v>
      </c>
      <c r="M596" s="2">
        <f t="shared" si="131"/>
        <v>7.317073170731711E-2</v>
      </c>
      <c r="N596" s="87">
        <v>121</v>
      </c>
      <c r="O596" s="87">
        <v>62</v>
      </c>
      <c r="P596" s="87">
        <v>7</v>
      </c>
      <c r="Q596" s="87">
        <v>8</v>
      </c>
      <c r="R596" s="124"/>
      <c r="S596" s="87"/>
      <c r="T596" s="124"/>
      <c r="U596" s="124"/>
      <c r="V596" s="124"/>
      <c r="W596" s="124"/>
      <c r="X596" s="87">
        <v>0</v>
      </c>
      <c r="Y596" s="124"/>
      <c r="Z596" s="124">
        <v>5</v>
      </c>
      <c r="AA596" s="87">
        <v>2</v>
      </c>
      <c r="AB596" s="87"/>
      <c r="AG596" t="str">
        <f t="shared" si="125"/>
        <v>Sheffield</v>
      </c>
      <c r="AH596" t="s">
        <v>300</v>
      </c>
      <c r="AI596">
        <v>1</v>
      </c>
      <c r="AK596" s="95">
        <v>50</v>
      </c>
      <c r="AL596" s="97">
        <v>5</v>
      </c>
      <c r="AM596" s="97">
        <v>60</v>
      </c>
      <c r="AN596" s="101">
        <v>64075</v>
      </c>
      <c r="AO596" s="101">
        <f t="shared" si="135"/>
        <v>50005</v>
      </c>
      <c r="AP596" s="9" t="s">
        <v>1974</v>
      </c>
      <c r="AQ596">
        <f t="shared" si="132"/>
        <v>5064075</v>
      </c>
      <c r="AU596">
        <v>32.78</v>
      </c>
      <c r="AV596">
        <v>0.15</v>
      </c>
      <c r="AW596">
        <v>32.619999999999997</v>
      </c>
    </row>
    <row r="597" spans="1:49" ht="13" hidden="1" customHeight="1" outlineLevel="1">
      <c r="A597" t="s">
        <v>2016</v>
      </c>
      <c r="B597" s="9" t="s">
        <v>2263</v>
      </c>
      <c r="C597" s="1">
        <f t="shared" si="126"/>
        <v>3061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27"/>
        <v>4</v>
      </c>
      <c r="G597" s="1">
        <f t="shared" si="133"/>
        <v>1853</v>
      </c>
      <c r="H597" s="2">
        <f t="shared" si="134"/>
        <v>0.60535772623325712</v>
      </c>
      <c r="I597" s="8"/>
      <c r="J597" s="2">
        <f t="shared" si="128"/>
        <v>0.77556354132636396</v>
      </c>
      <c r="K597" s="2">
        <f t="shared" si="129"/>
        <v>0.17020581509310684</v>
      </c>
      <c r="L597" s="2">
        <f t="shared" si="130"/>
        <v>1.3721006207121855E-2</v>
      </c>
      <c r="M597" s="2">
        <f t="shared" si="131"/>
        <v>4.0509637373407348E-2</v>
      </c>
      <c r="N597" s="87">
        <v>2374</v>
      </c>
      <c r="O597" s="87">
        <v>521</v>
      </c>
      <c r="P597" s="87">
        <v>42</v>
      </c>
      <c r="Q597" s="87">
        <v>66</v>
      </c>
      <c r="R597" s="124"/>
      <c r="S597" s="87"/>
      <c r="T597" s="124"/>
      <c r="U597" s="124"/>
      <c r="V597" s="124"/>
      <c r="W597" s="124"/>
      <c r="X597" s="87">
        <v>21</v>
      </c>
      <c r="Y597" s="124"/>
      <c r="Z597" s="124">
        <v>18</v>
      </c>
      <c r="AA597" s="87">
        <v>19</v>
      </c>
      <c r="AB597" s="87"/>
      <c r="AG597" t="str">
        <f t="shared" si="125"/>
        <v>Shelburne</v>
      </c>
      <c r="AH597" t="s">
        <v>1227</v>
      </c>
      <c r="AI597">
        <v>1</v>
      </c>
      <c r="AK597" s="95">
        <v>50</v>
      </c>
      <c r="AL597" s="97">
        <v>7</v>
      </c>
      <c r="AM597" s="97">
        <v>65</v>
      </c>
      <c r="AN597" s="101">
        <v>64300</v>
      </c>
      <c r="AO597" s="101">
        <f t="shared" si="135"/>
        <v>50007</v>
      </c>
      <c r="AP597" s="9" t="s">
        <v>1974</v>
      </c>
      <c r="AQ597">
        <f t="shared" si="132"/>
        <v>5064300</v>
      </c>
      <c r="AU597">
        <v>44.89</v>
      </c>
      <c r="AV597">
        <v>20.58</v>
      </c>
      <c r="AW597">
        <v>24.31</v>
      </c>
    </row>
    <row r="598" spans="1:49" ht="13" hidden="1" customHeight="1" outlineLevel="1">
      <c r="A598" t="s">
        <v>474</v>
      </c>
      <c r="B598" s="9" t="s">
        <v>2263</v>
      </c>
      <c r="C598" s="1">
        <f t="shared" si="126"/>
        <v>578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27"/>
        <v>4</v>
      </c>
      <c r="G598" s="1">
        <f t="shared" si="133"/>
        <v>303</v>
      </c>
      <c r="H598" s="2">
        <f t="shared" si="134"/>
        <v>0.52422145328719727</v>
      </c>
      <c r="I598" s="8"/>
      <c r="J598" s="2">
        <f t="shared" si="128"/>
        <v>0.75259515570934254</v>
      </c>
      <c r="K598" s="2">
        <f t="shared" si="129"/>
        <v>0.22837370242214533</v>
      </c>
      <c r="L598" s="2">
        <f t="shared" si="130"/>
        <v>3.4602076124567475E-3</v>
      </c>
      <c r="M598" s="2">
        <f t="shared" si="131"/>
        <v>1.5570934256055376E-2</v>
      </c>
      <c r="N598" s="87">
        <v>435</v>
      </c>
      <c r="O598" s="87">
        <v>132</v>
      </c>
      <c r="P598" s="87">
        <v>2</v>
      </c>
      <c r="Q598" s="87">
        <v>8</v>
      </c>
      <c r="R598" s="124"/>
      <c r="S598" s="87"/>
      <c r="T598" s="124"/>
      <c r="U598" s="124"/>
      <c r="V598" s="124"/>
      <c r="W598" s="124"/>
      <c r="X598" s="87">
        <v>0</v>
      </c>
      <c r="Y598" s="124"/>
      <c r="Z598" s="124">
        <v>1</v>
      </c>
      <c r="AA598" s="87">
        <v>0</v>
      </c>
      <c r="AB598" s="87"/>
      <c r="AG598" t="str">
        <f t="shared" si="125"/>
        <v>Sheldon</v>
      </c>
      <c r="AH598" t="s">
        <v>522</v>
      </c>
      <c r="AI598">
        <v>1</v>
      </c>
      <c r="AK598" s="95">
        <v>50</v>
      </c>
      <c r="AL598" s="97">
        <v>11</v>
      </c>
      <c r="AM598" s="97">
        <v>75</v>
      </c>
      <c r="AN598" s="101">
        <v>64600</v>
      </c>
      <c r="AO598" s="101">
        <f t="shared" si="135"/>
        <v>50011</v>
      </c>
      <c r="AP598" s="9" t="s">
        <v>1974</v>
      </c>
      <c r="AQ598">
        <f t="shared" si="132"/>
        <v>5064600</v>
      </c>
      <c r="AU598">
        <v>39.32</v>
      </c>
      <c r="AV598">
        <v>0.67</v>
      </c>
      <c r="AW598">
        <v>38.659999999999997</v>
      </c>
    </row>
    <row r="599" spans="1:49" ht="13" hidden="1" customHeight="1" outlineLevel="1">
      <c r="A599" t="s">
        <v>475</v>
      </c>
      <c r="B599" s="9" t="s">
        <v>2263</v>
      </c>
      <c r="C599" s="1">
        <f t="shared" si="126"/>
        <v>456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27"/>
        <v>5</v>
      </c>
      <c r="G599" s="1">
        <f t="shared" si="133"/>
        <v>163</v>
      </c>
      <c r="H599" s="2">
        <f t="shared" si="134"/>
        <v>0.35745614035087719</v>
      </c>
      <c r="I599" s="8"/>
      <c r="J599" s="2">
        <f t="shared" si="128"/>
        <v>0.64912280701754388</v>
      </c>
      <c r="K599" s="2">
        <f t="shared" si="129"/>
        <v>0.29166666666666669</v>
      </c>
      <c r="L599" s="2">
        <f t="shared" si="130"/>
        <v>1.0964912280701754E-2</v>
      </c>
      <c r="M599" s="2">
        <f t="shared" si="131"/>
        <v>4.8245614035087682E-2</v>
      </c>
      <c r="N599" s="87">
        <v>296</v>
      </c>
      <c r="O599" s="87">
        <v>133</v>
      </c>
      <c r="P599" s="87">
        <v>5</v>
      </c>
      <c r="Q599" s="87">
        <v>11</v>
      </c>
      <c r="R599" s="124"/>
      <c r="S599" s="87"/>
      <c r="T599" s="124"/>
      <c r="U599" s="124"/>
      <c r="V599" s="124"/>
      <c r="W599" s="124"/>
      <c r="X599" s="87">
        <v>6</v>
      </c>
      <c r="Y599" s="124"/>
      <c r="Z599" s="124">
        <v>4</v>
      </c>
      <c r="AA599" s="87">
        <v>1</v>
      </c>
      <c r="AB599" s="87"/>
      <c r="AG599" t="str">
        <f t="shared" si="125"/>
        <v>Shoreham</v>
      </c>
      <c r="AH599" t="s">
        <v>14</v>
      </c>
      <c r="AI599">
        <v>1</v>
      </c>
      <c r="AK599" s="95">
        <v>50</v>
      </c>
      <c r="AL599" s="97">
        <v>1</v>
      </c>
      <c r="AM599" s="97">
        <v>90</v>
      </c>
      <c r="AN599" s="101">
        <v>65050</v>
      </c>
      <c r="AO599" s="101">
        <f t="shared" si="135"/>
        <v>50001</v>
      </c>
      <c r="AP599" s="9" t="s">
        <v>1974</v>
      </c>
      <c r="AQ599">
        <f t="shared" si="132"/>
        <v>5065050</v>
      </c>
      <c r="AU599">
        <v>46.32</v>
      </c>
      <c r="AV599">
        <v>2.82</v>
      </c>
      <c r="AW599">
        <v>43.5</v>
      </c>
    </row>
    <row r="600" spans="1:49" ht="13" hidden="1" customHeight="1" outlineLevel="1">
      <c r="A600" t="s">
        <v>1294</v>
      </c>
      <c r="B600" s="9" t="s">
        <v>2263</v>
      </c>
      <c r="C600" s="1">
        <f t="shared" si="126"/>
        <v>486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27"/>
        <v>3</v>
      </c>
      <c r="G600" s="1">
        <f t="shared" si="133"/>
        <v>137</v>
      </c>
      <c r="H600" s="2">
        <f t="shared" si="134"/>
        <v>0.28189300411522633</v>
      </c>
      <c r="I600" s="8"/>
      <c r="J600" s="2">
        <f t="shared" si="128"/>
        <v>0.6152263374485597</v>
      </c>
      <c r="K600" s="2">
        <f t="shared" si="129"/>
        <v>0.33333333333333331</v>
      </c>
      <c r="L600" s="2">
        <f t="shared" si="130"/>
        <v>2.2633744855967079E-2</v>
      </c>
      <c r="M600" s="2">
        <f t="shared" si="131"/>
        <v>2.8806584362139905E-2</v>
      </c>
      <c r="N600" s="87">
        <v>299</v>
      </c>
      <c r="O600" s="87">
        <v>162</v>
      </c>
      <c r="P600" s="87">
        <v>11</v>
      </c>
      <c r="Q600" s="87">
        <v>9</v>
      </c>
      <c r="R600" s="124"/>
      <c r="S600" s="87"/>
      <c r="T600" s="124"/>
      <c r="U600" s="124"/>
      <c r="V600" s="124"/>
      <c r="W600" s="124"/>
      <c r="X600" s="87">
        <v>1</v>
      </c>
      <c r="Y600" s="124"/>
      <c r="Z600" s="124">
        <v>2</v>
      </c>
      <c r="AA600" s="87">
        <v>2</v>
      </c>
      <c r="AB600" s="87"/>
      <c r="AG600" t="str">
        <f t="shared" si="125"/>
        <v>Shrewsbury</v>
      </c>
      <c r="AH600" t="s">
        <v>1041</v>
      </c>
      <c r="AI600">
        <v>1</v>
      </c>
      <c r="AK600" s="95">
        <v>50</v>
      </c>
      <c r="AL600" s="97">
        <v>21</v>
      </c>
      <c r="AM600" s="97">
        <v>110</v>
      </c>
      <c r="AN600" s="101">
        <v>65275</v>
      </c>
      <c r="AO600" s="101">
        <f t="shared" si="135"/>
        <v>50021</v>
      </c>
      <c r="AP600" s="9" t="s">
        <v>1974</v>
      </c>
      <c r="AQ600">
        <f t="shared" si="132"/>
        <v>5065275</v>
      </c>
      <c r="AU600">
        <v>50.19</v>
      </c>
      <c r="AV600">
        <v>0.14000000000000001</v>
      </c>
      <c r="AW600">
        <v>50.05</v>
      </c>
    </row>
    <row r="601" spans="1:49" ht="13" hidden="1" customHeight="1" outlineLevel="1">
      <c r="A601" t="s">
        <v>1662</v>
      </c>
      <c r="B601" s="9" t="s">
        <v>2263</v>
      </c>
      <c r="C601" s="1">
        <f t="shared" si="126"/>
        <v>5689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27"/>
        <v>4</v>
      </c>
      <c r="G601" s="1">
        <f t="shared" si="133"/>
        <v>3450</v>
      </c>
      <c r="H601" s="2">
        <f t="shared" si="134"/>
        <v>0.60643346809632626</v>
      </c>
      <c r="I601" s="8"/>
      <c r="J601" s="2">
        <f t="shared" si="128"/>
        <v>0.77711372824749514</v>
      </c>
      <c r="K601" s="2">
        <f t="shared" si="129"/>
        <v>0.17068026015116891</v>
      </c>
      <c r="L601" s="2">
        <f t="shared" si="130"/>
        <v>1.3534891896642644E-2</v>
      </c>
      <c r="M601" s="2">
        <f t="shared" si="131"/>
        <v>3.8671119704693308E-2</v>
      </c>
      <c r="N601" s="87">
        <v>4421</v>
      </c>
      <c r="O601" s="87">
        <v>971</v>
      </c>
      <c r="P601" s="87">
        <v>77</v>
      </c>
      <c r="Q601" s="87">
        <v>104</v>
      </c>
      <c r="R601" s="124"/>
      <c r="S601" s="87"/>
      <c r="T601" s="124"/>
      <c r="U601" s="124"/>
      <c r="V601" s="124"/>
      <c r="W601" s="124"/>
      <c r="X601" s="87">
        <v>33</v>
      </c>
      <c r="Y601" s="124"/>
      <c r="Z601" s="124">
        <v>77</v>
      </c>
      <c r="AA601" s="87">
        <v>6</v>
      </c>
      <c r="AB601" s="87"/>
      <c r="AG601" t="str">
        <f t="shared" si="125"/>
        <v>South Burlington</v>
      </c>
      <c r="AH601" t="s">
        <v>1227</v>
      </c>
      <c r="AI601">
        <v>1</v>
      </c>
      <c r="AK601" s="95">
        <v>50</v>
      </c>
      <c r="AL601" s="97">
        <v>7</v>
      </c>
      <c r="AM601" s="97">
        <v>70</v>
      </c>
      <c r="AN601" s="101">
        <v>66175</v>
      </c>
      <c r="AO601" s="101">
        <f t="shared" si="135"/>
        <v>50007</v>
      </c>
      <c r="AP601" s="9" t="s">
        <v>759</v>
      </c>
      <c r="AQ601">
        <f t="shared" si="132"/>
        <v>5066175</v>
      </c>
      <c r="AU601">
        <v>29.62</v>
      </c>
      <c r="AV601">
        <v>12.98</v>
      </c>
      <c r="AW601">
        <v>16.64</v>
      </c>
    </row>
    <row r="602" spans="1:49" ht="13" hidden="1" customHeight="1" outlineLevel="1">
      <c r="A602" t="s">
        <v>1663</v>
      </c>
      <c r="B602" s="9" t="s">
        <v>2263</v>
      </c>
      <c r="C602" s="1">
        <f t="shared" si="126"/>
        <v>870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27"/>
        <v>7</v>
      </c>
      <c r="G602" s="1">
        <f t="shared" si="133"/>
        <v>457</v>
      </c>
      <c r="H602" s="2">
        <f t="shared" si="134"/>
        <v>0.52528735632183909</v>
      </c>
      <c r="I602" s="8"/>
      <c r="J602" s="2">
        <f t="shared" si="128"/>
        <v>0.74252873563218391</v>
      </c>
      <c r="K602" s="2">
        <f t="shared" si="129"/>
        <v>0.21724137931034482</v>
      </c>
      <c r="L602" s="2">
        <f t="shared" si="130"/>
        <v>2.2988505747126436E-3</v>
      </c>
      <c r="M602" s="2">
        <f t="shared" si="131"/>
        <v>3.7931034482758627E-2</v>
      </c>
      <c r="N602" s="87">
        <v>646</v>
      </c>
      <c r="O602" s="87">
        <v>189</v>
      </c>
      <c r="P602" s="87">
        <v>2</v>
      </c>
      <c r="Q602" s="87">
        <v>20</v>
      </c>
      <c r="R602" s="124"/>
      <c r="S602" s="87"/>
      <c r="T602" s="124"/>
      <c r="U602" s="124"/>
      <c r="V602" s="124"/>
      <c r="W602" s="124"/>
      <c r="X602" s="87">
        <v>4</v>
      </c>
      <c r="Y602" s="124"/>
      <c r="Z602" s="124">
        <v>5</v>
      </c>
      <c r="AA602" s="87">
        <v>4</v>
      </c>
      <c r="AB602" s="87"/>
      <c r="AG602" t="str">
        <f t="shared" si="125"/>
        <v>South Hero</v>
      </c>
      <c r="AH602" t="s">
        <v>1228</v>
      </c>
      <c r="AI602">
        <v>1</v>
      </c>
      <c r="AK602" s="95">
        <v>50</v>
      </c>
      <c r="AL602" s="97">
        <v>13</v>
      </c>
      <c r="AM602" s="97">
        <v>25</v>
      </c>
      <c r="AN602" s="101">
        <v>67000</v>
      </c>
      <c r="AO602" s="101">
        <f t="shared" si="135"/>
        <v>50013</v>
      </c>
      <c r="AP602" s="9" t="s">
        <v>1974</v>
      </c>
      <c r="AQ602">
        <f t="shared" si="132"/>
        <v>5067000</v>
      </c>
      <c r="AU602">
        <v>47.5</v>
      </c>
      <c r="AV602">
        <v>32.4</v>
      </c>
      <c r="AW602">
        <v>15.1</v>
      </c>
    </row>
    <row r="603" spans="1:49" ht="13" hidden="1" customHeight="1" outlineLevel="1">
      <c r="A603" t="s">
        <v>355</v>
      </c>
      <c r="B603" s="9" t="s">
        <v>2263</v>
      </c>
      <c r="C603" s="1">
        <f t="shared" si="126"/>
        <v>3200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27"/>
        <v>4</v>
      </c>
      <c r="G603" s="1">
        <f t="shared" si="133"/>
        <v>1922</v>
      </c>
      <c r="H603" s="2">
        <f t="shared" si="134"/>
        <v>0.60062499999999996</v>
      </c>
      <c r="I603" s="8"/>
      <c r="J603" s="2">
        <f t="shared" si="128"/>
        <v>0.77375000000000005</v>
      </c>
      <c r="K603" s="2">
        <f t="shared" si="129"/>
        <v>0.173125</v>
      </c>
      <c r="L603" s="2">
        <f t="shared" si="130"/>
        <v>1.53125E-2</v>
      </c>
      <c r="M603" s="2">
        <f t="shared" si="131"/>
        <v>3.781249999999995E-2</v>
      </c>
      <c r="N603" s="87">
        <v>2476</v>
      </c>
      <c r="O603" s="87">
        <v>554</v>
      </c>
      <c r="P603" s="87">
        <v>49</v>
      </c>
      <c r="Q603" s="87">
        <v>70</v>
      </c>
      <c r="R603" s="124"/>
      <c r="S603" s="87"/>
      <c r="T603" s="124"/>
      <c r="U603" s="124"/>
      <c r="V603" s="124"/>
      <c r="W603" s="124"/>
      <c r="X603" s="87">
        <v>13</v>
      </c>
      <c r="Y603" s="124"/>
      <c r="Z603" s="124">
        <v>27</v>
      </c>
      <c r="AA603" s="87">
        <v>11</v>
      </c>
      <c r="AB603" s="87"/>
      <c r="AG603" t="str">
        <f t="shared" si="125"/>
        <v>Springfield</v>
      </c>
      <c r="AH603" t="s">
        <v>1967</v>
      </c>
      <c r="AI603">
        <v>1</v>
      </c>
      <c r="AK603" s="95">
        <v>50</v>
      </c>
      <c r="AL603" s="97">
        <v>27</v>
      </c>
      <c r="AM603" s="97">
        <v>90</v>
      </c>
      <c r="AN603" s="101">
        <v>69550</v>
      </c>
      <c r="AO603" s="101">
        <f t="shared" si="135"/>
        <v>50027</v>
      </c>
      <c r="AP603" s="9" t="s">
        <v>1974</v>
      </c>
      <c r="AQ603">
        <f t="shared" si="132"/>
        <v>5069550</v>
      </c>
      <c r="AU603">
        <v>49.46</v>
      </c>
      <c r="AV603">
        <v>0.15</v>
      </c>
      <c r="AW603">
        <v>49.32</v>
      </c>
    </row>
    <row r="604" spans="1:49" ht="13" hidden="1" customHeight="1" outlineLevel="1">
      <c r="A604" t="s">
        <v>687</v>
      </c>
      <c r="B604" s="9" t="s">
        <v>2263</v>
      </c>
      <c r="C604" s="1">
        <f t="shared" si="126"/>
        <v>265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27"/>
        <v>5</v>
      </c>
      <c r="G604" s="1">
        <f t="shared" si="133"/>
        <v>116</v>
      </c>
      <c r="H604" s="2">
        <f t="shared" si="134"/>
        <v>0.43773584905660379</v>
      </c>
      <c r="I604" s="8"/>
      <c r="J604" s="2">
        <f t="shared" si="128"/>
        <v>0.68301886792452826</v>
      </c>
      <c r="K604" s="2">
        <f t="shared" si="129"/>
        <v>0.24528301886792453</v>
      </c>
      <c r="L604" s="2">
        <f t="shared" si="130"/>
        <v>7.5471698113207548E-3</v>
      </c>
      <c r="M604" s="2">
        <f t="shared" si="131"/>
        <v>6.4150943396226456E-2</v>
      </c>
      <c r="N604" s="87">
        <v>181</v>
      </c>
      <c r="O604" s="87">
        <v>65</v>
      </c>
      <c r="P604" s="87">
        <v>2</v>
      </c>
      <c r="Q604" s="87">
        <v>7</v>
      </c>
      <c r="R604" s="124"/>
      <c r="S604" s="87"/>
      <c r="T604" s="124"/>
      <c r="U604" s="124"/>
      <c r="V604" s="124"/>
      <c r="W604" s="124"/>
      <c r="X604" s="87">
        <v>0</v>
      </c>
      <c r="Y604" s="124"/>
      <c r="Z604" s="124">
        <v>8</v>
      </c>
      <c r="AA604" s="87">
        <v>2</v>
      </c>
      <c r="AB604" s="87"/>
      <c r="AG604" t="str">
        <f t="shared" si="125"/>
        <v>Stamford</v>
      </c>
      <c r="AH604" t="s">
        <v>214</v>
      </c>
      <c r="AI604">
        <v>1</v>
      </c>
      <c r="AK604" s="95">
        <v>50</v>
      </c>
      <c r="AL604" s="97">
        <v>3</v>
      </c>
      <c r="AM604" s="97">
        <v>65</v>
      </c>
      <c r="AN604" s="101">
        <v>69775</v>
      </c>
      <c r="AO604" s="101">
        <f t="shared" si="135"/>
        <v>50003</v>
      </c>
      <c r="AP604" s="9" t="s">
        <v>1974</v>
      </c>
      <c r="AQ604">
        <f t="shared" si="132"/>
        <v>5069775</v>
      </c>
      <c r="AU604">
        <v>39.630000000000003</v>
      </c>
      <c r="AV604">
        <v>0.1</v>
      </c>
      <c r="AW604">
        <v>39.520000000000003</v>
      </c>
    </row>
    <row r="605" spans="1:49" ht="13" hidden="1" customHeight="1" outlineLevel="1">
      <c r="A605" t="s">
        <v>1385</v>
      </c>
      <c r="B605" s="9" t="s">
        <v>2263</v>
      </c>
      <c r="C605" s="1">
        <f t="shared" si="126"/>
        <v>93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27"/>
        <v>0</v>
      </c>
      <c r="G605" s="1">
        <f t="shared" si="133"/>
        <v>41</v>
      </c>
      <c r="H605" s="2">
        <f t="shared" si="134"/>
        <v>0.44086021505376344</v>
      </c>
      <c r="I605" s="8"/>
      <c r="J605" s="2">
        <f t="shared" si="128"/>
        <v>0.69892473118279574</v>
      </c>
      <c r="K605" s="2">
        <f t="shared" si="129"/>
        <v>0.25806451612903225</v>
      </c>
      <c r="L605" s="2">
        <f t="shared" si="130"/>
        <v>0</v>
      </c>
      <c r="M605" s="2">
        <f t="shared" si="131"/>
        <v>4.3010752688172005E-2</v>
      </c>
      <c r="N605" s="87">
        <v>65</v>
      </c>
      <c r="O605" s="87">
        <v>24</v>
      </c>
      <c r="P605" s="87">
        <v>0</v>
      </c>
      <c r="Q605" s="87">
        <v>0</v>
      </c>
      <c r="R605" s="124"/>
      <c r="S605" s="87"/>
      <c r="T605" s="124"/>
      <c r="U605" s="124"/>
      <c r="V605" s="124"/>
      <c r="W605" s="124"/>
      <c r="X605" s="87">
        <v>0</v>
      </c>
      <c r="Y605" s="124"/>
      <c r="Z605" s="124">
        <v>4</v>
      </c>
      <c r="AA605" s="87">
        <v>0</v>
      </c>
      <c r="AB605" s="87"/>
      <c r="AG605" t="str">
        <f t="shared" si="125"/>
        <v>Stannard</v>
      </c>
      <c r="AH605" t="s">
        <v>300</v>
      </c>
      <c r="AI605">
        <v>1</v>
      </c>
      <c r="AK605" s="95">
        <v>50</v>
      </c>
      <c r="AL605" s="97">
        <v>5</v>
      </c>
      <c r="AM605" s="97">
        <v>65</v>
      </c>
      <c r="AN605" s="101">
        <v>69925</v>
      </c>
      <c r="AO605" s="101">
        <f t="shared" si="135"/>
        <v>50005</v>
      </c>
      <c r="AP605" s="9" t="s">
        <v>1974</v>
      </c>
      <c r="AQ605">
        <f t="shared" si="132"/>
        <v>5069925</v>
      </c>
      <c r="AU605">
        <v>12.54</v>
      </c>
      <c r="AV605">
        <v>0.03</v>
      </c>
      <c r="AW605">
        <v>12.51</v>
      </c>
    </row>
    <row r="606" spans="1:49" ht="13" hidden="1" customHeight="1" outlineLevel="1">
      <c r="A606" t="s">
        <v>1114</v>
      </c>
      <c r="B606" s="9" t="s">
        <v>2263</v>
      </c>
      <c r="C606" s="1">
        <f t="shared" si="126"/>
        <v>626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27"/>
        <v>4</v>
      </c>
      <c r="G606" s="1">
        <f t="shared" si="133"/>
        <v>316</v>
      </c>
      <c r="H606" s="2">
        <f t="shared" si="134"/>
        <v>0.50479233226837061</v>
      </c>
      <c r="I606" s="8"/>
      <c r="J606" s="2">
        <f t="shared" si="128"/>
        <v>0.73162939297124596</v>
      </c>
      <c r="K606" s="2">
        <f t="shared" si="129"/>
        <v>0.2268370607028754</v>
      </c>
      <c r="L606" s="2">
        <f t="shared" si="130"/>
        <v>1.2779552715654952E-2</v>
      </c>
      <c r="M606" s="2">
        <f t="shared" si="131"/>
        <v>2.8753993610223683E-2</v>
      </c>
      <c r="N606" s="87">
        <v>458</v>
      </c>
      <c r="O606" s="87">
        <v>142</v>
      </c>
      <c r="P606" s="87">
        <v>8</v>
      </c>
      <c r="Q606" s="87">
        <v>10</v>
      </c>
      <c r="R606" s="124"/>
      <c r="S606" s="87"/>
      <c r="T606" s="124"/>
      <c r="U606" s="124"/>
      <c r="V606" s="124"/>
      <c r="W606" s="124"/>
      <c r="X606" s="87">
        <v>1</v>
      </c>
      <c r="Y606" s="124"/>
      <c r="Z606" s="124">
        <v>5</v>
      </c>
      <c r="AA606" s="87">
        <v>2</v>
      </c>
      <c r="AB606" s="87"/>
      <c r="AG606" t="str">
        <f t="shared" ref="AG606:AG663" si="136">A606</f>
        <v>Starksboro</v>
      </c>
      <c r="AH606" t="s">
        <v>14</v>
      </c>
      <c r="AI606">
        <v>1</v>
      </c>
      <c r="AK606" s="95">
        <v>50</v>
      </c>
      <c r="AL606" s="97">
        <v>1</v>
      </c>
      <c r="AM606" s="97">
        <v>95</v>
      </c>
      <c r="AN606" s="101">
        <v>70075</v>
      </c>
      <c r="AO606" s="101">
        <f t="shared" si="135"/>
        <v>50001</v>
      </c>
      <c r="AP606" s="9" t="s">
        <v>1974</v>
      </c>
      <c r="AQ606">
        <f t="shared" si="132"/>
        <v>5070075</v>
      </c>
      <c r="AU606">
        <v>45.51</v>
      </c>
      <c r="AV606">
        <v>0.05</v>
      </c>
      <c r="AW606">
        <v>45.47</v>
      </c>
    </row>
    <row r="607" spans="1:49" ht="13" hidden="1" customHeight="1" outlineLevel="1">
      <c r="A607" t="s">
        <v>2157</v>
      </c>
      <c r="B607" s="9" t="s">
        <v>2263</v>
      </c>
      <c r="C607" s="1">
        <f t="shared" si="126"/>
        <v>274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27"/>
        <v>6</v>
      </c>
      <c r="G607" s="1">
        <f t="shared" si="133"/>
        <v>133</v>
      </c>
      <c r="H607" s="2">
        <f t="shared" si="134"/>
        <v>0.48540145985401462</v>
      </c>
      <c r="I607" s="8"/>
      <c r="J607" s="2">
        <f t="shared" si="128"/>
        <v>0.71532846715328469</v>
      </c>
      <c r="K607" s="2">
        <f t="shared" si="129"/>
        <v>0.22992700729927007</v>
      </c>
      <c r="L607" s="2">
        <f t="shared" si="130"/>
        <v>7.2992700729927005E-3</v>
      </c>
      <c r="M607" s="2">
        <f t="shared" si="131"/>
        <v>4.7445255474452545E-2</v>
      </c>
      <c r="N607" s="87">
        <v>196</v>
      </c>
      <c r="O607" s="87">
        <v>63</v>
      </c>
      <c r="P607" s="87">
        <v>2</v>
      </c>
      <c r="Q607" s="87">
        <v>5</v>
      </c>
      <c r="R607" s="124"/>
      <c r="S607" s="87"/>
      <c r="T607" s="124"/>
      <c r="U607" s="124"/>
      <c r="V607" s="124"/>
      <c r="W607" s="124"/>
      <c r="X607" s="87">
        <v>0</v>
      </c>
      <c r="Y607" s="124"/>
      <c r="Z607" s="124">
        <v>5</v>
      </c>
      <c r="AA607" s="87">
        <v>3</v>
      </c>
      <c r="AB607" s="87"/>
      <c r="AG607" t="str">
        <f t="shared" si="136"/>
        <v>Stockbridge</v>
      </c>
      <c r="AH607" t="s">
        <v>1967</v>
      </c>
      <c r="AI607">
        <v>1</v>
      </c>
      <c r="AK607" s="95">
        <v>50</v>
      </c>
      <c r="AL607" s="97">
        <v>27</v>
      </c>
      <c r="AM607" s="97">
        <v>95</v>
      </c>
      <c r="AN607" s="101">
        <v>70375</v>
      </c>
      <c r="AO607" s="101">
        <f t="shared" si="135"/>
        <v>50027</v>
      </c>
      <c r="AP607" s="9" t="s">
        <v>1974</v>
      </c>
      <c r="AQ607">
        <f t="shared" si="132"/>
        <v>5070375</v>
      </c>
      <c r="AU607">
        <v>46.17</v>
      </c>
      <c r="AV607">
        <v>0.05</v>
      </c>
      <c r="AW607">
        <v>46.12</v>
      </c>
    </row>
    <row r="608" spans="1:49" ht="13" hidden="1" customHeight="1" outlineLevel="1">
      <c r="A608" t="s">
        <v>623</v>
      </c>
      <c r="B608" s="9" t="s">
        <v>2263</v>
      </c>
      <c r="C608" s="1">
        <f t="shared" si="126"/>
        <v>1909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27"/>
        <v>5</v>
      </c>
      <c r="G608" s="1">
        <f t="shared" si="133"/>
        <v>903</v>
      </c>
      <c r="H608" s="2">
        <f t="shared" si="134"/>
        <v>0.47302252488213725</v>
      </c>
      <c r="I608" s="8"/>
      <c r="J608" s="2">
        <f t="shared" si="128"/>
        <v>0.71241487689889993</v>
      </c>
      <c r="K608" s="2">
        <f t="shared" si="129"/>
        <v>0.23939235201676271</v>
      </c>
      <c r="L608" s="2">
        <f t="shared" si="130"/>
        <v>7.3336825563122057E-3</v>
      </c>
      <c r="M608" s="2">
        <f t="shared" si="131"/>
        <v>4.085908852802516E-2</v>
      </c>
      <c r="N608" s="87">
        <v>1360</v>
      </c>
      <c r="O608" s="87">
        <v>457</v>
      </c>
      <c r="P608" s="87">
        <v>14</v>
      </c>
      <c r="Q608" s="87">
        <v>47</v>
      </c>
      <c r="R608" s="124"/>
      <c r="S608" s="87"/>
      <c r="T608" s="124"/>
      <c r="U608" s="124"/>
      <c r="V608" s="124"/>
      <c r="W608" s="124"/>
      <c r="X608" s="87">
        <v>6</v>
      </c>
      <c r="Y608" s="124"/>
      <c r="Z608" s="124">
        <v>18</v>
      </c>
      <c r="AA608" s="87">
        <v>7</v>
      </c>
      <c r="AB608" s="87"/>
      <c r="AG608" t="str">
        <f t="shared" si="136"/>
        <v>Stowe</v>
      </c>
      <c r="AH608" t="s">
        <v>1182</v>
      </c>
      <c r="AI608">
        <v>1</v>
      </c>
      <c r="AK608" s="95">
        <v>50</v>
      </c>
      <c r="AL608" s="97">
        <v>15</v>
      </c>
      <c r="AM608" s="97">
        <v>40</v>
      </c>
      <c r="AN608" s="101">
        <v>70525</v>
      </c>
      <c r="AO608" s="101">
        <f t="shared" si="135"/>
        <v>50015</v>
      </c>
      <c r="AP608" s="9" t="s">
        <v>1974</v>
      </c>
      <c r="AQ608">
        <f t="shared" si="132"/>
        <v>5070525</v>
      </c>
      <c r="AU608">
        <v>72.739999999999995</v>
      </c>
      <c r="AV608">
        <v>7.0000000000000007E-2</v>
      </c>
      <c r="AW608">
        <v>72.680000000000007</v>
      </c>
    </row>
    <row r="609" spans="1:49" ht="13" hidden="1" customHeight="1" outlineLevel="1">
      <c r="A609" t="s">
        <v>2231</v>
      </c>
      <c r="B609" s="9" t="s">
        <v>2263</v>
      </c>
      <c r="C609" s="1">
        <f t="shared" ref="C609:C663" si="137">SUM(N609:AE609)</f>
        <v>511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ref="F609:F663" si="138">IF(P609&gt;0,RANK(P609,(N609:AE609)),0)</f>
        <v>5</v>
      </c>
      <c r="G609" s="1">
        <f t="shared" si="133"/>
        <v>243</v>
      </c>
      <c r="H609" s="2">
        <f t="shared" si="134"/>
        <v>0.47553816046966729</v>
      </c>
      <c r="I609" s="8"/>
      <c r="J609" s="2">
        <f t="shared" ref="J609:J663" si="139">IF(C609=0,"-",N609/C609)</f>
        <v>0.69667318982387472</v>
      </c>
      <c r="K609" s="2">
        <f t="shared" ref="K609:K663" si="140">IF(C609=0,"-",O609/C609)</f>
        <v>0.22113502935420742</v>
      </c>
      <c r="L609" s="2">
        <f t="shared" ref="L609:L663" si="141">IF(C609=0,"-",P609/C609)</f>
        <v>9.7847358121330719E-3</v>
      </c>
      <c r="M609" s="2">
        <f t="shared" ref="M609:M663" si="142">IF(C609=0,"-",(1-J609-K609-L609))</f>
        <v>7.2407045009784787E-2</v>
      </c>
      <c r="N609" s="87">
        <v>356</v>
      </c>
      <c r="O609" s="87">
        <v>113</v>
      </c>
      <c r="P609" s="87">
        <v>5</v>
      </c>
      <c r="Q609" s="87">
        <v>26</v>
      </c>
      <c r="R609" s="124"/>
      <c r="S609" s="87"/>
      <c r="T609" s="124"/>
      <c r="U609" s="124"/>
      <c r="V609" s="124"/>
      <c r="W609" s="124"/>
      <c r="X609" s="87">
        <v>1</v>
      </c>
      <c r="Y609" s="124"/>
      <c r="Z609" s="124">
        <v>7</v>
      </c>
      <c r="AA609" s="87">
        <v>3</v>
      </c>
      <c r="AB609" s="87"/>
      <c r="AG609" t="str">
        <f t="shared" si="136"/>
        <v>Strafford</v>
      </c>
      <c r="AH609" t="s">
        <v>467</v>
      </c>
      <c r="AI609">
        <v>1</v>
      </c>
      <c r="AK609" s="95">
        <v>50</v>
      </c>
      <c r="AL609" s="97">
        <v>17</v>
      </c>
      <c r="AM609" s="97">
        <v>50</v>
      </c>
      <c r="AN609" s="101">
        <v>70675</v>
      </c>
      <c r="AO609" s="101">
        <f t="shared" si="135"/>
        <v>50017</v>
      </c>
      <c r="AP609" s="9" t="s">
        <v>1974</v>
      </c>
      <c r="AQ609">
        <f t="shared" ref="AQ609:AQ662" si="143">AK609*100000+AN609</f>
        <v>5070675</v>
      </c>
      <c r="AU609">
        <v>44.34</v>
      </c>
      <c r="AV609">
        <v>0.11</v>
      </c>
      <c r="AW609">
        <v>44.22</v>
      </c>
    </row>
    <row r="610" spans="1:49" ht="13" hidden="1" customHeight="1" outlineLevel="1">
      <c r="A610" t="s">
        <v>224</v>
      </c>
      <c r="B610" s="9" t="s">
        <v>2263</v>
      </c>
      <c r="C610" s="1">
        <f t="shared" si="137"/>
        <v>85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 t="shared" si="138"/>
        <v>3</v>
      </c>
      <c r="G610" s="1">
        <f t="shared" si="133"/>
        <v>14</v>
      </c>
      <c r="H610" s="2">
        <f t="shared" si="134"/>
        <v>0.16470588235294117</v>
      </c>
      <c r="I610" s="8"/>
      <c r="J610" s="2">
        <f t="shared" si="139"/>
        <v>0.36470588235294116</v>
      </c>
      <c r="K610" s="2">
        <f t="shared" si="140"/>
        <v>0.52941176470588236</v>
      </c>
      <c r="L610" s="2">
        <f t="shared" si="141"/>
        <v>3.5294117647058823E-2</v>
      </c>
      <c r="M610" s="2">
        <f t="shared" si="142"/>
        <v>7.0588235294117604E-2</v>
      </c>
      <c r="N610" s="87">
        <v>31</v>
      </c>
      <c r="O610" s="87">
        <v>45</v>
      </c>
      <c r="P610" s="87">
        <v>3</v>
      </c>
      <c r="Q610" s="87">
        <v>3</v>
      </c>
      <c r="R610" s="124"/>
      <c r="S610" s="87"/>
      <c r="T610" s="124"/>
      <c r="U610" s="124"/>
      <c r="V610" s="124"/>
      <c r="W610" s="124"/>
      <c r="X610" s="87">
        <v>0</v>
      </c>
      <c r="Y610" s="124"/>
      <c r="Z610" s="124">
        <v>1</v>
      </c>
      <c r="AA610" s="87">
        <v>2</v>
      </c>
      <c r="AB610" s="87"/>
      <c r="AG610" t="str">
        <f t="shared" si="136"/>
        <v>Stratton</v>
      </c>
      <c r="AH610" t="s">
        <v>1034</v>
      </c>
      <c r="AI610">
        <v>1</v>
      </c>
      <c r="AK610" s="95">
        <v>50</v>
      </c>
      <c r="AL610" s="97">
        <v>25</v>
      </c>
      <c r="AM610" s="97">
        <v>75</v>
      </c>
      <c r="AN610" s="101">
        <v>70750</v>
      </c>
      <c r="AO610" s="101">
        <f t="shared" si="135"/>
        <v>50025</v>
      </c>
      <c r="AP610" s="9" t="s">
        <v>1974</v>
      </c>
      <c r="AQ610">
        <f t="shared" si="143"/>
        <v>5070750</v>
      </c>
      <c r="AU610">
        <v>46.93</v>
      </c>
      <c r="AV610">
        <v>0.54</v>
      </c>
      <c r="AW610">
        <v>46.39</v>
      </c>
    </row>
    <row r="611" spans="1:49" ht="13" hidden="1" customHeight="1" outlineLevel="1">
      <c r="A611" t="s">
        <v>337</v>
      </c>
      <c r="B611" s="9" t="s">
        <v>2263</v>
      </c>
      <c r="C611" s="1">
        <f t="shared" si="137"/>
        <v>260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38"/>
        <v>4</v>
      </c>
      <c r="G611" s="1">
        <f t="shared" si="133"/>
        <v>98</v>
      </c>
      <c r="H611" s="2">
        <f t="shared" si="134"/>
        <v>0.37692307692307692</v>
      </c>
      <c r="I611" s="8"/>
      <c r="J611" s="2">
        <f t="shared" si="139"/>
        <v>0.64230769230769236</v>
      </c>
      <c r="K611" s="2">
        <f t="shared" si="140"/>
        <v>0.26538461538461539</v>
      </c>
      <c r="L611" s="2">
        <f t="shared" si="141"/>
        <v>3.0769230769230771E-2</v>
      </c>
      <c r="M611" s="2">
        <f t="shared" si="142"/>
        <v>6.1538461538461486E-2</v>
      </c>
      <c r="N611" s="87">
        <v>167</v>
      </c>
      <c r="O611" s="87">
        <v>69</v>
      </c>
      <c r="P611" s="87">
        <v>8</v>
      </c>
      <c r="Q611" s="87">
        <v>10</v>
      </c>
      <c r="R611" s="124"/>
      <c r="S611" s="87"/>
      <c r="T611" s="124"/>
      <c r="U611" s="124"/>
      <c r="V611" s="124"/>
      <c r="W611" s="124"/>
      <c r="X611" s="87">
        <v>0</v>
      </c>
      <c r="Y611" s="124"/>
      <c r="Z611" s="124">
        <v>1</v>
      </c>
      <c r="AA611" s="87">
        <v>5</v>
      </c>
      <c r="AB611" s="87"/>
      <c r="AG611" t="str">
        <f t="shared" si="136"/>
        <v>Sudbury</v>
      </c>
      <c r="AH611" t="s">
        <v>1041</v>
      </c>
      <c r="AI611">
        <v>1</v>
      </c>
      <c r="AK611" s="95">
        <v>50</v>
      </c>
      <c r="AL611" s="97">
        <v>21</v>
      </c>
      <c r="AM611" s="97">
        <v>115</v>
      </c>
      <c r="AN611" s="101">
        <v>71050</v>
      </c>
      <c r="AO611" s="101">
        <f t="shared" si="135"/>
        <v>50021</v>
      </c>
      <c r="AP611" s="9" t="s">
        <v>1974</v>
      </c>
      <c r="AQ611">
        <f t="shared" si="143"/>
        <v>5071050</v>
      </c>
      <c r="AU611">
        <v>22.2</v>
      </c>
      <c r="AV611">
        <v>0.7</v>
      </c>
      <c r="AW611">
        <v>21.5</v>
      </c>
    </row>
    <row r="612" spans="1:49" ht="13" hidden="1" customHeight="1" outlineLevel="1">
      <c r="A612" t="s">
        <v>358</v>
      </c>
      <c r="B612" s="9" t="s">
        <v>2263</v>
      </c>
      <c r="C612" s="1">
        <f t="shared" si="137"/>
        <v>317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38"/>
        <v>4</v>
      </c>
      <c r="G612" s="1">
        <f t="shared" si="133"/>
        <v>100</v>
      </c>
      <c r="H612" s="2">
        <f t="shared" si="134"/>
        <v>0.31545741324921134</v>
      </c>
      <c r="I612" s="8"/>
      <c r="J612" s="2">
        <f t="shared" si="139"/>
        <v>0.60883280757097791</v>
      </c>
      <c r="K612" s="2">
        <f t="shared" si="140"/>
        <v>0.29337539432176657</v>
      </c>
      <c r="L612" s="2">
        <f t="shared" si="141"/>
        <v>2.5236593059936908E-2</v>
      </c>
      <c r="M612" s="2">
        <f t="shared" si="142"/>
        <v>7.2555205047318619E-2</v>
      </c>
      <c r="N612" s="87">
        <v>193</v>
      </c>
      <c r="O612" s="87">
        <v>93</v>
      </c>
      <c r="P612" s="87">
        <v>8</v>
      </c>
      <c r="Q612" s="87">
        <v>14</v>
      </c>
      <c r="R612" s="124"/>
      <c r="S612" s="87"/>
      <c r="T612" s="124"/>
      <c r="U612" s="124"/>
      <c r="V612" s="124"/>
      <c r="W612" s="124"/>
      <c r="X612" s="87">
        <v>2</v>
      </c>
      <c r="Y612" s="124"/>
      <c r="Z612" s="124">
        <v>6</v>
      </c>
      <c r="AA612" s="87">
        <v>1</v>
      </c>
      <c r="AB612" s="87"/>
      <c r="AG612" t="str">
        <f t="shared" si="136"/>
        <v>Sunderland</v>
      </c>
      <c r="AH612" t="s">
        <v>214</v>
      </c>
      <c r="AI612">
        <v>1</v>
      </c>
      <c r="AK612" s="95">
        <v>50</v>
      </c>
      <c r="AL612" s="97">
        <v>3</v>
      </c>
      <c r="AM612" s="97">
        <v>70</v>
      </c>
      <c r="AN612" s="101">
        <v>71425</v>
      </c>
      <c r="AO612" s="101">
        <f t="shared" si="135"/>
        <v>50003</v>
      </c>
      <c r="AP612" s="9" t="s">
        <v>1974</v>
      </c>
      <c r="AQ612">
        <f t="shared" si="143"/>
        <v>5071425</v>
      </c>
      <c r="AU612">
        <v>45.65</v>
      </c>
      <c r="AV612">
        <v>0.25</v>
      </c>
      <c r="AW612">
        <v>45.4</v>
      </c>
    </row>
    <row r="613" spans="1:49" ht="13" hidden="1" customHeight="1" outlineLevel="1">
      <c r="A613" t="s">
        <v>706</v>
      </c>
      <c r="B613" s="9" t="s">
        <v>2263</v>
      </c>
      <c r="C613" s="1">
        <f t="shared" si="137"/>
        <v>302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38"/>
        <v>3</v>
      </c>
      <c r="G613" s="1">
        <f t="shared" si="133"/>
        <v>76</v>
      </c>
      <c r="H613" s="2">
        <f t="shared" si="134"/>
        <v>0.25165562913907286</v>
      </c>
      <c r="I613" s="8"/>
      <c r="J613" s="2">
        <f t="shared" si="139"/>
        <v>0.58940397350993379</v>
      </c>
      <c r="K613" s="2">
        <f t="shared" si="140"/>
        <v>0.33774834437086093</v>
      </c>
      <c r="L613" s="2">
        <f t="shared" si="141"/>
        <v>3.3112582781456956E-2</v>
      </c>
      <c r="M613" s="2">
        <f t="shared" si="142"/>
        <v>3.9735099337748325E-2</v>
      </c>
      <c r="N613" s="87">
        <v>178</v>
      </c>
      <c r="O613" s="87">
        <v>102</v>
      </c>
      <c r="P613" s="87">
        <v>10</v>
      </c>
      <c r="Q613" s="87">
        <v>3</v>
      </c>
      <c r="R613" s="124"/>
      <c r="S613" s="87"/>
      <c r="T613" s="124"/>
      <c r="U613" s="124"/>
      <c r="V613" s="124"/>
      <c r="W613" s="124"/>
      <c r="X613" s="87">
        <v>0</v>
      </c>
      <c r="Y613" s="124"/>
      <c r="Z613" s="124">
        <v>8</v>
      </c>
      <c r="AA613" s="87">
        <v>1</v>
      </c>
      <c r="AB613" s="87"/>
      <c r="AG613" t="str">
        <f t="shared" si="136"/>
        <v>Sutton</v>
      </c>
      <c r="AH613" t="s">
        <v>300</v>
      </c>
      <c r="AI613">
        <v>1</v>
      </c>
      <c r="AK613" s="95">
        <v>50</v>
      </c>
      <c r="AL613" s="97">
        <v>5</v>
      </c>
      <c r="AM613" s="97">
        <v>70</v>
      </c>
      <c r="AN613" s="101">
        <v>71575</v>
      </c>
      <c r="AO613" s="101">
        <f t="shared" si="135"/>
        <v>50005</v>
      </c>
      <c r="AP613" s="9" t="s">
        <v>1974</v>
      </c>
      <c r="AQ613">
        <f t="shared" si="143"/>
        <v>5071575</v>
      </c>
      <c r="AU613">
        <v>38.369999999999997</v>
      </c>
      <c r="AV613">
        <v>0.11</v>
      </c>
      <c r="AW613">
        <v>38.26</v>
      </c>
    </row>
    <row r="614" spans="1:49" ht="13" hidden="1" customHeight="1" outlineLevel="1">
      <c r="A614" t="s">
        <v>359</v>
      </c>
      <c r="B614" s="9" t="s">
        <v>2263</v>
      </c>
      <c r="C614" s="1">
        <f t="shared" si="137"/>
        <v>1809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38"/>
        <v>4</v>
      </c>
      <c r="G614" s="1">
        <f t="shared" si="133"/>
        <v>1040</v>
      </c>
      <c r="H614" s="2">
        <f t="shared" si="134"/>
        <v>0.5749032614704257</v>
      </c>
      <c r="I614" s="8"/>
      <c r="J614" s="2">
        <f t="shared" si="139"/>
        <v>0.76561636263128796</v>
      </c>
      <c r="K614" s="2">
        <f t="shared" si="140"/>
        <v>0.19071310116086235</v>
      </c>
      <c r="L614" s="2">
        <f t="shared" si="141"/>
        <v>7.7390823659480379E-3</v>
      </c>
      <c r="M614" s="2">
        <f t="shared" si="142"/>
        <v>3.5931453841901655E-2</v>
      </c>
      <c r="N614" s="87">
        <v>1385</v>
      </c>
      <c r="O614" s="87">
        <v>345</v>
      </c>
      <c r="P614" s="87">
        <v>14</v>
      </c>
      <c r="Q614" s="87">
        <v>44</v>
      </c>
      <c r="R614" s="124"/>
      <c r="S614" s="87"/>
      <c r="T614" s="124"/>
      <c r="U614" s="124"/>
      <c r="V614" s="124"/>
      <c r="W614" s="124"/>
      <c r="X614" s="87">
        <v>0</v>
      </c>
      <c r="Y614" s="124"/>
      <c r="Z614" s="124">
        <v>14</v>
      </c>
      <c r="AA614" s="87">
        <v>7</v>
      </c>
      <c r="AB614" s="87"/>
      <c r="AG614" t="str">
        <f t="shared" si="136"/>
        <v>Swanton</v>
      </c>
      <c r="AH614" t="s">
        <v>522</v>
      </c>
      <c r="AI614">
        <v>1</v>
      </c>
      <c r="AK614" s="95">
        <v>50</v>
      </c>
      <c r="AL614" s="97">
        <v>11</v>
      </c>
      <c r="AM614" s="97">
        <v>80</v>
      </c>
      <c r="AN614" s="101">
        <v>71725</v>
      </c>
      <c r="AO614" s="101">
        <f t="shared" si="135"/>
        <v>50011</v>
      </c>
      <c r="AP614" s="9" t="s">
        <v>1974</v>
      </c>
      <c r="AQ614">
        <f t="shared" si="143"/>
        <v>5071725</v>
      </c>
      <c r="AU614">
        <v>61.66</v>
      </c>
      <c r="AV614">
        <v>13.26</v>
      </c>
      <c r="AW614">
        <v>48.41</v>
      </c>
    </row>
    <row r="615" spans="1:49" ht="13" hidden="1" customHeight="1" outlineLevel="1">
      <c r="A615" t="s">
        <v>1635</v>
      </c>
      <c r="B615" s="9" t="s">
        <v>2263</v>
      </c>
      <c r="C615" s="1">
        <f t="shared" si="137"/>
        <v>1243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38"/>
        <v>4</v>
      </c>
      <c r="G615" s="1">
        <f t="shared" si="133"/>
        <v>668</v>
      </c>
      <c r="H615" s="2">
        <f t="shared" si="134"/>
        <v>0.5374094931617055</v>
      </c>
      <c r="I615" s="8"/>
      <c r="J615" s="2">
        <f t="shared" si="139"/>
        <v>0.75140788415124693</v>
      </c>
      <c r="K615" s="2">
        <f t="shared" si="140"/>
        <v>0.21399839098954143</v>
      </c>
      <c r="L615" s="2">
        <f t="shared" si="141"/>
        <v>7.2405470635559131E-3</v>
      </c>
      <c r="M615" s="2">
        <f t="shared" si="142"/>
        <v>2.7353177795655725E-2</v>
      </c>
      <c r="N615" s="87">
        <v>934</v>
      </c>
      <c r="O615" s="87">
        <v>266</v>
      </c>
      <c r="P615" s="87">
        <v>9</v>
      </c>
      <c r="Q615" s="87">
        <v>20</v>
      </c>
      <c r="R615" s="124"/>
      <c r="S615" s="87"/>
      <c r="T615" s="124"/>
      <c r="U615" s="124"/>
      <c r="V615" s="124"/>
      <c r="W615" s="124"/>
      <c r="X615" s="87">
        <v>1</v>
      </c>
      <c r="Y615" s="124"/>
      <c r="Z615" s="124">
        <v>8</v>
      </c>
      <c r="AA615" s="87">
        <v>5</v>
      </c>
      <c r="AB615" s="87"/>
      <c r="AG615" t="str">
        <f t="shared" si="136"/>
        <v>Thetford</v>
      </c>
      <c r="AH615" t="s">
        <v>467</v>
      </c>
      <c r="AI615">
        <v>1</v>
      </c>
      <c r="AK615" s="95">
        <v>50</v>
      </c>
      <c r="AL615" s="97">
        <v>17</v>
      </c>
      <c r="AM615" s="97">
        <v>55</v>
      </c>
      <c r="AN615" s="101">
        <v>72400</v>
      </c>
      <c r="AO615" s="101">
        <f t="shared" si="135"/>
        <v>50017</v>
      </c>
      <c r="AP615" s="9" t="s">
        <v>1974</v>
      </c>
      <c r="AQ615">
        <f t="shared" si="143"/>
        <v>5072400</v>
      </c>
      <c r="AU615">
        <v>44.16</v>
      </c>
      <c r="AV615">
        <v>0.6</v>
      </c>
      <c r="AW615">
        <v>43.56</v>
      </c>
    </row>
    <row r="616" spans="1:49" ht="13" hidden="1" customHeight="1" outlineLevel="1">
      <c r="A616" t="s">
        <v>1695</v>
      </c>
      <c r="B616" s="9" t="s">
        <v>2263</v>
      </c>
      <c r="C616" s="1">
        <f t="shared" si="137"/>
        <v>189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38"/>
        <v>3</v>
      </c>
      <c r="G616" s="1">
        <f t="shared" si="133"/>
        <v>51</v>
      </c>
      <c r="H616" s="2">
        <f t="shared" si="134"/>
        <v>0.26984126984126983</v>
      </c>
      <c r="I616" s="8"/>
      <c r="J616" s="2">
        <f t="shared" si="139"/>
        <v>0.60317460317460314</v>
      </c>
      <c r="K616" s="2">
        <f t="shared" si="140"/>
        <v>0.33333333333333331</v>
      </c>
      <c r="L616" s="2">
        <f t="shared" si="141"/>
        <v>2.1164021164021163E-2</v>
      </c>
      <c r="M616" s="2">
        <f t="shared" si="142"/>
        <v>4.2328042328042381E-2</v>
      </c>
      <c r="N616" s="87">
        <v>114</v>
      </c>
      <c r="O616" s="87">
        <v>63</v>
      </c>
      <c r="P616" s="87">
        <v>4</v>
      </c>
      <c r="Q616" s="87">
        <v>2</v>
      </c>
      <c r="R616" s="124"/>
      <c r="S616" s="87"/>
      <c r="T616" s="124"/>
      <c r="U616" s="124"/>
      <c r="V616" s="124"/>
      <c r="W616" s="124"/>
      <c r="X616" s="87">
        <v>1</v>
      </c>
      <c r="Y616" s="124"/>
      <c r="Z616" s="124">
        <v>3</v>
      </c>
      <c r="AA616" s="87">
        <v>2</v>
      </c>
      <c r="AB616" s="87"/>
      <c r="AG616" t="str">
        <f t="shared" si="136"/>
        <v>Tinmouth</v>
      </c>
      <c r="AH616" t="s">
        <v>1041</v>
      </c>
      <c r="AI616">
        <v>1</v>
      </c>
      <c r="AK616" s="95">
        <v>50</v>
      </c>
      <c r="AL616" s="97">
        <v>21</v>
      </c>
      <c r="AM616" s="97">
        <v>120</v>
      </c>
      <c r="AN616" s="101">
        <v>72925</v>
      </c>
      <c r="AO616" s="101">
        <f t="shared" si="135"/>
        <v>50021</v>
      </c>
      <c r="AP616" s="9" t="s">
        <v>1974</v>
      </c>
      <c r="AQ616">
        <f t="shared" si="143"/>
        <v>5072925</v>
      </c>
      <c r="AU616">
        <v>28.41</v>
      </c>
      <c r="AV616">
        <v>0.12</v>
      </c>
      <c r="AW616">
        <v>28.28</v>
      </c>
    </row>
    <row r="617" spans="1:49" ht="13" hidden="1" customHeight="1" outlineLevel="1">
      <c r="A617" t="s">
        <v>2155</v>
      </c>
      <c r="B617" s="9" t="s">
        <v>2263</v>
      </c>
      <c r="C617" s="1">
        <f t="shared" si="137"/>
        <v>339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38"/>
        <v>5</v>
      </c>
      <c r="G617" s="1">
        <f t="shared" si="133"/>
        <v>69</v>
      </c>
      <c r="H617" s="2">
        <f t="shared" si="134"/>
        <v>0.20353982300884957</v>
      </c>
      <c r="I617" s="8"/>
      <c r="J617" s="2">
        <f t="shared" si="139"/>
        <v>0.58112094395280234</v>
      </c>
      <c r="K617" s="2">
        <f t="shared" si="140"/>
        <v>0.3775811209439528</v>
      </c>
      <c r="L617" s="2">
        <f t="shared" si="141"/>
        <v>5.8997050147492625E-3</v>
      </c>
      <c r="M617" s="2">
        <f t="shared" si="142"/>
        <v>3.5398230088495602E-2</v>
      </c>
      <c r="N617" s="87">
        <v>197</v>
      </c>
      <c r="O617" s="87">
        <v>128</v>
      </c>
      <c r="P617" s="87">
        <v>2</v>
      </c>
      <c r="Q617" s="87">
        <v>2</v>
      </c>
      <c r="R617" s="124"/>
      <c r="S617" s="87"/>
      <c r="T617" s="124"/>
      <c r="U617" s="124"/>
      <c r="V617" s="124"/>
      <c r="W617" s="124"/>
      <c r="X617" s="87">
        <v>2</v>
      </c>
      <c r="Y617" s="124"/>
      <c r="Z617" s="124">
        <v>4</v>
      </c>
      <c r="AA617" s="87">
        <v>4</v>
      </c>
      <c r="AB617" s="87"/>
      <c r="AG617" t="str">
        <f t="shared" si="136"/>
        <v>Topsham</v>
      </c>
      <c r="AH617" t="s">
        <v>467</v>
      </c>
      <c r="AI617">
        <v>1</v>
      </c>
      <c r="AK617" s="95">
        <v>50</v>
      </c>
      <c r="AL617" s="97">
        <v>17</v>
      </c>
      <c r="AM617" s="97">
        <v>60</v>
      </c>
      <c r="AN617" s="101">
        <v>73075</v>
      </c>
      <c r="AO617" s="101">
        <f t="shared" si="135"/>
        <v>50017</v>
      </c>
      <c r="AP617" s="9" t="s">
        <v>1974</v>
      </c>
      <c r="AQ617">
        <f t="shared" si="143"/>
        <v>5073075</v>
      </c>
      <c r="AU617">
        <v>48.98</v>
      </c>
      <c r="AV617">
        <v>0.05</v>
      </c>
      <c r="AW617">
        <v>48.93</v>
      </c>
    </row>
    <row r="618" spans="1:49" ht="13" hidden="1" customHeight="1" outlineLevel="1">
      <c r="A618" t="s">
        <v>2049</v>
      </c>
      <c r="B618" s="9" t="s">
        <v>2263</v>
      </c>
      <c r="C618" s="1">
        <f t="shared" si="137"/>
        <v>490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38"/>
        <v>6</v>
      </c>
      <c r="G618" s="1">
        <f t="shared" si="133"/>
        <v>138</v>
      </c>
      <c r="H618" s="2">
        <f t="shared" si="134"/>
        <v>0.28163265306122448</v>
      </c>
      <c r="I618" s="8"/>
      <c r="J618" s="2">
        <f t="shared" si="139"/>
        <v>0.59591836734693882</v>
      </c>
      <c r="K618" s="2">
        <f t="shared" si="140"/>
        <v>0.31428571428571428</v>
      </c>
      <c r="L618" s="2">
        <f t="shared" si="141"/>
        <v>8.1632653061224497E-3</v>
      </c>
      <c r="M618" s="2">
        <f t="shared" si="142"/>
        <v>8.1632653061224456E-2</v>
      </c>
      <c r="N618" s="87">
        <v>292</v>
      </c>
      <c r="O618" s="87">
        <v>154</v>
      </c>
      <c r="P618" s="87">
        <v>4</v>
      </c>
      <c r="Q618" s="87">
        <v>27</v>
      </c>
      <c r="R618" s="124"/>
      <c r="S618" s="87"/>
      <c r="T618" s="124"/>
      <c r="U618" s="124"/>
      <c r="V618" s="124"/>
      <c r="W618" s="124"/>
      <c r="X618" s="87">
        <v>1</v>
      </c>
      <c r="Y618" s="124"/>
      <c r="Z618" s="124">
        <v>7</v>
      </c>
      <c r="AA618" s="87">
        <v>5</v>
      </c>
      <c r="AB618" s="87"/>
      <c r="AG618" t="str">
        <f t="shared" si="136"/>
        <v>Townshend</v>
      </c>
      <c r="AH618" t="s">
        <v>1034</v>
      </c>
      <c r="AI618">
        <v>1</v>
      </c>
      <c r="AK618" s="95">
        <v>50</v>
      </c>
      <c r="AL618" s="97">
        <v>25</v>
      </c>
      <c r="AM618" s="97">
        <v>80</v>
      </c>
      <c r="AN618" s="101">
        <v>73300</v>
      </c>
      <c r="AO618" s="101">
        <f t="shared" si="135"/>
        <v>50025</v>
      </c>
      <c r="AP618" s="9" t="s">
        <v>1974</v>
      </c>
      <c r="AQ618">
        <f t="shared" si="143"/>
        <v>5073300</v>
      </c>
      <c r="AU618">
        <v>42.78</v>
      </c>
      <c r="AV618">
        <v>0.06</v>
      </c>
      <c r="AW618">
        <v>42.72</v>
      </c>
    </row>
    <row r="619" spans="1:49" ht="13" hidden="1" customHeight="1" outlineLevel="1">
      <c r="A619" t="s">
        <v>2177</v>
      </c>
      <c r="B619" s="9" t="s">
        <v>2263</v>
      </c>
      <c r="C619" s="1">
        <f t="shared" si="137"/>
        <v>423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138"/>
        <v>4</v>
      </c>
      <c r="G619" s="1">
        <f t="shared" si="133"/>
        <v>170</v>
      </c>
      <c r="H619" s="2">
        <f t="shared" si="134"/>
        <v>0.40189125295508277</v>
      </c>
      <c r="I619" s="8"/>
      <c r="J619" s="2">
        <f t="shared" si="139"/>
        <v>0.66666666666666663</v>
      </c>
      <c r="K619" s="2">
        <f t="shared" si="140"/>
        <v>0.26477541371158392</v>
      </c>
      <c r="L619" s="2">
        <f t="shared" si="141"/>
        <v>1.6548463356973995E-2</v>
      </c>
      <c r="M619" s="2">
        <f t="shared" si="142"/>
        <v>5.2009456264775461E-2</v>
      </c>
      <c r="N619" s="87">
        <v>282</v>
      </c>
      <c r="O619" s="87">
        <v>112</v>
      </c>
      <c r="P619" s="87">
        <v>7</v>
      </c>
      <c r="Q619" s="87">
        <v>13</v>
      </c>
      <c r="R619" s="124"/>
      <c r="S619" s="87"/>
      <c r="T619" s="124"/>
      <c r="U619" s="124"/>
      <c r="V619" s="124"/>
      <c r="W619" s="124"/>
      <c r="X619" s="87">
        <v>2</v>
      </c>
      <c r="Y619" s="124"/>
      <c r="Z619" s="124">
        <v>2</v>
      </c>
      <c r="AA619" s="87">
        <v>5</v>
      </c>
      <c r="AB619" s="87"/>
      <c r="AG619" t="str">
        <f t="shared" si="136"/>
        <v>Troy</v>
      </c>
      <c r="AH619" t="s">
        <v>449</v>
      </c>
      <c r="AI619">
        <v>1</v>
      </c>
      <c r="AK619" s="95">
        <v>50</v>
      </c>
      <c r="AL619" s="97">
        <v>19</v>
      </c>
      <c r="AM619" s="97">
        <v>85</v>
      </c>
      <c r="AN619" s="101">
        <v>73525</v>
      </c>
      <c r="AO619" s="101">
        <f t="shared" si="135"/>
        <v>50019</v>
      </c>
      <c r="AP619" s="9" t="s">
        <v>1974</v>
      </c>
      <c r="AQ619">
        <f t="shared" si="143"/>
        <v>5073525</v>
      </c>
      <c r="AU619">
        <v>36.06</v>
      </c>
      <c r="AV619">
        <v>0</v>
      </c>
      <c r="AW619">
        <v>36.06</v>
      </c>
    </row>
    <row r="620" spans="1:49" ht="13" hidden="1" customHeight="1" outlineLevel="1">
      <c r="A620" t="s">
        <v>2050</v>
      </c>
      <c r="B620" s="9" t="s">
        <v>2263</v>
      </c>
      <c r="C620" s="1">
        <f t="shared" si="137"/>
        <v>488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38"/>
        <v>4</v>
      </c>
      <c r="G620" s="1">
        <f t="shared" si="133"/>
        <v>139</v>
      </c>
      <c r="H620" s="2">
        <f t="shared" si="134"/>
        <v>0.2848360655737705</v>
      </c>
      <c r="I620" s="8"/>
      <c r="J620" s="2">
        <f t="shared" si="139"/>
        <v>0.60860655737704916</v>
      </c>
      <c r="K620" s="2">
        <f t="shared" si="140"/>
        <v>0.32377049180327871</v>
      </c>
      <c r="L620" s="2">
        <f t="shared" si="141"/>
        <v>1.8442622950819672E-2</v>
      </c>
      <c r="M620" s="2">
        <f t="shared" si="142"/>
        <v>4.9180327868852451E-2</v>
      </c>
      <c r="N620" s="87">
        <v>297</v>
      </c>
      <c r="O620" s="87">
        <v>158</v>
      </c>
      <c r="P620" s="87">
        <v>9</v>
      </c>
      <c r="Q620" s="87">
        <v>14</v>
      </c>
      <c r="R620" s="124"/>
      <c r="S620" s="87"/>
      <c r="T620" s="124"/>
      <c r="U620" s="124"/>
      <c r="V620" s="124"/>
      <c r="W620" s="124"/>
      <c r="X620" s="87">
        <v>3</v>
      </c>
      <c r="Y620" s="124"/>
      <c r="Z620" s="124">
        <v>5</v>
      </c>
      <c r="AA620" s="87">
        <v>2</v>
      </c>
      <c r="AB620" s="87"/>
      <c r="AG620" t="str">
        <f t="shared" si="136"/>
        <v>Tunbridge</v>
      </c>
      <c r="AH620" t="s">
        <v>467</v>
      </c>
      <c r="AI620">
        <v>1</v>
      </c>
      <c r="AK620" s="95">
        <v>50</v>
      </c>
      <c r="AL620" s="97">
        <v>17</v>
      </c>
      <c r="AM620" s="97">
        <v>65</v>
      </c>
      <c r="AN620" s="101">
        <v>73675</v>
      </c>
      <c r="AO620" s="101">
        <f t="shared" si="135"/>
        <v>50017</v>
      </c>
      <c r="AP620" s="9" t="s">
        <v>1974</v>
      </c>
      <c r="AQ620">
        <f t="shared" si="143"/>
        <v>5073675</v>
      </c>
      <c r="AU620">
        <v>44.76</v>
      </c>
      <c r="AV620">
        <v>0.02</v>
      </c>
      <c r="AW620">
        <v>44.73</v>
      </c>
    </row>
    <row r="621" spans="1:49" ht="13" hidden="1" customHeight="1" outlineLevel="1">
      <c r="A621" t="s">
        <v>529</v>
      </c>
      <c r="B621" s="9" t="s">
        <v>2263</v>
      </c>
      <c r="C621" s="1">
        <f t="shared" si="137"/>
        <v>1316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38"/>
        <v>4</v>
      </c>
      <c r="G621" s="1">
        <f t="shared" si="133"/>
        <v>739</v>
      </c>
      <c r="H621" s="2">
        <f t="shared" si="134"/>
        <v>0.56155015197568392</v>
      </c>
      <c r="I621" s="8"/>
      <c r="J621" s="2">
        <f t="shared" si="139"/>
        <v>0.75455927051671734</v>
      </c>
      <c r="K621" s="2">
        <f t="shared" si="140"/>
        <v>0.19300911854103345</v>
      </c>
      <c r="L621" s="2">
        <f t="shared" si="141"/>
        <v>1.2158054711246201E-2</v>
      </c>
      <c r="M621" s="2">
        <f t="shared" si="142"/>
        <v>4.027355623100301E-2</v>
      </c>
      <c r="N621" s="87">
        <v>993</v>
      </c>
      <c r="O621" s="87">
        <v>254</v>
      </c>
      <c r="P621" s="87">
        <v>16</v>
      </c>
      <c r="Q621" s="87">
        <v>32</v>
      </c>
      <c r="R621" s="124"/>
      <c r="S621" s="87"/>
      <c r="T621" s="124"/>
      <c r="U621" s="124"/>
      <c r="V621" s="124"/>
      <c r="W621" s="124"/>
      <c r="X621" s="87">
        <v>3</v>
      </c>
      <c r="Y621" s="124"/>
      <c r="Z621" s="124">
        <v>16</v>
      </c>
      <c r="AA621" s="87">
        <v>2</v>
      </c>
      <c r="AB621" s="87"/>
      <c r="AG621" t="str">
        <f t="shared" si="136"/>
        <v>Underhill</v>
      </c>
      <c r="AH621" t="s">
        <v>1227</v>
      </c>
      <c r="AI621">
        <v>1</v>
      </c>
      <c r="AK621" s="95">
        <v>50</v>
      </c>
      <c r="AL621" s="97">
        <v>7</v>
      </c>
      <c r="AM621" s="97">
        <v>75</v>
      </c>
      <c r="AN621" s="101">
        <v>73975</v>
      </c>
      <c r="AO621" s="101">
        <f t="shared" si="135"/>
        <v>50007</v>
      </c>
      <c r="AP621" s="9" t="s">
        <v>1974</v>
      </c>
      <c r="AQ621">
        <f t="shared" si="143"/>
        <v>5073975</v>
      </c>
      <c r="AU621">
        <v>51.4</v>
      </c>
      <c r="AV621">
        <v>0.05</v>
      </c>
      <c r="AW621">
        <v>51.35</v>
      </c>
    </row>
    <row r="622" spans="1:49" ht="13" hidden="1" customHeight="1" outlineLevel="1">
      <c r="A622" t="s">
        <v>602</v>
      </c>
      <c r="B622" s="9" t="s">
        <v>2263</v>
      </c>
      <c r="C622" s="1">
        <f t="shared" si="137"/>
        <v>836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38"/>
        <v>4</v>
      </c>
      <c r="G622" s="1">
        <f t="shared" si="133"/>
        <v>466</v>
      </c>
      <c r="H622" s="2">
        <f t="shared" si="134"/>
        <v>0.5574162679425837</v>
      </c>
      <c r="I622" s="8"/>
      <c r="J622" s="2">
        <f t="shared" si="139"/>
        <v>0.75119617224880386</v>
      </c>
      <c r="K622" s="2">
        <f t="shared" si="140"/>
        <v>0.19377990430622011</v>
      </c>
      <c r="L622" s="2">
        <f t="shared" si="141"/>
        <v>2.033492822966507E-2</v>
      </c>
      <c r="M622" s="2">
        <f t="shared" si="142"/>
        <v>3.4688995215310964E-2</v>
      </c>
      <c r="N622" s="87">
        <v>628</v>
      </c>
      <c r="O622" s="87">
        <v>162</v>
      </c>
      <c r="P622" s="87">
        <v>17</v>
      </c>
      <c r="Q622" s="87">
        <v>21</v>
      </c>
      <c r="R622" s="124"/>
      <c r="S622" s="87"/>
      <c r="T622" s="124"/>
      <c r="U622" s="124"/>
      <c r="V622" s="124"/>
      <c r="W622" s="124"/>
      <c r="X622" s="87">
        <v>0</v>
      </c>
      <c r="Y622" s="124"/>
      <c r="Z622" s="124">
        <v>7</v>
      </c>
      <c r="AA622" s="87">
        <v>1</v>
      </c>
      <c r="AB622" s="87"/>
      <c r="AG622" t="str">
        <f t="shared" si="136"/>
        <v>Vergennes</v>
      </c>
      <c r="AH622" t="s">
        <v>14</v>
      </c>
      <c r="AI622">
        <v>1</v>
      </c>
      <c r="AK622" s="95">
        <v>50</v>
      </c>
      <c r="AL622" s="97">
        <v>1</v>
      </c>
      <c r="AM622" s="97">
        <v>100</v>
      </c>
      <c r="AN622" s="101">
        <v>74650</v>
      </c>
      <c r="AO622" s="101">
        <f t="shared" si="135"/>
        <v>50001</v>
      </c>
      <c r="AP622" s="9" t="s">
        <v>759</v>
      </c>
      <c r="AQ622">
        <f t="shared" si="143"/>
        <v>5074650</v>
      </c>
      <c r="AU622">
        <v>2.5</v>
      </c>
      <c r="AV622">
        <v>0.1</v>
      </c>
      <c r="AW622">
        <v>2.4</v>
      </c>
    </row>
    <row r="623" spans="1:49" ht="13" hidden="1" customHeight="1" outlineLevel="1">
      <c r="A623" t="s">
        <v>339</v>
      </c>
      <c r="B623" s="9" t="s">
        <v>2263</v>
      </c>
      <c r="C623" s="1">
        <f t="shared" si="137"/>
        <v>820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38"/>
        <v>3</v>
      </c>
      <c r="G623" s="1">
        <f t="shared" si="133"/>
        <v>255</v>
      </c>
      <c r="H623" s="2">
        <f t="shared" si="134"/>
        <v>0.31097560975609756</v>
      </c>
      <c r="I623" s="8"/>
      <c r="J623" s="2">
        <f t="shared" si="139"/>
        <v>0.61341463414634145</v>
      </c>
      <c r="K623" s="2">
        <f t="shared" si="140"/>
        <v>0.30243902439024389</v>
      </c>
      <c r="L623" s="2">
        <f t="shared" si="141"/>
        <v>4.1463414634146344E-2</v>
      </c>
      <c r="M623" s="2">
        <f t="shared" si="142"/>
        <v>4.268292682926831E-2</v>
      </c>
      <c r="N623" s="87">
        <v>503</v>
      </c>
      <c r="O623" s="87">
        <v>248</v>
      </c>
      <c r="P623" s="87">
        <v>34</v>
      </c>
      <c r="Q623" s="87">
        <v>10</v>
      </c>
      <c r="R623" s="124"/>
      <c r="S623" s="87"/>
      <c r="T623" s="124"/>
      <c r="U623" s="124"/>
      <c r="V623" s="124"/>
      <c r="W623" s="124"/>
      <c r="X623" s="87">
        <v>5</v>
      </c>
      <c r="Y623" s="124"/>
      <c r="Z623" s="124">
        <v>9</v>
      </c>
      <c r="AA623" s="87">
        <v>11</v>
      </c>
      <c r="AB623" s="87"/>
      <c r="AG623" t="str">
        <f t="shared" si="136"/>
        <v>Vernon</v>
      </c>
      <c r="AH623" t="s">
        <v>1034</v>
      </c>
      <c r="AI623">
        <v>1</v>
      </c>
      <c r="AK623" s="95">
        <v>50</v>
      </c>
      <c r="AL623" s="97">
        <v>25</v>
      </c>
      <c r="AM623" s="97">
        <v>85</v>
      </c>
      <c r="AN623" s="101">
        <v>74800</v>
      </c>
      <c r="AO623" s="101">
        <f t="shared" si="135"/>
        <v>50025</v>
      </c>
      <c r="AP623" s="9" t="s">
        <v>1974</v>
      </c>
      <c r="AQ623">
        <f t="shared" si="143"/>
        <v>5074800</v>
      </c>
      <c r="AU623">
        <v>20.010000000000002</v>
      </c>
      <c r="AV623">
        <v>0.63</v>
      </c>
      <c r="AW623">
        <v>19.38</v>
      </c>
    </row>
    <row r="624" spans="1:49" ht="13" hidden="1" customHeight="1" outlineLevel="1">
      <c r="A624" t="s">
        <v>1026</v>
      </c>
      <c r="B624" s="9" t="s">
        <v>2263</v>
      </c>
      <c r="C624" s="1">
        <f t="shared" si="137"/>
        <v>274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38"/>
        <v>5</v>
      </c>
      <c r="G624" s="1">
        <f t="shared" ref="G624:G663" si="144">IF(C624&gt;0,MAX(N624:P624)-LARGE(N624:P624,2),0)</f>
        <v>108</v>
      </c>
      <c r="H624" s="2">
        <f t="shared" ref="H624:H663" si="145">IF(C624&gt;0,G624/C624,0)</f>
        <v>0.39416058394160586</v>
      </c>
      <c r="I624" s="8"/>
      <c r="J624" s="2">
        <f t="shared" si="139"/>
        <v>0.67518248175182483</v>
      </c>
      <c r="K624" s="2">
        <f t="shared" si="140"/>
        <v>0.28102189781021897</v>
      </c>
      <c r="L624" s="2">
        <f t="shared" si="141"/>
        <v>3.6496350364963502E-3</v>
      </c>
      <c r="M624" s="2">
        <f t="shared" si="142"/>
        <v>4.0145985401459854E-2</v>
      </c>
      <c r="N624" s="87">
        <v>185</v>
      </c>
      <c r="O624" s="87">
        <v>77</v>
      </c>
      <c r="P624" s="87">
        <v>1</v>
      </c>
      <c r="Q624" s="87">
        <v>7</v>
      </c>
      <c r="R624" s="124"/>
      <c r="S624" s="87"/>
      <c r="T624" s="124"/>
      <c r="U624" s="124"/>
      <c r="V624" s="124"/>
      <c r="W624" s="124"/>
      <c r="X624" s="87">
        <v>0</v>
      </c>
      <c r="Y624" s="124"/>
      <c r="Z624" s="124">
        <v>4</v>
      </c>
      <c r="AA624" s="87">
        <v>0</v>
      </c>
      <c r="AB624" s="87"/>
      <c r="AG624" t="str">
        <f t="shared" si="136"/>
        <v>Vershire</v>
      </c>
      <c r="AH624" t="s">
        <v>467</v>
      </c>
      <c r="AI624">
        <v>1</v>
      </c>
      <c r="AK624" s="95">
        <v>50</v>
      </c>
      <c r="AL624" s="97">
        <v>17</v>
      </c>
      <c r="AM624" s="97">
        <v>70</v>
      </c>
      <c r="AN624" s="101">
        <v>74950</v>
      </c>
      <c r="AO624" s="101">
        <f t="shared" si="135"/>
        <v>50017</v>
      </c>
      <c r="AP624" s="9" t="s">
        <v>1974</v>
      </c>
      <c r="AQ624">
        <f t="shared" si="143"/>
        <v>5074950</v>
      </c>
      <c r="AU624">
        <v>36.53</v>
      </c>
      <c r="AV624">
        <v>0.02</v>
      </c>
      <c r="AW624">
        <v>36.5</v>
      </c>
    </row>
    <row r="625" spans="1:49" ht="13" hidden="1" customHeight="1" outlineLevel="1">
      <c r="A625" t="s">
        <v>627</v>
      </c>
      <c r="B625" s="9" t="s">
        <v>2263</v>
      </c>
      <c r="C625" s="1">
        <f t="shared" si="137"/>
        <v>57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 t="shared" si="138"/>
        <v>3</v>
      </c>
      <c r="G625" s="1">
        <f t="shared" si="144"/>
        <v>3</v>
      </c>
      <c r="H625" s="2">
        <f t="shared" si="145"/>
        <v>5.2631578947368418E-2</v>
      </c>
      <c r="I625" s="8"/>
      <c r="J625" s="2">
        <f t="shared" si="139"/>
        <v>0.38596491228070173</v>
      </c>
      <c r="K625" s="2">
        <f t="shared" si="140"/>
        <v>0.43859649122807015</v>
      </c>
      <c r="L625" s="2">
        <f t="shared" si="141"/>
        <v>7.0175438596491224E-2</v>
      </c>
      <c r="M625" s="2">
        <f t="shared" si="142"/>
        <v>0.10526315789473689</v>
      </c>
      <c r="N625" s="87">
        <v>22</v>
      </c>
      <c r="O625" s="87">
        <v>25</v>
      </c>
      <c r="P625" s="87">
        <v>4</v>
      </c>
      <c r="Q625" s="87">
        <v>1</v>
      </c>
      <c r="R625" s="124"/>
      <c r="S625" s="87"/>
      <c r="T625" s="124"/>
      <c r="U625" s="124"/>
      <c r="V625" s="124"/>
      <c r="W625" s="124"/>
      <c r="X625" s="87">
        <v>0</v>
      </c>
      <c r="Y625" s="124"/>
      <c r="Z625" s="124">
        <v>2</v>
      </c>
      <c r="AA625" s="87">
        <v>3</v>
      </c>
      <c r="AB625" s="87"/>
      <c r="AG625" t="str">
        <f t="shared" si="136"/>
        <v>Victory</v>
      </c>
      <c r="AH625" t="s">
        <v>535</v>
      </c>
      <c r="AI625">
        <v>1</v>
      </c>
      <c r="AK625" s="95">
        <v>50</v>
      </c>
      <c r="AL625" s="97">
        <v>9</v>
      </c>
      <c r="AM625" s="97">
        <v>85</v>
      </c>
      <c r="AN625" s="101">
        <v>75175</v>
      </c>
      <c r="AO625" s="101">
        <f t="shared" si="135"/>
        <v>50009</v>
      </c>
      <c r="AP625" s="9" t="s">
        <v>1974</v>
      </c>
      <c r="AQ625">
        <f t="shared" si="143"/>
        <v>5075175</v>
      </c>
      <c r="AU625">
        <v>43</v>
      </c>
      <c r="AV625">
        <v>0.03</v>
      </c>
      <c r="AW625">
        <v>42.97</v>
      </c>
    </row>
    <row r="626" spans="1:49" ht="13" hidden="1" customHeight="1" outlineLevel="1">
      <c r="A626" t="s">
        <v>967</v>
      </c>
      <c r="B626" s="9" t="s">
        <v>2263</v>
      </c>
      <c r="C626" s="1">
        <f t="shared" si="137"/>
        <v>765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38"/>
        <v>5</v>
      </c>
      <c r="G626" s="1">
        <f t="shared" si="144"/>
        <v>431</v>
      </c>
      <c r="H626" s="2">
        <f t="shared" si="145"/>
        <v>0.56339869281045751</v>
      </c>
      <c r="I626" s="8"/>
      <c r="J626" s="2">
        <f t="shared" si="139"/>
        <v>0.76732026143790855</v>
      </c>
      <c r="K626" s="2">
        <f t="shared" si="140"/>
        <v>0.20392156862745098</v>
      </c>
      <c r="L626" s="2">
        <f t="shared" si="141"/>
        <v>6.5359477124183009E-3</v>
      </c>
      <c r="M626" s="2">
        <f t="shared" si="142"/>
        <v>2.2222222222222174E-2</v>
      </c>
      <c r="N626" s="87">
        <v>587</v>
      </c>
      <c r="O626" s="87">
        <v>156</v>
      </c>
      <c r="P626" s="87">
        <v>5</v>
      </c>
      <c r="Q626" s="87">
        <v>9</v>
      </c>
      <c r="R626" s="124"/>
      <c r="S626" s="87"/>
      <c r="T626" s="124"/>
      <c r="U626" s="124"/>
      <c r="V626" s="124"/>
      <c r="W626" s="124"/>
      <c r="X626" s="87">
        <v>0</v>
      </c>
      <c r="Y626" s="124"/>
      <c r="Z626" s="124">
        <v>6</v>
      </c>
      <c r="AA626" s="87">
        <v>2</v>
      </c>
      <c r="AB626" s="87"/>
      <c r="AG626" t="str">
        <f t="shared" si="136"/>
        <v>Waitsfield</v>
      </c>
      <c r="AH626" t="s">
        <v>404</v>
      </c>
      <c r="AI626">
        <v>1</v>
      </c>
      <c r="AK626" s="95">
        <v>50</v>
      </c>
      <c r="AL626" s="97">
        <v>23</v>
      </c>
      <c r="AM626" s="97">
        <v>80</v>
      </c>
      <c r="AN626" s="101">
        <v>75325</v>
      </c>
      <c r="AO626" s="101">
        <f t="shared" si="135"/>
        <v>50023</v>
      </c>
      <c r="AP626" s="9" t="s">
        <v>1974</v>
      </c>
      <c r="AQ626">
        <f t="shared" si="143"/>
        <v>5075325</v>
      </c>
      <c r="AU626">
        <v>26.91</v>
      </c>
      <c r="AV626">
        <v>0.01</v>
      </c>
      <c r="AW626">
        <v>26.91</v>
      </c>
    </row>
    <row r="627" spans="1:49" ht="13" hidden="1" customHeight="1" outlineLevel="1">
      <c r="A627" t="s">
        <v>1848</v>
      </c>
      <c r="B627" s="9" t="s">
        <v>2263</v>
      </c>
      <c r="C627" s="1">
        <f t="shared" si="137"/>
        <v>392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38"/>
        <v>6</v>
      </c>
      <c r="G627" s="1">
        <f t="shared" si="144"/>
        <v>174</v>
      </c>
      <c r="H627" s="2">
        <f t="shared" si="145"/>
        <v>0.44387755102040816</v>
      </c>
      <c r="I627" s="8"/>
      <c r="J627" s="2">
        <f t="shared" si="139"/>
        <v>0.6964285714285714</v>
      </c>
      <c r="K627" s="2">
        <f t="shared" si="140"/>
        <v>0.25255102040816324</v>
      </c>
      <c r="L627" s="2">
        <f t="shared" si="141"/>
        <v>7.6530612244897957E-3</v>
      </c>
      <c r="M627" s="2">
        <f t="shared" si="142"/>
        <v>4.3367346938775565E-2</v>
      </c>
      <c r="N627" s="87">
        <v>273</v>
      </c>
      <c r="O627" s="87">
        <v>99</v>
      </c>
      <c r="P627" s="87">
        <v>3</v>
      </c>
      <c r="Q627" s="87">
        <v>5</v>
      </c>
      <c r="R627" s="124"/>
      <c r="S627" s="87"/>
      <c r="T627" s="124"/>
      <c r="U627" s="124"/>
      <c r="V627" s="124"/>
      <c r="W627" s="124"/>
      <c r="X627" s="87">
        <v>0</v>
      </c>
      <c r="Y627" s="124"/>
      <c r="Z627" s="124">
        <v>7</v>
      </c>
      <c r="AA627" s="87">
        <v>5</v>
      </c>
      <c r="AB627" s="87"/>
      <c r="AG627" t="str">
        <f t="shared" si="136"/>
        <v>Walden</v>
      </c>
      <c r="AH627" t="s">
        <v>300</v>
      </c>
      <c r="AI627">
        <v>1</v>
      </c>
      <c r="AK627" s="95">
        <v>50</v>
      </c>
      <c r="AL627" s="97">
        <v>5</v>
      </c>
      <c r="AM627" s="97">
        <v>75</v>
      </c>
      <c r="AN627" s="101">
        <v>75700</v>
      </c>
      <c r="AO627" s="101">
        <f t="shared" ref="AO627:AO662" si="146">AK627*1000+AL627</f>
        <v>50005</v>
      </c>
      <c r="AP627" s="9" t="s">
        <v>1974</v>
      </c>
      <c r="AQ627">
        <f t="shared" si="143"/>
        <v>5075700</v>
      </c>
      <c r="AU627">
        <v>39.020000000000003</v>
      </c>
      <c r="AV627">
        <v>0.28999999999999998</v>
      </c>
      <c r="AW627">
        <v>38.729999999999997</v>
      </c>
    </row>
    <row r="628" spans="1:49" ht="13" hidden="1" customHeight="1" outlineLevel="1">
      <c r="A628" t="s">
        <v>884</v>
      </c>
      <c r="B628" s="9" t="s">
        <v>2263</v>
      </c>
      <c r="C628" s="1">
        <f t="shared" si="137"/>
        <v>897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38"/>
        <v>3</v>
      </c>
      <c r="G628" s="1">
        <f t="shared" si="144"/>
        <v>334</v>
      </c>
      <c r="H628" s="2">
        <f t="shared" si="145"/>
        <v>0.37235228539576365</v>
      </c>
      <c r="I628" s="8"/>
      <c r="J628" s="2">
        <f t="shared" si="139"/>
        <v>0.65551839464882944</v>
      </c>
      <c r="K628" s="2">
        <f t="shared" si="140"/>
        <v>0.28316610925306579</v>
      </c>
      <c r="L628" s="2">
        <f t="shared" si="141"/>
        <v>2.4526198439241916E-2</v>
      </c>
      <c r="M628" s="2">
        <f t="shared" si="142"/>
        <v>3.6789297658862852E-2</v>
      </c>
      <c r="N628" s="87">
        <v>588</v>
      </c>
      <c r="O628" s="87">
        <v>254</v>
      </c>
      <c r="P628" s="87">
        <v>22</v>
      </c>
      <c r="Q628" s="87">
        <v>20</v>
      </c>
      <c r="R628" s="124"/>
      <c r="S628" s="87"/>
      <c r="T628" s="124"/>
      <c r="U628" s="124"/>
      <c r="V628" s="124"/>
      <c r="W628" s="124"/>
      <c r="X628" s="87">
        <v>1</v>
      </c>
      <c r="Y628" s="124"/>
      <c r="Z628" s="124">
        <v>10</v>
      </c>
      <c r="AA628" s="87">
        <v>2</v>
      </c>
      <c r="AB628" s="87"/>
      <c r="AG628" t="str">
        <f t="shared" si="136"/>
        <v>Wallingford</v>
      </c>
      <c r="AH628" t="s">
        <v>1041</v>
      </c>
      <c r="AI628">
        <v>1</v>
      </c>
      <c r="AK628" s="95">
        <v>50</v>
      </c>
      <c r="AL628" s="97">
        <v>21</v>
      </c>
      <c r="AM628" s="97">
        <v>125</v>
      </c>
      <c r="AN628" s="101">
        <v>75925</v>
      </c>
      <c r="AO628" s="101">
        <f t="shared" si="146"/>
        <v>50021</v>
      </c>
      <c r="AP628" s="9" t="s">
        <v>1974</v>
      </c>
      <c r="AQ628">
        <f t="shared" si="143"/>
        <v>5075925</v>
      </c>
      <c r="AU628">
        <v>43.45</v>
      </c>
      <c r="AV628">
        <v>0.21</v>
      </c>
      <c r="AW628">
        <v>43.24</v>
      </c>
    </row>
    <row r="629" spans="1:49" ht="13" hidden="1" customHeight="1" outlineLevel="1">
      <c r="A629" t="s">
        <v>1830</v>
      </c>
      <c r="B629" s="9" t="s">
        <v>2263</v>
      </c>
      <c r="C629" s="1">
        <f t="shared" si="137"/>
        <v>194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38"/>
        <v>4</v>
      </c>
      <c r="G629" s="1">
        <f t="shared" si="144"/>
        <v>96</v>
      </c>
      <c r="H629" s="2">
        <f t="shared" si="145"/>
        <v>0.49484536082474229</v>
      </c>
      <c r="I629" s="8"/>
      <c r="J629" s="2">
        <f t="shared" si="139"/>
        <v>0.72680412371134018</v>
      </c>
      <c r="K629" s="2">
        <f t="shared" si="140"/>
        <v>0.23195876288659795</v>
      </c>
      <c r="L629" s="2">
        <f t="shared" si="141"/>
        <v>1.5463917525773196E-2</v>
      </c>
      <c r="M629" s="2">
        <f t="shared" si="142"/>
        <v>2.5773195876288679E-2</v>
      </c>
      <c r="N629" s="87">
        <v>141</v>
      </c>
      <c r="O629" s="87">
        <v>45</v>
      </c>
      <c r="P629" s="87">
        <v>3</v>
      </c>
      <c r="Q629" s="87">
        <v>5</v>
      </c>
      <c r="R629" s="124"/>
      <c r="S629" s="87"/>
      <c r="T629" s="124"/>
      <c r="U629" s="124"/>
      <c r="V629" s="124"/>
      <c r="W629" s="124"/>
      <c r="X629" s="87">
        <v>0</v>
      </c>
      <c r="Y629" s="124"/>
      <c r="Z629" s="124">
        <v>0</v>
      </c>
      <c r="AA629" s="87">
        <v>0</v>
      </c>
      <c r="AB629" s="87"/>
      <c r="AG629" t="str">
        <f t="shared" si="136"/>
        <v>Waltham</v>
      </c>
      <c r="AH629" t="s">
        <v>14</v>
      </c>
      <c r="AI629">
        <v>1</v>
      </c>
      <c r="AK629" s="95">
        <v>50</v>
      </c>
      <c r="AL629" s="97">
        <v>1</v>
      </c>
      <c r="AM629" s="97">
        <v>105</v>
      </c>
      <c r="AN629" s="101">
        <v>76075</v>
      </c>
      <c r="AO629" s="101">
        <f t="shared" si="146"/>
        <v>50001</v>
      </c>
      <c r="AP629" s="9" t="s">
        <v>1974</v>
      </c>
      <c r="AQ629">
        <f t="shared" si="143"/>
        <v>5076075</v>
      </c>
      <c r="AU629">
        <v>8.8699999999999992</v>
      </c>
      <c r="AV629">
        <v>0.15</v>
      </c>
      <c r="AW629">
        <v>8.7200000000000006</v>
      </c>
    </row>
    <row r="630" spans="1:49" ht="13" hidden="1" customHeight="1" outlineLevel="1">
      <c r="A630" t="s">
        <v>1980</v>
      </c>
      <c r="B630" s="9" t="s">
        <v>2263</v>
      </c>
      <c r="C630" s="1">
        <f t="shared" si="137"/>
        <v>301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38"/>
        <v>5</v>
      </c>
      <c r="G630" s="1">
        <f t="shared" si="144"/>
        <v>32</v>
      </c>
      <c r="H630" s="2">
        <f t="shared" si="145"/>
        <v>0.10631229235880399</v>
      </c>
      <c r="I630" s="8"/>
      <c r="J630" s="2">
        <f t="shared" si="139"/>
        <v>0.52159468438538203</v>
      </c>
      <c r="K630" s="2">
        <f t="shared" si="140"/>
        <v>0.41528239202657807</v>
      </c>
      <c r="L630" s="2">
        <f t="shared" si="141"/>
        <v>1.3289036544850499E-2</v>
      </c>
      <c r="M630" s="2">
        <f t="shared" si="142"/>
        <v>4.983388704318939E-2</v>
      </c>
      <c r="N630" s="87">
        <v>157</v>
      </c>
      <c r="O630" s="87">
        <v>125</v>
      </c>
      <c r="P630" s="87">
        <v>4</v>
      </c>
      <c r="Q630" s="87">
        <v>3</v>
      </c>
      <c r="R630" s="124"/>
      <c r="S630" s="87"/>
      <c r="T630" s="124"/>
      <c r="U630" s="124"/>
      <c r="V630" s="124"/>
      <c r="W630" s="124"/>
      <c r="X630" s="87">
        <v>0</v>
      </c>
      <c r="Y630" s="124"/>
      <c r="Z630" s="124">
        <v>6</v>
      </c>
      <c r="AA630" s="87">
        <v>6</v>
      </c>
      <c r="AB630" s="87"/>
      <c r="AG630" t="str">
        <f t="shared" si="136"/>
        <v>Wardsboro</v>
      </c>
      <c r="AH630" t="s">
        <v>1034</v>
      </c>
      <c r="AI630">
        <v>1</v>
      </c>
      <c r="AK630" s="95">
        <v>50</v>
      </c>
      <c r="AL630" s="97">
        <v>25</v>
      </c>
      <c r="AM630" s="97">
        <v>90</v>
      </c>
      <c r="AN630" s="101">
        <v>76225</v>
      </c>
      <c r="AO630" s="101">
        <f t="shared" si="146"/>
        <v>50025</v>
      </c>
      <c r="AP630" s="9" t="s">
        <v>1974</v>
      </c>
      <c r="AQ630">
        <f t="shared" si="143"/>
        <v>5076225</v>
      </c>
      <c r="AU630">
        <v>29.28</v>
      </c>
      <c r="AV630">
        <v>0</v>
      </c>
      <c r="AW630">
        <v>29.28</v>
      </c>
    </row>
    <row r="631" spans="1:49" ht="13" hidden="1" customHeight="1" outlineLevel="1">
      <c r="A631" t="s">
        <v>933</v>
      </c>
      <c r="B631" s="9" t="s">
        <v>2263</v>
      </c>
      <c r="C631" s="1">
        <f t="shared" si="137"/>
        <v>757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38"/>
        <v>4</v>
      </c>
      <c r="G631" s="1">
        <f t="shared" si="144"/>
        <v>390</v>
      </c>
      <c r="H631" s="2">
        <f t="shared" si="145"/>
        <v>0.51519154557463676</v>
      </c>
      <c r="I631" s="8"/>
      <c r="J631" s="2">
        <f t="shared" si="139"/>
        <v>0.73315719947159841</v>
      </c>
      <c r="K631" s="2">
        <f t="shared" si="140"/>
        <v>0.21796565389696168</v>
      </c>
      <c r="L631" s="2">
        <f t="shared" si="141"/>
        <v>1.1889035667107001E-2</v>
      </c>
      <c r="M631" s="2">
        <f t="shared" si="142"/>
        <v>3.698811096433291E-2</v>
      </c>
      <c r="N631" s="87">
        <v>555</v>
      </c>
      <c r="O631" s="87">
        <v>165</v>
      </c>
      <c r="P631" s="87">
        <v>9</v>
      </c>
      <c r="Q631" s="87">
        <v>18</v>
      </c>
      <c r="R631" s="124"/>
      <c r="S631" s="87"/>
      <c r="T631" s="124"/>
      <c r="U631" s="124"/>
      <c r="V631" s="124"/>
      <c r="W631" s="124"/>
      <c r="X631" s="87">
        <v>0</v>
      </c>
      <c r="Y631" s="124"/>
      <c r="Z631" s="124">
        <v>6</v>
      </c>
      <c r="AA631" s="87">
        <v>4</v>
      </c>
      <c r="AB631" s="87"/>
      <c r="AG631" t="str">
        <f t="shared" si="136"/>
        <v>Warren</v>
      </c>
      <c r="AH631" t="s">
        <v>404</v>
      </c>
      <c r="AI631">
        <v>1</v>
      </c>
      <c r="AK631" s="95">
        <v>50</v>
      </c>
      <c r="AL631" s="97">
        <v>23</v>
      </c>
      <c r="AM631" s="97">
        <v>85</v>
      </c>
      <c r="AN631" s="101">
        <v>76525</v>
      </c>
      <c r="AO631" s="101">
        <f t="shared" si="146"/>
        <v>50023</v>
      </c>
      <c r="AP631" s="9" t="s">
        <v>1974</v>
      </c>
      <c r="AQ631">
        <f t="shared" si="143"/>
        <v>5076525</v>
      </c>
      <c r="AU631">
        <v>40.07</v>
      </c>
      <c r="AV631">
        <v>0</v>
      </c>
      <c r="AW631">
        <v>40.07</v>
      </c>
    </row>
    <row r="632" spans="1:49" ht="13" hidden="1" customHeight="1" outlineLevel="1">
      <c r="A632" t="s">
        <v>404</v>
      </c>
      <c r="B632" s="9" t="s">
        <v>2263</v>
      </c>
      <c r="C632" s="1">
        <f t="shared" si="137"/>
        <v>400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138"/>
        <v>6</v>
      </c>
      <c r="G632" s="1">
        <f t="shared" si="144"/>
        <v>134</v>
      </c>
      <c r="H632" s="2">
        <f t="shared" si="145"/>
        <v>0.33500000000000002</v>
      </c>
      <c r="I632" s="8"/>
      <c r="J632" s="2">
        <f t="shared" si="139"/>
        <v>0.64500000000000002</v>
      </c>
      <c r="K632" s="2">
        <f t="shared" si="140"/>
        <v>0.31</v>
      </c>
      <c r="L632" s="2">
        <f t="shared" si="141"/>
        <v>5.0000000000000001E-3</v>
      </c>
      <c r="M632" s="2">
        <f t="shared" si="142"/>
        <v>3.9999999999999987E-2</v>
      </c>
      <c r="N632" s="87">
        <v>258</v>
      </c>
      <c r="O632" s="87">
        <v>124</v>
      </c>
      <c r="P632" s="87">
        <v>2</v>
      </c>
      <c r="Q632" s="87">
        <v>7</v>
      </c>
      <c r="R632" s="124"/>
      <c r="S632" s="87"/>
      <c r="T632" s="124"/>
      <c r="U632" s="124"/>
      <c r="V632" s="124"/>
      <c r="W632" s="124"/>
      <c r="X632" s="87">
        <v>1</v>
      </c>
      <c r="Y632" s="124"/>
      <c r="Z632" s="124">
        <v>4</v>
      </c>
      <c r="AA632" s="87">
        <v>4</v>
      </c>
      <c r="AB632" s="87"/>
      <c r="AG632" t="str">
        <f t="shared" si="136"/>
        <v>Washington</v>
      </c>
      <c r="AH632" t="s">
        <v>467</v>
      </c>
      <c r="AI632">
        <v>1</v>
      </c>
      <c r="AK632" s="95">
        <v>50</v>
      </c>
      <c r="AL632" s="97">
        <v>17</v>
      </c>
      <c r="AM632" s="97">
        <v>75</v>
      </c>
      <c r="AN632" s="101">
        <v>76750</v>
      </c>
      <c r="AO632" s="101">
        <f t="shared" si="146"/>
        <v>50017</v>
      </c>
      <c r="AP632" s="9" t="s">
        <v>1974</v>
      </c>
      <c r="AQ632">
        <f t="shared" si="143"/>
        <v>5076750</v>
      </c>
      <c r="AU632">
        <v>38.869999999999997</v>
      </c>
      <c r="AV632">
        <v>0.01</v>
      </c>
      <c r="AW632">
        <v>38.86</v>
      </c>
    </row>
    <row r="633" spans="1:49" ht="13" hidden="1" customHeight="1" outlineLevel="1">
      <c r="A633" t="s">
        <v>837</v>
      </c>
      <c r="B633" s="9" t="s">
        <v>2263</v>
      </c>
      <c r="C633" s="1">
        <f t="shared" si="137"/>
        <v>1769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38"/>
        <v>4</v>
      </c>
      <c r="G633" s="1">
        <f t="shared" si="144"/>
        <v>1091</v>
      </c>
      <c r="H633" s="2">
        <f t="shared" si="145"/>
        <v>0.6167326172979084</v>
      </c>
      <c r="I633" s="8"/>
      <c r="J633" s="2">
        <f t="shared" si="139"/>
        <v>0.78914641040135669</v>
      </c>
      <c r="K633" s="2">
        <f t="shared" si="140"/>
        <v>0.17241379310344829</v>
      </c>
      <c r="L633" s="2">
        <f t="shared" si="141"/>
        <v>6.7834934991520632E-3</v>
      </c>
      <c r="M633" s="2">
        <f t="shared" si="142"/>
        <v>3.1656302996042961E-2</v>
      </c>
      <c r="N633" s="87">
        <v>1396</v>
      </c>
      <c r="O633" s="87">
        <v>305</v>
      </c>
      <c r="P633" s="87">
        <v>12</v>
      </c>
      <c r="Q633" s="87">
        <v>36</v>
      </c>
      <c r="R633" s="124"/>
      <c r="S633" s="87"/>
      <c r="T633" s="124"/>
      <c r="U633" s="124"/>
      <c r="V633" s="124"/>
      <c r="W633" s="124"/>
      <c r="X633" s="87">
        <v>5</v>
      </c>
      <c r="Y633" s="124"/>
      <c r="Z633" s="124">
        <v>12</v>
      </c>
      <c r="AA633" s="87">
        <v>3</v>
      </c>
      <c r="AB633" s="87"/>
      <c r="AG633" t="str">
        <f t="shared" si="136"/>
        <v>Waterbury</v>
      </c>
      <c r="AH633" t="s">
        <v>404</v>
      </c>
      <c r="AI633">
        <v>1</v>
      </c>
      <c r="AK633" s="95">
        <v>50</v>
      </c>
      <c r="AL633" s="97">
        <v>23</v>
      </c>
      <c r="AM633" s="97">
        <v>90</v>
      </c>
      <c r="AN633" s="101">
        <v>76975</v>
      </c>
      <c r="AO633" s="101">
        <f t="shared" si="146"/>
        <v>50023</v>
      </c>
      <c r="AP633" s="9" t="s">
        <v>1974</v>
      </c>
      <c r="AQ633">
        <f t="shared" si="143"/>
        <v>5076975</v>
      </c>
      <c r="AU633">
        <v>49.75</v>
      </c>
      <c r="AV633">
        <v>1.52</v>
      </c>
      <c r="AW633">
        <v>48.23</v>
      </c>
    </row>
    <row r="634" spans="1:49" ht="13" hidden="1" customHeight="1" outlineLevel="1">
      <c r="A634" t="s">
        <v>407</v>
      </c>
      <c r="B634" s="9" t="s">
        <v>2263</v>
      </c>
      <c r="C634" s="1">
        <f t="shared" si="137"/>
        <v>546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38"/>
        <v>3</v>
      </c>
      <c r="G634" s="1">
        <f t="shared" si="144"/>
        <v>135</v>
      </c>
      <c r="H634" s="2">
        <f t="shared" si="145"/>
        <v>0.24725274725274726</v>
      </c>
      <c r="I634" s="8"/>
      <c r="J634" s="2">
        <f t="shared" si="139"/>
        <v>0.60073260073260071</v>
      </c>
      <c r="K634" s="2">
        <f t="shared" si="140"/>
        <v>0.3534798534798535</v>
      </c>
      <c r="L634" s="2">
        <f t="shared" si="141"/>
        <v>2.7472527472527472E-2</v>
      </c>
      <c r="M634" s="2">
        <f t="shared" si="142"/>
        <v>1.8315018315018319E-2</v>
      </c>
      <c r="N634" s="87">
        <v>328</v>
      </c>
      <c r="O634" s="87">
        <v>193</v>
      </c>
      <c r="P634" s="87">
        <v>15</v>
      </c>
      <c r="Q634" s="87">
        <v>7</v>
      </c>
      <c r="R634" s="124"/>
      <c r="S634" s="87"/>
      <c r="T634" s="124"/>
      <c r="U634" s="124"/>
      <c r="V634" s="124"/>
      <c r="W634" s="124"/>
      <c r="X634" s="87">
        <v>0</v>
      </c>
      <c r="Y634" s="124"/>
      <c r="Z634" s="124">
        <v>1</v>
      </c>
      <c r="AA634" s="87">
        <v>2</v>
      </c>
      <c r="AB634" s="87"/>
      <c r="AG634" t="str">
        <f t="shared" si="136"/>
        <v>Waterford</v>
      </c>
      <c r="AH634" t="s">
        <v>300</v>
      </c>
      <c r="AI634">
        <v>1</v>
      </c>
      <c r="AK634" s="95">
        <v>50</v>
      </c>
      <c r="AL634" s="97">
        <v>5</v>
      </c>
      <c r="AM634" s="97">
        <v>80</v>
      </c>
      <c r="AN634" s="101">
        <v>77125</v>
      </c>
      <c r="AO634" s="101">
        <f t="shared" si="146"/>
        <v>50005</v>
      </c>
      <c r="AP634" s="9" t="s">
        <v>1974</v>
      </c>
      <c r="AQ634">
        <f t="shared" si="143"/>
        <v>5077125</v>
      </c>
      <c r="AU634">
        <v>39.729999999999997</v>
      </c>
      <c r="AV634">
        <v>1.58</v>
      </c>
      <c r="AW634">
        <v>38.15</v>
      </c>
    </row>
    <row r="635" spans="1:49" ht="13" hidden="1" customHeight="1" outlineLevel="1">
      <c r="A635" t="s">
        <v>932</v>
      </c>
      <c r="B635" s="9" t="s">
        <v>2263</v>
      </c>
      <c r="C635" s="1">
        <f t="shared" si="137"/>
        <v>218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38"/>
        <v>3</v>
      </c>
      <c r="G635" s="1">
        <f t="shared" si="144"/>
        <v>79</v>
      </c>
      <c r="H635" s="2">
        <f t="shared" si="145"/>
        <v>0.36238532110091742</v>
      </c>
      <c r="I635" s="8"/>
      <c r="J635" s="2">
        <f t="shared" si="139"/>
        <v>0.66513761467889909</v>
      </c>
      <c r="K635" s="2">
        <f t="shared" si="140"/>
        <v>0.30275229357798167</v>
      </c>
      <c r="L635" s="2">
        <f t="shared" si="141"/>
        <v>9.1743119266055051E-3</v>
      </c>
      <c r="M635" s="2">
        <f t="shared" si="142"/>
        <v>2.2935779816513735E-2</v>
      </c>
      <c r="N635" s="87">
        <v>145</v>
      </c>
      <c r="O635" s="87">
        <v>66</v>
      </c>
      <c r="P635" s="87">
        <v>2</v>
      </c>
      <c r="Q635" s="87">
        <v>2</v>
      </c>
      <c r="R635" s="124"/>
      <c r="S635" s="87"/>
      <c r="T635" s="124"/>
      <c r="U635" s="124"/>
      <c r="V635" s="124"/>
      <c r="W635" s="124"/>
      <c r="X635" s="87">
        <v>1</v>
      </c>
      <c r="Y635" s="124"/>
      <c r="Z635" s="124">
        <v>2</v>
      </c>
      <c r="AA635" s="87">
        <v>0</v>
      </c>
      <c r="AB635" s="87"/>
      <c r="AG635" t="str">
        <f t="shared" si="136"/>
        <v>Waterville</v>
      </c>
      <c r="AH635" t="s">
        <v>1182</v>
      </c>
      <c r="AI635">
        <v>1</v>
      </c>
      <c r="AK635" s="95">
        <v>50</v>
      </c>
      <c r="AL635" s="97">
        <v>15</v>
      </c>
      <c r="AM635" s="97">
        <v>45</v>
      </c>
      <c r="AN635" s="101">
        <v>77425</v>
      </c>
      <c r="AO635" s="101">
        <f t="shared" si="146"/>
        <v>50015</v>
      </c>
      <c r="AP635" s="9" t="s">
        <v>1974</v>
      </c>
      <c r="AQ635">
        <f t="shared" si="143"/>
        <v>5077425</v>
      </c>
      <c r="AU635">
        <v>16.41</v>
      </c>
      <c r="AV635">
        <v>0.01</v>
      </c>
      <c r="AW635">
        <v>16.399999999999999</v>
      </c>
    </row>
    <row r="636" spans="1:49" ht="13" hidden="1" customHeight="1" outlineLevel="1">
      <c r="A636" t="s">
        <v>408</v>
      </c>
      <c r="B636" s="9" t="s">
        <v>2263</v>
      </c>
      <c r="C636" s="1">
        <f t="shared" si="137"/>
        <v>964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38"/>
        <v>4</v>
      </c>
      <c r="G636" s="1">
        <f t="shared" si="144"/>
        <v>458</v>
      </c>
      <c r="H636" s="2">
        <f t="shared" si="145"/>
        <v>0.475103734439834</v>
      </c>
      <c r="I636" s="8"/>
      <c r="J636" s="2">
        <f t="shared" si="139"/>
        <v>0.70331950207468885</v>
      </c>
      <c r="K636" s="2">
        <f t="shared" si="140"/>
        <v>0.22821576763485477</v>
      </c>
      <c r="L636" s="2">
        <f t="shared" si="141"/>
        <v>1.8672199170124481E-2</v>
      </c>
      <c r="M636" s="2">
        <f t="shared" si="142"/>
        <v>4.9792531120331898E-2</v>
      </c>
      <c r="N636" s="87">
        <v>678</v>
      </c>
      <c r="O636" s="87">
        <v>220</v>
      </c>
      <c r="P636" s="87">
        <v>18</v>
      </c>
      <c r="Q636" s="87">
        <v>23</v>
      </c>
      <c r="R636" s="124"/>
      <c r="S636" s="87"/>
      <c r="T636" s="124"/>
      <c r="U636" s="124"/>
      <c r="V636" s="124"/>
      <c r="W636" s="124"/>
      <c r="X636" s="87">
        <v>5</v>
      </c>
      <c r="Y636" s="124"/>
      <c r="Z636" s="124">
        <v>11</v>
      </c>
      <c r="AA636" s="87">
        <v>9</v>
      </c>
      <c r="AB636" s="87"/>
      <c r="AG636" t="str">
        <f t="shared" si="136"/>
        <v>Weathersfield</v>
      </c>
      <c r="AH636" t="s">
        <v>1967</v>
      </c>
      <c r="AI636">
        <v>1</v>
      </c>
      <c r="AK636" s="95">
        <v>50</v>
      </c>
      <c r="AL636" s="97">
        <v>27</v>
      </c>
      <c r="AM636" s="97">
        <v>100</v>
      </c>
      <c r="AN636" s="101">
        <v>77500</v>
      </c>
      <c r="AO636" s="101">
        <f t="shared" si="146"/>
        <v>50027</v>
      </c>
      <c r="AP636" s="9" t="s">
        <v>1974</v>
      </c>
      <c r="AQ636">
        <f t="shared" si="143"/>
        <v>5077500</v>
      </c>
      <c r="AU636">
        <v>44.18</v>
      </c>
      <c r="AV636">
        <v>0.41</v>
      </c>
      <c r="AW636">
        <v>43.78</v>
      </c>
    </row>
    <row r="637" spans="1:49" ht="13" hidden="1" customHeight="1" outlineLevel="1">
      <c r="A637" t="s">
        <v>1851</v>
      </c>
      <c r="B637" s="9" t="s">
        <v>2263</v>
      </c>
      <c r="C637" s="1">
        <f t="shared" si="137"/>
        <v>322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38"/>
        <v>5</v>
      </c>
      <c r="G637" s="1">
        <f t="shared" si="144"/>
        <v>49</v>
      </c>
      <c r="H637" s="2">
        <f t="shared" si="145"/>
        <v>0.15217391304347827</v>
      </c>
      <c r="I637" s="8"/>
      <c r="J637" s="2">
        <f t="shared" si="139"/>
        <v>0.54347826086956519</v>
      </c>
      <c r="K637" s="2">
        <f t="shared" si="140"/>
        <v>0.39130434782608697</v>
      </c>
      <c r="L637" s="2">
        <f t="shared" si="141"/>
        <v>1.2422360248447204E-2</v>
      </c>
      <c r="M637" s="2">
        <f t="shared" si="142"/>
        <v>5.2795031055900637E-2</v>
      </c>
      <c r="N637" s="87">
        <v>175</v>
      </c>
      <c r="O637" s="87">
        <v>126</v>
      </c>
      <c r="P637" s="87">
        <v>4</v>
      </c>
      <c r="Q637" s="87">
        <v>9</v>
      </c>
      <c r="R637" s="124"/>
      <c r="S637" s="87"/>
      <c r="T637" s="124"/>
      <c r="U637" s="124"/>
      <c r="V637" s="124"/>
      <c r="W637" s="124"/>
      <c r="X637" s="87">
        <v>0</v>
      </c>
      <c r="Y637" s="124"/>
      <c r="Z637" s="124">
        <v>6</v>
      </c>
      <c r="AA637" s="87">
        <v>2</v>
      </c>
      <c r="AB637" s="87"/>
      <c r="AG637" t="str">
        <f t="shared" si="136"/>
        <v>Wells</v>
      </c>
      <c r="AH637" t="s">
        <v>1041</v>
      </c>
      <c r="AI637">
        <v>1</v>
      </c>
      <c r="AK637" s="95">
        <v>50</v>
      </c>
      <c r="AL637" s="97">
        <v>21</v>
      </c>
      <c r="AM637" s="97">
        <v>130</v>
      </c>
      <c r="AN637" s="101">
        <v>77950</v>
      </c>
      <c r="AO637" s="101">
        <f t="shared" si="146"/>
        <v>50021</v>
      </c>
      <c r="AP637" s="9" t="s">
        <v>1974</v>
      </c>
      <c r="AQ637">
        <f t="shared" si="143"/>
        <v>5077950</v>
      </c>
      <c r="AU637">
        <v>23.36</v>
      </c>
      <c r="AV637">
        <v>0.8</v>
      </c>
      <c r="AW637">
        <v>22.55</v>
      </c>
    </row>
    <row r="638" spans="1:49" ht="13" hidden="1" customHeight="1" outlineLevel="1">
      <c r="A638" t="s">
        <v>350</v>
      </c>
      <c r="B638" s="9" t="s">
        <v>2263</v>
      </c>
      <c r="C638" s="1">
        <f t="shared" si="137"/>
        <v>239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38"/>
        <v>3</v>
      </c>
      <c r="G638" s="1">
        <f t="shared" si="144"/>
        <v>90</v>
      </c>
      <c r="H638" s="2">
        <f t="shared" si="145"/>
        <v>0.37656903765690375</v>
      </c>
      <c r="I638" s="8"/>
      <c r="J638" s="2">
        <f t="shared" si="139"/>
        <v>0.65690376569037656</v>
      </c>
      <c r="K638" s="2">
        <f t="shared" si="140"/>
        <v>0.28033472803347281</v>
      </c>
      <c r="L638" s="2">
        <f t="shared" si="141"/>
        <v>2.9288702928870293E-2</v>
      </c>
      <c r="M638" s="2">
        <f t="shared" si="142"/>
        <v>3.3472803347280332E-2</v>
      </c>
      <c r="N638" s="87">
        <v>157</v>
      </c>
      <c r="O638" s="87">
        <v>67</v>
      </c>
      <c r="P638" s="87">
        <v>7</v>
      </c>
      <c r="Q638" s="87">
        <v>2</v>
      </c>
      <c r="R638" s="124"/>
      <c r="S638" s="87"/>
      <c r="T638" s="124"/>
      <c r="U638" s="124"/>
      <c r="V638" s="124"/>
      <c r="W638" s="124"/>
      <c r="X638" s="87">
        <v>2</v>
      </c>
      <c r="Y638" s="124"/>
      <c r="Z638" s="124">
        <v>3</v>
      </c>
      <c r="AA638" s="87">
        <v>1</v>
      </c>
      <c r="AB638" s="87"/>
      <c r="AG638" t="str">
        <f t="shared" si="136"/>
        <v>West Fairlee</v>
      </c>
      <c r="AH638" t="s">
        <v>467</v>
      </c>
      <c r="AI638">
        <v>1</v>
      </c>
      <c r="AK638" s="95">
        <v>50</v>
      </c>
      <c r="AL638" s="97">
        <v>17</v>
      </c>
      <c r="AM638" s="97">
        <v>80</v>
      </c>
      <c r="AN638" s="101">
        <v>79975</v>
      </c>
      <c r="AO638" s="101">
        <f t="shared" si="146"/>
        <v>50017</v>
      </c>
      <c r="AP638" s="9" t="s">
        <v>1974</v>
      </c>
      <c r="AQ638">
        <f t="shared" si="143"/>
        <v>5079975</v>
      </c>
      <c r="AU638">
        <v>22.83</v>
      </c>
      <c r="AV638">
        <v>0.22</v>
      </c>
      <c r="AW638">
        <v>22.6</v>
      </c>
    </row>
    <row r="639" spans="1:49" ht="13" hidden="1" customHeight="1" outlineLevel="1">
      <c r="A639" t="s">
        <v>1111</v>
      </c>
      <c r="B639" s="9" t="s">
        <v>2263</v>
      </c>
      <c r="C639" s="1">
        <f t="shared" si="137"/>
        <v>104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38"/>
        <v>4</v>
      </c>
      <c r="G639" s="1">
        <f t="shared" si="144"/>
        <v>37</v>
      </c>
      <c r="H639" s="2">
        <f t="shared" si="145"/>
        <v>0.35576923076923078</v>
      </c>
      <c r="I639" s="8"/>
      <c r="J639" s="2">
        <f t="shared" si="139"/>
        <v>0.625</v>
      </c>
      <c r="K639" s="2">
        <f t="shared" si="140"/>
        <v>0.26923076923076922</v>
      </c>
      <c r="L639" s="2">
        <f t="shared" si="141"/>
        <v>1.9230769230769232E-2</v>
      </c>
      <c r="M639" s="2">
        <f t="shared" si="142"/>
        <v>8.653846153846155E-2</v>
      </c>
      <c r="N639" s="87">
        <v>65</v>
      </c>
      <c r="O639" s="87">
        <v>28</v>
      </c>
      <c r="P639" s="87">
        <v>2</v>
      </c>
      <c r="Q639" s="87">
        <v>1</v>
      </c>
      <c r="R639" s="124"/>
      <c r="S639" s="87"/>
      <c r="T639" s="124"/>
      <c r="U639" s="124"/>
      <c r="V639" s="124"/>
      <c r="W639" s="124"/>
      <c r="X639" s="87">
        <v>0</v>
      </c>
      <c r="Y639" s="124"/>
      <c r="Z639" s="124">
        <v>7</v>
      </c>
      <c r="AA639" s="87">
        <v>1</v>
      </c>
      <c r="AB639" s="87"/>
      <c r="AG639" t="str">
        <f t="shared" si="136"/>
        <v>West Haven</v>
      </c>
      <c r="AH639" t="s">
        <v>1041</v>
      </c>
      <c r="AI639">
        <v>1</v>
      </c>
      <c r="AK639" s="95">
        <v>50</v>
      </c>
      <c r="AL639" s="97">
        <v>21</v>
      </c>
      <c r="AM639" s="97">
        <v>135</v>
      </c>
      <c r="AN639" s="101">
        <v>80875</v>
      </c>
      <c r="AO639" s="101">
        <f t="shared" si="146"/>
        <v>50021</v>
      </c>
      <c r="AP639" s="9" t="s">
        <v>1974</v>
      </c>
      <c r="AQ639">
        <f t="shared" si="143"/>
        <v>5080875</v>
      </c>
      <c r="AU639">
        <v>28.49</v>
      </c>
      <c r="AV639">
        <v>0.49</v>
      </c>
      <c r="AW639">
        <v>28</v>
      </c>
    </row>
    <row r="640" spans="1:49" ht="13" hidden="1" customHeight="1" outlineLevel="1">
      <c r="A640" t="s">
        <v>905</v>
      </c>
      <c r="B640" s="9" t="s">
        <v>2263</v>
      </c>
      <c r="C640" s="1">
        <f t="shared" si="137"/>
        <v>844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38"/>
        <v>4</v>
      </c>
      <c r="G640" s="1">
        <f t="shared" si="144"/>
        <v>425</v>
      </c>
      <c r="H640" s="2">
        <f t="shared" si="145"/>
        <v>0.50355450236966826</v>
      </c>
      <c r="I640" s="8"/>
      <c r="J640" s="2">
        <f t="shared" si="139"/>
        <v>0.72511848341232232</v>
      </c>
      <c r="K640" s="2">
        <f t="shared" si="140"/>
        <v>0.22156398104265404</v>
      </c>
      <c r="L640" s="2">
        <f t="shared" si="141"/>
        <v>1.066350710900474E-2</v>
      </c>
      <c r="M640" s="2">
        <f t="shared" si="142"/>
        <v>4.2654028436018898E-2</v>
      </c>
      <c r="N640" s="87">
        <v>612</v>
      </c>
      <c r="O640" s="87">
        <v>187</v>
      </c>
      <c r="P640" s="87">
        <v>9</v>
      </c>
      <c r="Q640" s="87">
        <v>17</v>
      </c>
      <c r="R640" s="124"/>
      <c r="S640" s="87"/>
      <c r="T640" s="124"/>
      <c r="U640" s="124"/>
      <c r="V640" s="124"/>
      <c r="W640" s="124"/>
      <c r="X640" s="87">
        <v>4</v>
      </c>
      <c r="Y640" s="124"/>
      <c r="Z640" s="124">
        <v>7</v>
      </c>
      <c r="AA640" s="87">
        <v>8</v>
      </c>
      <c r="AB640" s="87"/>
      <c r="AG640" t="str">
        <f t="shared" si="136"/>
        <v>West Rutland</v>
      </c>
      <c r="AH640" t="s">
        <v>1041</v>
      </c>
      <c r="AI640">
        <v>1</v>
      </c>
      <c r="AK640" s="95">
        <v>50</v>
      </c>
      <c r="AL640" s="97">
        <v>21</v>
      </c>
      <c r="AM640" s="97">
        <v>140</v>
      </c>
      <c r="AN640" s="101">
        <v>82300</v>
      </c>
      <c r="AO640" s="101">
        <f t="shared" si="146"/>
        <v>50021</v>
      </c>
      <c r="AP640" s="9" t="s">
        <v>1974</v>
      </c>
      <c r="AQ640">
        <f t="shared" si="143"/>
        <v>5082300</v>
      </c>
      <c r="AU640">
        <v>18</v>
      </c>
      <c r="AV640">
        <v>0</v>
      </c>
      <c r="AW640">
        <v>18</v>
      </c>
    </row>
    <row r="641" spans="1:49" ht="13" hidden="1" customHeight="1" outlineLevel="1">
      <c r="A641" t="s">
        <v>1008</v>
      </c>
      <c r="B641" s="9" t="s">
        <v>2263</v>
      </c>
      <c r="C641" s="1">
        <f t="shared" si="137"/>
        <v>489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38"/>
        <v>5</v>
      </c>
      <c r="G641" s="1">
        <f t="shared" si="144"/>
        <v>200</v>
      </c>
      <c r="H641" s="2">
        <f t="shared" si="145"/>
        <v>0.40899795501022496</v>
      </c>
      <c r="I641" s="8"/>
      <c r="J641" s="2">
        <f t="shared" si="139"/>
        <v>0.67689161554192234</v>
      </c>
      <c r="K641" s="2">
        <f t="shared" si="140"/>
        <v>0.26789366053169733</v>
      </c>
      <c r="L641" s="2">
        <f t="shared" si="141"/>
        <v>1.0224948875255624E-2</v>
      </c>
      <c r="M641" s="2">
        <f t="shared" si="142"/>
        <v>4.4989775051124704E-2</v>
      </c>
      <c r="N641" s="87">
        <v>331</v>
      </c>
      <c r="O641" s="87">
        <v>131</v>
      </c>
      <c r="P641" s="87">
        <v>5</v>
      </c>
      <c r="Q641" s="87">
        <v>11</v>
      </c>
      <c r="R641" s="124"/>
      <c r="S641" s="87"/>
      <c r="T641" s="124"/>
      <c r="U641" s="124"/>
      <c r="V641" s="124"/>
      <c r="W641" s="124"/>
      <c r="X641" s="87">
        <v>1</v>
      </c>
      <c r="Y641" s="124"/>
      <c r="Z641" s="124">
        <v>9</v>
      </c>
      <c r="AA641" s="87">
        <v>1</v>
      </c>
      <c r="AB641" s="87"/>
      <c r="AG641" t="str">
        <f t="shared" si="136"/>
        <v>West Windsor</v>
      </c>
      <c r="AH641" t="s">
        <v>1967</v>
      </c>
      <c r="AI641">
        <v>1</v>
      </c>
      <c r="AK641" s="95">
        <v>50</v>
      </c>
      <c r="AL641" s="97">
        <v>27</v>
      </c>
      <c r="AM641" s="97">
        <v>110</v>
      </c>
      <c r="AN641" s="101">
        <v>83050</v>
      </c>
      <c r="AO641" s="101">
        <f t="shared" si="146"/>
        <v>50027</v>
      </c>
      <c r="AP641" s="9" t="s">
        <v>1974</v>
      </c>
      <c r="AQ641">
        <f t="shared" si="143"/>
        <v>5083050</v>
      </c>
      <c r="AU641">
        <v>24.72</v>
      </c>
      <c r="AV641">
        <v>0.02</v>
      </c>
      <c r="AW641">
        <v>24.7</v>
      </c>
    </row>
    <row r="642" spans="1:49" ht="13" hidden="1" customHeight="1" outlineLevel="1">
      <c r="A642" t="s">
        <v>1717</v>
      </c>
      <c r="B642" s="9" t="s">
        <v>2263</v>
      </c>
      <c r="C642" s="1">
        <f t="shared" si="137"/>
        <v>199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38"/>
        <v>3</v>
      </c>
      <c r="G642" s="1">
        <f t="shared" si="144"/>
        <v>67</v>
      </c>
      <c r="H642" s="2">
        <f t="shared" si="145"/>
        <v>0.33668341708542715</v>
      </c>
      <c r="I642" s="8"/>
      <c r="J642" s="2">
        <f t="shared" si="139"/>
        <v>0.62814070351758799</v>
      </c>
      <c r="K642" s="2">
        <f t="shared" si="140"/>
        <v>0.29145728643216079</v>
      </c>
      <c r="L642" s="2">
        <f t="shared" si="141"/>
        <v>3.5175879396984924E-2</v>
      </c>
      <c r="M642" s="2">
        <f t="shared" si="142"/>
        <v>4.5226130653266292E-2</v>
      </c>
      <c r="N642" s="87">
        <v>125</v>
      </c>
      <c r="O642" s="87">
        <v>58</v>
      </c>
      <c r="P642" s="87">
        <v>7</v>
      </c>
      <c r="Q642" s="87">
        <v>4</v>
      </c>
      <c r="R642" s="124"/>
      <c r="S642" s="87"/>
      <c r="T642" s="124"/>
      <c r="U642" s="124"/>
      <c r="V642" s="124"/>
      <c r="W642" s="124"/>
      <c r="X642" s="87">
        <v>0</v>
      </c>
      <c r="Y642" s="124"/>
      <c r="Z642" s="124">
        <v>3</v>
      </c>
      <c r="AA642" s="87">
        <v>2</v>
      </c>
      <c r="AB642" s="87"/>
      <c r="AG642" t="str">
        <f t="shared" si="136"/>
        <v>Westfield</v>
      </c>
      <c r="AH642" t="s">
        <v>449</v>
      </c>
      <c r="AI642">
        <v>1</v>
      </c>
      <c r="AK642" s="95">
        <v>50</v>
      </c>
      <c r="AL642" s="97">
        <v>19</v>
      </c>
      <c r="AM642" s="97">
        <v>90</v>
      </c>
      <c r="AN642" s="101">
        <v>80200</v>
      </c>
      <c r="AO642" s="101">
        <f t="shared" si="146"/>
        <v>50019</v>
      </c>
      <c r="AP642" s="9" t="s">
        <v>1974</v>
      </c>
      <c r="AQ642">
        <f t="shared" si="143"/>
        <v>5080200</v>
      </c>
      <c r="AU642">
        <v>40.18</v>
      </c>
      <c r="AV642">
        <v>0</v>
      </c>
      <c r="AW642">
        <v>40.17</v>
      </c>
    </row>
    <row r="643" spans="1:49" ht="13" hidden="1" customHeight="1" outlineLevel="1">
      <c r="A643" t="s">
        <v>982</v>
      </c>
      <c r="B643" s="9" t="s">
        <v>2263</v>
      </c>
      <c r="C643" s="1">
        <f t="shared" si="137"/>
        <v>709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38"/>
        <v>4</v>
      </c>
      <c r="G643" s="1">
        <f t="shared" si="144"/>
        <v>427</v>
      </c>
      <c r="H643" s="2">
        <f t="shared" si="145"/>
        <v>0.60225669957686878</v>
      </c>
      <c r="I643" s="8"/>
      <c r="J643" s="2">
        <f t="shared" si="139"/>
        <v>0.77715091678420312</v>
      </c>
      <c r="K643" s="2">
        <f t="shared" si="140"/>
        <v>0.17489421720733428</v>
      </c>
      <c r="L643" s="2">
        <f t="shared" si="141"/>
        <v>1.2693935119887164E-2</v>
      </c>
      <c r="M643" s="2">
        <f t="shared" si="142"/>
        <v>3.5260930888575438E-2</v>
      </c>
      <c r="N643" s="87">
        <v>551</v>
      </c>
      <c r="O643" s="87">
        <v>124</v>
      </c>
      <c r="P643" s="87">
        <v>9</v>
      </c>
      <c r="Q643" s="87">
        <v>15</v>
      </c>
      <c r="R643" s="124"/>
      <c r="S643" s="87"/>
      <c r="T643" s="124"/>
      <c r="U643" s="124"/>
      <c r="V643" s="124"/>
      <c r="W643" s="124"/>
      <c r="X643" s="87">
        <v>1</v>
      </c>
      <c r="Y643" s="124"/>
      <c r="Z643" s="124">
        <v>6</v>
      </c>
      <c r="AA643" s="87">
        <v>3</v>
      </c>
      <c r="AB643" s="87"/>
      <c r="AG643" t="str">
        <f t="shared" si="136"/>
        <v>Westford</v>
      </c>
      <c r="AH643" t="s">
        <v>1227</v>
      </c>
      <c r="AI643">
        <v>1</v>
      </c>
      <c r="AK643" s="95">
        <v>50</v>
      </c>
      <c r="AL643" s="97">
        <v>7</v>
      </c>
      <c r="AM643" s="97">
        <v>80</v>
      </c>
      <c r="AN643" s="101">
        <v>80350</v>
      </c>
      <c r="AO643" s="101">
        <f t="shared" si="146"/>
        <v>50007</v>
      </c>
      <c r="AP643" s="9" t="s">
        <v>1974</v>
      </c>
      <c r="AQ643">
        <f t="shared" si="143"/>
        <v>5080350</v>
      </c>
      <c r="AU643">
        <v>39.29</v>
      </c>
      <c r="AV643">
        <v>0.03</v>
      </c>
      <c r="AW643">
        <v>39.26</v>
      </c>
    </row>
    <row r="644" spans="1:49" ht="13" hidden="1" customHeight="1" outlineLevel="1">
      <c r="A644" t="s">
        <v>1739</v>
      </c>
      <c r="B644" s="9" t="s">
        <v>2263</v>
      </c>
      <c r="C644" s="1">
        <f t="shared" si="137"/>
        <v>996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38"/>
        <v>6</v>
      </c>
      <c r="G644" s="1">
        <f t="shared" si="144"/>
        <v>522</v>
      </c>
      <c r="H644" s="2">
        <f t="shared" si="145"/>
        <v>0.52409638554216864</v>
      </c>
      <c r="I644" s="8"/>
      <c r="J644" s="2">
        <f t="shared" si="139"/>
        <v>0.73493975903614461</v>
      </c>
      <c r="K644" s="2">
        <f t="shared" si="140"/>
        <v>0.21084337349397592</v>
      </c>
      <c r="L644" s="2">
        <f t="shared" si="141"/>
        <v>9.0361445783132526E-3</v>
      </c>
      <c r="M644" s="2">
        <f t="shared" si="142"/>
        <v>4.5180722891566216E-2</v>
      </c>
      <c r="N644" s="87">
        <v>732</v>
      </c>
      <c r="O644" s="87">
        <v>210</v>
      </c>
      <c r="P644" s="87">
        <v>9</v>
      </c>
      <c r="Q644" s="87">
        <v>11</v>
      </c>
      <c r="R644" s="124"/>
      <c r="S644" s="87"/>
      <c r="T644" s="124"/>
      <c r="U644" s="124"/>
      <c r="V644" s="124"/>
      <c r="W644" s="124"/>
      <c r="X644" s="87">
        <v>3</v>
      </c>
      <c r="Y644" s="124"/>
      <c r="Z644" s="124">
        <v>15</v>
      </c>
      <c r="AA644" s="87">
        <v>16</v>
      </c>
      <c r="AB644" s="87"/>
      <c r="AG644" t="str">
        <f t="shared" si="136"/>
        <v>Westminster</v>
      </c>
      <c r="AH644" t="s">
        <v>1034</v>
      </c>
      <c r="AI644">
        <v>1</v>
      </c>
      <c r="AK644" s="95">
        <v>50</v>
      </c>
      <c r="AL644" s="97">
        <v>25</v>
      </c>
      <c r="AM644" s="97">
        <v>95</v>
      </c>
      <c r="AN644" s="101">
        <v>81400</v>
      </c>
      <c r="AO644" s="101">
        <f t="shared" si="146"/>
        <v>50025</v>
      </c>
      <c r="AP644" s="9" t="s">
        <v>1974</v>
      </c>
      <c r="AQ644">
        <f t="shared" si="143"/>
        <v>5081400</v>
      </c>
      <c r="AU644">
        <v>46.12</v>
      </c>
      <c r="AV644">
        <v>0.03</v>
      </c>
      <c r="AW644">
        <v>46.08</v>
      </c>
    </row>
    <row r="645" spans="1:49" ht="13" hidden="1" customHeight="1" outlineLevel="1">
      <c r="A645" t="s">
        <v>1580</v>
      </c>
      <c r="B645" s="9" t="s">
        <v>2263</v>
      </c>
      <c r="C645" s="1">
        <f t="shared" si="137"/>
        <v>166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 t="shared" si="138"/>
        <v>3</v>
      </c>
      <c r="G645" s="1">
        <f t="shared" si="144"/>
        <v>67</v>
      </c>
      <c r="H645" s="2">
        <f t="shared" si="145"/>
        <v>0.40361445783132532</v>
      </c>
      <c r="I645" s="8"/>
      <c r="J645" s="2">
        <f t="shared" si="139"/>
        <v>0.67469879518072284</v>
      </c>
      <c r="K645" s="2">
        <f t="shared" si="140"/>
        <v>0.27108433734939757</v>
      </c>
      <c r="L645" s="2">
        <f t="shared" si="141"/>
        <v>2.4096385542168676E-2</v>
      </c>
      <c r="M645" s="2">
        <f t="shared" si="142"/>
        <v>3.0120481927710906E-2</v>
      </c>
      <c r="N645" s="87">
        <v>112</v>
      </c>
      <c r="O645" s="87">
        <v>45</v>
      </c>
      <c r="P645" s="87">
        <v>4</v>
      </c>
      <c r="Q645" s="87">
        <v>3</v>
      </c>
      <c r="R645" s="124"/>
      <c r="S645" s="87"/>
      <c r="T645" s="124"/>
      <c r="U645" s="124"/>
      <c r="V645" s="124"/>
      <c r="W645" s="124"/>
      <c r="X645" s="87">
        <v>0</v>
      </c>
      <c r="Y645" s="124"/>
      <c r="Z645" s="124">
        <v>0</v>
      </c>
      <c r="AA645" s="87">
        <v>2</v>
      </c>
      <c r="AB645" s="87"/>
      <c r="AG645" t="str">
        <f t="shared" si="136"/>
        <v>Westmore</v>
      </c>
      <c r="AH645" t="s">
        <v>449</v>
      </c>
      <c r="AI645">
        <v>1</v>
      </c>
      <c r="AK645" s="95">
        <v>50</v>
      </c>
      <c r="AL645" s="97">
        <v>19</v>
      </c>
      <c r="AM645" s="97">
        <v>95</v>
      </c>
      <c r="AN645" s="101">
        <v>81700</v>
      </c>
      <c r="AO645" s="101">
        <f t="shared" si="146"/>
        <v>50019</v>
      </c>
      <c r="AP645" s="9" t="s">
        <v>1974</v>
      </c>
      <c r="AQ645">
        <f t="shared" si="143"/>
        <v>5081700</v>
      </c>
      <c r="AU645">
        <v>37.46</v>
      </c>
      <c r="AV645">
        <v>2.94</v>
      </c>
      <c r="AW645">
        <v>34.520000000000003</v>
      </c>
    </row>
    <row r="646" spans="1:49" ht="13" hidden="1" customHeight="1" outlineLevel="1">
      <c r="A646" t="s">
        <v>105</v>
      </c>
      <c r="B646" s="9" t="s">
        <v>2263</v>
      </c>
      <c r="C646" s="1">
        <f t="shared" si="137"/>
        <v>297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138"/>
        <v>4</v>
      </c>
      <c r="G646" s="1">
        <f t="shared" si="144"/>
        <v>80</v>
      </c>
      <c r="H646" s="2">
        <f t="shared" si="145"/>
        <v>0.26936026936026936</v>
      </c>
      <c r="I646" s="8"/>
      <c r="J646" s="2">
        <f t="shared" si="139"/>
        <v>0.61616161616161613</v>
      </c>
      <c r="K646" s="2">
        <f t="shared" si="140"/>
        <v>0.34680134680134678</v>
      </c>
      <c r="L646" s="2">
        <f t="shared" si="141"/>
        <v>1.0101010101010102E-2</v>
      </c>
      <c r="M646" s="2">
        <f t="shared" si="142"/>
        <v>2.6936026936026987E-2</v>
      </c>
      <c r="N646" s="87">
        <v>183</v>
      </c>
      <c r="O646" s="87">
        <v>103</v>
      </c>
      <c r="P646" s="87">
        <v>3</v>
      </c>
      <c r="Q646" s="87">
        <v>5</v>
      </c>
      <c r="R646" s="124"/>
      <c r="S646" s="87"/>
      <c r="T646" s="124"/>
      <c r="U646" s="124"/>
      <c r="V646" s="124"/>
      <c r="W646" s="124"/>
      <c r="X646" s="87">
        <v>1</v>
      </c>
      <c r="Y646" s="124"/>
      <c r="Z646" s="124">
        <v>1</v>
      </c>
      <c r="AA646" s="87">
        <v>1</v>
      </c>
      <c r="AB646" s="87"/>
      <c r="AG646" t="str">
        <f t="shared" si="136"/>
        <v>Weston</v>
      </c>
      <c r="AH646" t="s">
        <v>1967</v>
      </c>
      <c r="AI646">
        <v>1</v>
      </c>
      <c r="AK646" s="95">
        <v>50</v>
      </c>
      <c r="AL646" s="97">
        <v>27</v>
      </c>
      <c r="AM646" s="97">
        <v>105</v>
      </c>
      <c r="AN646" s="101">
        <v>82000</v>
      </c>
      <c r="AO646" s="101">
        <f t="shared" si="146"/>
        <v>50027</v>
      </c>
      <c r="AP646" s="9" t="s">
        <v>1974</v>
      </c>
      <c r="AQ646">
        <f t="shared" si="143"/>
        <v>5082000</v>
      </c>
      <c r="AU646">
        <v>35.17</v>
      </c>
      <c r="AV646">
        <v>0.08</v>
      </c>
      <c r="AW646">
        <v>35.090000000000003</v>
      </c>
    </row>
    <row r="647" spans="1:49" ht="13" hidden="1" customHeight="1" outlineLevel="1">
      <c r="A647" t="s">
        <v>1266</v>
      </c>
      <c r="B647" s="9" t="s">
        <v>2263</v>
      </c>
      <c r="C647" s="1">
        <f t="shared" si="137"/>
        <v>439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38"/>
        <v>3</v>
      </c>
      <c r="G647" s="1">
        <f t="shared" si="144"/>
        <v>250</v>
      </c>
      <c r="H647" s="2">
        <f t="shared" si="145"/>
        <v>0.56947608200455579</v>
      </c>
      <c r="I647" s="8"/>
      <c r="J647" s="2">
        <f t="shared" si="139"/>
        <v>0.76082004555808658</v>
      </c>
      <c r="K647" s="2">
        <f t="shared" si="140"/>
        <v>0.19134396355353075</v>
      </c>
      <c r="L647" s="2">
        <f t="shared" si="141"/>
        <v>1.1389521640091117E-2</v>
      </c>
      <c r="M647" s="2">
        <f t="shared" si="142"/>
        <v>3.6446469248291549E-2</v>
      </c>
      <c r="N647" s="87">
        <v>334</v>
      </c>
      <c r="O647" s="87">
        <v>84</v>
      </c>
      <c r="P647" s="87">
        <v>5</v>
      </c>
      <c r="Q647" s="87">
        <v>5</v>
      </c>
      <c r="R647" s="124"/>
      <c r="S647" s="87"/>
      <c r="T647" s="124"/>
      <c r="U647" s="124"/>
      <c r="V647" s="124"/>
      <c r="W647" s="124"/>
      <c r="X647" s="87">
        <v>4</v>
      </c>
      <c r="Y647" s="124"/>
      <c r="Z647" s="124">
        <v>3</v>
      </c>
      <c r="AA647" s="87">
        <v>4</v>
      </c>
      <c r="AB647" s="87"/>
      <c r="AG647" t="str">
        <f t="shared" si="136"/>
        <v>Weybridge</v>
      </c>
      <c r="AH647" t="s">
        <v>14</v>
      </c>
      <c r="AI647">
        <v>1</v>
      </c>
      <c r="AK647" s="95">
        <v>50</v>
      </c>
      <c r="AL647" s="97">
        <v>1</v>
      </c>
      <c r="AM647" s="97">
        <v>110</v>
      </c>
      <c r="AN647" s="101">
        <v>83275</v>
      </c>
      <c r="AO647" s="101">
        <f t="shared" si="146"/>
        <v>50001</v>
      </c>
      <c r="AP647" s="9" t="s">
        <v>1974</v>
      </c>
      <c r="AQ647">
        <f t="shared" si="143"/>
        <v>5083275</v>
      </c>
      <c r="AU647">
        <v>17.57</v>
      </c>
      <c r="AV647">
        <v>0.56000000000000005</v>
      </c>
      <c r="AW647">
        <v>17.010000000000002</v>
      </c>
    </row>
    <row r="648" spans="1:49" ht="13" hidden="1" customHeight="1" outlineLevel="1">
      <c r="A648" t="s">
        <v>1269</v>
      </c>
      <c r="B648" s="9" t="s">
        <v>2263</v>
      </c>
      <c r="C648" s="1">
        <f t="shared" si="137"/>
        <v>201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38"/>
        <v>7</v>
      </c>
      <c r="G648" s="1">
        <f t="shared" si="144"/>
        <v>73</v>
      </c>
      <c r="H648" s="2">
        <f t="shared" si="145"/>
        <v>0.36318407960199006</v>
      </c>
      <c r="I648" s="8"/>
      <c r="J648" s="2">
        <f t="shared" si="139"/>
        <v>0.62686567164179108</v>
      </c>
      <c r="K648" s="2">
        <f t="shared" si="140"/>
        <v>0.26368159203980102</v>
      </c>
      <c r="L648" s="2">
        <f t="shared" si="141"/>
        <v>4.9751243781094526E-3</v>
      </c>
      <c r="M648" s="2">
        <f t="shared" si="142"/>
        <v>0.10447761194029845</v>
      </c>
      <c r="N648" s="87">
        <v>126</v>
      </c>
      <c r="O648" s="87">
        <v>53</v>
      </c>
      <c r="P648" s="87">
        <v>1</v>
      </c>
      <c r="Q648" s="87">
        <v>11</v>
      </c>
      <c r="R648" s="124"/>
      <c r="S648" s="87"/>
      <c r="T648" s="124"/>
      <c r="U648" s="124"/>
      <c r="V648" s="124"/>
      <c r="W648" s="124"/>
      <c r="X648" s="87">
        <v>2</v>
      </c>
      <c r="Y648" s="124"/>
      <c r="Z648" s="124">
        <v>6</v>
      </c>
      <c r="AA648" s="87">
        <v>2</v>
      </c>
      <c r="AB648" s="87"/>
      <c r="AG648" t="str">
        <f t="shared" si="136"/>
        <v>Wheelock</v>
      </c>
      <c r="AH648" t="s">
        <v>300</v>
      </c>
      <c r="AI648">
        <v>1</v>
      </c>
      <c r="AK648" s="95">
        <v>50</v>
      </c>
      <c r="AL648" s="97">
        <v>5</v>
      </c>
      <c r="AM648" s="97">
        <v>85</v>
      </c>
      <c r="AN648" s="101">
        <v>83500</v>
      </c>
      <c r="AO648" s="101">
        <f t="shared" si="146"/>
        <v>50005</v>
      </c>
      <c r="AP648" s="9" t="s">
        <v>1974</v>
      </c>
      <c r="AQ648">
        <f t="shared" si="143"/>
        <v>5083500</v>
      </c>
      <c r="AU648">
        <v>39.82</v>
      </c>
      <c r="AV648">
        <v>0.25</v>
      </c>
      <c r="AW648">
        <v>39.56</v>
      </c>
    </row>
    <row r="649" spans="1:49" ht="13" hidden="1" customHeight="1" outlineLevel="1">
      <c r="A649" t="s">
        <v>1270</v>
      </c>
      <c r="B649" s="9" t="s">
        <v>2263</v>
      </c>
      <c r="C649" s="1">
        <f t="shared" si="137"/>
        <v>135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138"/>
        <v>4</v>
      </c>
      <c r="G649" s="1">
        <f t="shared" si="144"/>
        <v>61</v>
      </c>
      <c r="H649" s="2">
        <f t="shared" si="145"/>
        <v>0.45185185185185184</v>
      </c>
      <c r="I649" s="8"/>
      <c r="J649" s="2">
        <f t="shared" si="139"/>
        <v>0.68148148148148147</v>
      </c>
      <c r="K649" s="2">
        <f t="shared" si="140"/>
        <v>0.22962962962962963</v>
      </c>
      <c r="L649" s="2">
        <f t="shared" si="141"/>
        <v>2.2222222222222223E-2</v>
      </c>
      <c r="M649" s="2">
        <f t="shared" si="142"/>
        <v>6.666666666666668E-2</v>
      </c>
      <c r="N649" s="87">
        <v>92</v>
      </c>
      <c r="O649" s="87">
        <v>31</v>
      </c>
      <c r="P649" s="87">
        <v>3</v>
      </c>
      <c r="Q649" s="87">
        <v>7</v>
      </c>
      <c r="R649" s="124"/>
      <c r="S649" s="87"/>
      <c r="T649" s="124"/>
      <c r="U649" s="124"/>
      <c r="V649" s="124"/>
      <c r="W649" s="124"/>
      <c r="X649" s="87">
        <v>1</v>
      </c>
      <c r="Y649" s="124"/>
      <c r="Z649" s="124">
        <v>0</v>
      </c>
      <c r="AA649" s="87">
        <v>1</v>
      </c>
      <c r="AB649" s="87"/>
      <c r="AG649" t="str">
        <f t="shared" si="136"/>
        <v>Whiting</v>
      </c>
      <c r="AH649" t="s">
        <v>14</v>
      </c>
      <c r="AI649">
        <v>1</v>
      </c>
      <c r="AK649" s="95">
        <v>50</v>
      </c>
      <c r="AL649" s="97">
        <v>1</v>
      </c>
      <c r="AM649" s="97">
        <v>115</v>
      </c>
      <c r="AN649" s="101">
        <v>83800</v>
      </c>
      <c r="AO649" s="101">
        <f t="shared" si="146"/>
        <v>50001</v>
      </c>
      <c r="AP649" s="9" t="s">
        <v>1974</v>
      </c>
      <c r="AQ649">
        <f t="shared" si="143"/>
        <v>5083800</v>
      </c>
      <c r="AU649">
        <v>13.68</v>
      </c>
      <c r="AV649">
        <v>0</v>
      </c>
      <c r="AW649">
        <v>13.68</v>
      </c>
    </row>
    <row r="650" spans="1:49" ht="13" hidden="1" customHeight="1" outlineLevel="1">
      <c r="A650" t="s">
        <v>1271</v>
      </c>
      <c r="B650" s="9" t="s">
        <v>2263</v>
      </c>
      <c r="C650" s="1">
        <f t="shared" si="137"/>
        <v>535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 t="shared" si="138"/>
        <v>4</v>
      </c>
      <c r="G650" s="1">
        <f t="shared" si="144"/>
        <v>29</v>
      </c>
      <c r="H650" s="2">
        <f t="shared" si="145"/>
        <v>5.4205607476635512E-2</v>
      </c>
      <c r="I650" s="8"/>
      <c r="J650" s="2">
        <f t="shared" si="139"/>
        <v>0.43738317757009348</v>
      </c>
      <c r="K650" s="2">
        <f t="shared" si="140"/>
        <v>0.49158878504672898</v>
      </c>
      <c r="L650" s="2">
        <f t="shared" si="141"/>
        <v>1.8691588785046728E-2</v>
      </c>
      <c r="M650" s="2">
        <f t="shared" si="142"/>
        <v>5.2336448598130803E-2</v>
      </c>
      <c r="N650" s="87">
        <v>234</v>
      </c>
      <c r="O650" s="87">
        <v>263</v>
      </c>
      <c r="P650" s="87">
        <v>10</v>
      </c>
      <c r="Q650" s="87">
        <v>8</v>
      </c>
      <c r="R650" s="124"/>
      <c r="S650" s="87"/>
      <c r="T650" s="124"/>
      <c r="U650" s="124"/>
      <c r="V650" s="124"/>
      <c r="W650" s="124"/>
      <c r="X650" s="87">
        <v>0</v>
      </c>
      <c r="Y650" s="124"/>
      <c r="Z650" s="124">
        <v>9</v>
      </c>
      <c r="AA650" s="87">
        <v>11</v>
      </c>
      <c r="AB650" s="87"/>
      <c r="AG650" t="str">
        <f t="shared" si="136"/>
        <v>Whitingham</v>
      </c>
      <c r="AH650" t="s">
        <v>1034</v>
      </c>
      <c r="AI650">
        <v>1</v>
      </c>
      <c r="AK650" s="95">
        <v>50</v>
      </c>
      <c r="AL650" s="97">
        <v>25</v>
      </c>
      <c r="AM650" s="97">
        <v>100</v>
      </c>
      <c r="AN650" s="101">
        <v>83950</v>
      </c>
      <c r="AO650" s="101">
        <f t="shared" si="146"/>
        <v>50025</v>
      </c>
      <c r="AP650" s="9" t="s">
        <v>1974</v>
      </c>
      <c r="AQ650">
        <f t="shared" si="143"/>
        <v>5083950</v>
      </c>
      <c r="AU650">
        <v>39.32</v>
      </c>
      <c r="AV650">
        <v>2.2400000000000002</v>
      </c>
      <c r="AW650">
        <v>37.08</v>
      </c>
    </row>
    <row r="651" spans="1:49" ht="13" hidden="1" customHeight="1" outlineLevel="1">
      <c r="A651" t="s">
        <v>1347</v>
      </c>
      <c r="B651" s="9" t="s">
        <v>2263</v>
      </c>
      <c r="C651" s="1">
        <f t="shared" si="137"/>
        <v>1038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 t="shared" si="138"/>
        <v>4</v>
      </c>
      <c r="G651" s="1">
        <f t="shared" si="144"/>
        <v>427</v>
      </c>
      <c r="H651" s="2">
        <f t="shared" si="145"/>
        <v>0.41136801541425821</v>
      </c>
      <c r="I651" s="8"/>
      <c r="J651" s="2">
        <f t="shared" si="139"/>
        <v>0.67919075144508667</v>
      </c>
      <c r="K651" s="2">
        <f t="shared" si="140"/>
        <v>0.26782273603082851</v>
      </c>
      <c r="L651" s="2">
        <f t="shared" si="141"/>
        <v>1.5414258188824663E-2</v>
      </c>
      <c r="M651" s="2">
        <f t="shared" si="142"/>
        <v>3.7572254335260152E-2</v>
      </c>
      <c r="N651" s="87">
        <v>705</v>
      </c>
      <c r="O651" s="87">
        <v>278</v>
      </c>
      <c r="P651" s="87">
        <v>16</v>
      </c>
      <c r="Q651" s="87">
        <v>19</v>
      </c>
      <c r="R651" s="124"/>
      <c r="S651" s="87"/>
      <c r="T651" s="124"/>
      <c r="U651" s="124"/>
      <c r="V651" s="124"/>
      <c r="W651" s="124"/>
      <c r="X651" s="87">
        <v>5</v>
      </c>
      <c r="Y651" s="124"/>
      <c r="Z651" s="124">
        <v>11</v>
      </c>
      <c r="AA651" s="87">
        <v>4</v>
      </c>
      <c r="AB651" s="87"/>
      <c r="AG651" t="str">
        <f t="shared" si="136"/>
        <v>Williamstown</v>
      </c>
      <c r="AH651" t="s">
        <v>467</v>
      </c>
      <c r="AI651">
        <v>1</v>
      </c>
      <c r="AK651" s="95">
        <v>50</v>
      </c>
      <c r="AL651" s="97">
        <v>17</v>
      </c>
      <c r="AM651" s="97">
        <v>85</v>
      </c>
      <c r="AN651" s="101">
        <v>84175</v>
      </c>
      <c r="AO651" s="101">
        <f t="shared" si="146"/>
        <v>50017</v>
      </c>
      <c r="AP651" s="9" t="s">
        <v>1974</v>
      </c>
      <c r="AQ651">
        <f t="shared" si="143"/>
        <v>5084175</v>
      </c>
      <c r="AU651">
        <v>40.33</v>
      </c>
      <c r="AV651">
        <v>0.16</v>
      </c>
      <c r="AW651">
        <v>40.18</v>
      </c>
    </row>
    <row r="652" spans="1:49" ht="13" hidden="1" customHeight="1" outlineLevel="1">
      <c r="A652" t="s">
        <v>1523</v>
      </c>
      <c r="B652" s="9" t="s">
        <v>2263</v>
      </c>
      <c r="C652" s="1">
        <f t="shared" si="137"/>
        <v>2873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38"/>
        <v>4</v>
      </c>
      <c r="G652" s="1">
        <f t="shared" si="144"/>
        <v>1676</v>
      </c>
      <c r="H652" s="2">
        <f t="shared" si="145"/>
        <v>0.58336233901844758</v>
      </c>
      <c r="I652" s="8"/>
      <c r="J652" s="2">
        <f t="shared" si="139"/>
        <v>0.76714235990254087</v>
      </c>
      <c r="K652" s="2">
        <f t="shared" si="140"/>
        <v>0.18378002088409329</v>
      </c>
      <c r="L652" s="2">
        <f t="shared" si="141"/>
        <v>1.427079707622694E-2</v>
      </c>
      <c r="M652" s="2">
        <f t="shared" si="142"/>
        <v>3.4806822137138899E-2</v>
      </c>
      <c r="N652" s="87">
        <v>2204</v>
      </c>
      <c r="O652" s="87">
        <v>528</v>
      </c>
      <c r="P652" s="87">
        <v>41</v>
      </c>
      <c r="Q652" s="87">
        <v>48</v>
      </c>
      <c r="R652" s="124"/>
      <c r="S652" s="87"/>
      <c r="T652" s="124"/>
      <c r="U652" s="124"/>
      <c r="V652" s="124"/>
      <c r="W652" s="124"/>
      <c r="X652" s="87">
        <v>10</v>
      </c>
      <c r="Y652" s="124"/>
      <c r="Z652" s="124">
        <v>31</v>
      </c>
      <c r="AA652" s="87">
        <v>11</v>
      </c>
      <c r="AB652" s="87"/>
      <c r="AG652" t="str">
        <f t="shared" si="136"/>
        <v>Williston</v>
      </c>
      <c r="AH652" t="s">
        <v>1227</v>
      </c>
      <c r="AI652">
        <v>1</v>
      </c>
      <c r="AK652" s="95">
        <v>50</v>
      </c>
      <c r="AL652" s="97">
        <v>7</v>
      </c>
      <c r="AM652" s="97">
        <v>85</v>
      </c>
      <c r="AN652" s="101">
        <v>84475</v>
      </c>
      <c r="AO652" s="101">
        <f t="shared" si="146"/>
        <v>50007</v>
      </c>
      <c r="AP652" s="9" t="s">
        <v>1974</v>
      </c>
      <c r="AQ652">
        <f t="shared" si="143"/>
        <v>5084475</v>
      </c>
      <c r="AU652">
        <v>30.71</v>
      </c>
      <c r="AV652">
        <v>0.37</v>
      </c>
      <c r="AW652">
        <v>30.34</v>
      </c>
    </row>
    <row r="653" spans="1:49" ht="13" hidden="1" customHeight="1" outlineLevel="1">
      <c r="A653" t="s">
        <v>1241</v>
      </c>
      <c r="B653" s="9" t="s">
        <v>2263</v>
      </c>
      <c r="C653" s="1">
        <f t="shared" si="137"/>
        <v>883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38"/>
        <v>3</v>
      </c>
      <c r="G653" s="1">
        <f t="shared" si="144"/>
        <v>145</v>
      </c>
      <c r="H653" s="2">
        <f t="shared" si="145"/>
        <v>0.16421291053227632</v>
      </c>
      <c r="I653" s="8"/>
      <c r="J653" s="2">
        <f t="shared" si="139"/>
        <v>0.55492638731596833</v>
      </c>
      <c r="K653" s="2">
        <f t="shared" si="140"/>
        <v>0.39071347678369195</v>
      </c>
      <c r="L653" s="2">
        <f t="shared" si="141"/>
        <v>2.0385050962627407E-2</v>
      </c>
      <c r="M653" s="2">
        <f t="shared" si="142"/>
        <v>3.3975084937712313E-2</v>
      </c>
      <c r="N653" s="87">
        <v>490</v>
      </c>
      <c r="O653" s="87">
        <v>345</v>
      </c>
      <c r="P653" s="87">
        <v>18</v>
      </c>
      <c r="Q653" s="87">
        <v>13</v>
      </c>
      <c r="R653" s="124"/>
      <c r="S653" s="87"/>
      <c r="T653" s="124"/>
      <c r="U653" s="124"/>
      <c r="V653" s="124"/>
      <c r="W653" s="124"/>
      <c r="X653" s="87">
        <v>1</v>
      </c>
      <c r="Y653" s="124"/>
      <c r="Z653" s="124">
        <v>7</v>
      </c>
      <c r="AA653" s="87">
        <v>9</v>
      </c>
      <c r="AB653" s="87"/>
      <c r="AG653" t="str">
        <f t="shared" si="136"/>
        <v>Wilmington</v>
      </c>
      <c r="AH653" t="s">
        <v>1034</v>
      </c>
      <c r="AI653">
        <v>1</v>
      </c>
      <c r="AK653" s="95">
        <v>50</v>
      </c>
      <c r="AL653" s="97">
        <v>25</v>
      </c>
      <c r="AM653" s="97">
        <v>105</v>
      </c>
      <c r="AN653" s="101">
        <v>84700</v>
      </c>
      <c r="AO653" s="101">
        <f t="shared" si="146"/>
        <v>50025</v>
      </c>
      <c r="AP653" s="9" t="s">
        <v>1974</v>
      </c>
      <c r="AQ653">
        <f t="shared" si="143"/>
        <v>5084700</v>
      </c>
      <c r="AU653">
        <v>41.26</v>
      </c>
      <c r="AV653">
        <v>1.81</v>
      </c>
      <c r="AW653">
        <v>39.44</v>
      </c>
    </row>
    <row r="654" spans="1:49" ht="13" hidden="1" customHeight="1" outlineLevel="1">
      <c r="A654" t="s">
        <v>1034</v>
      </c>
      <c r="B654" s="9" t="s">
        <v>2263</v>
      </c>
      <c r="C654" s="1">
        <f t="shared" si="137"/>
        <v>161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38"/>
        <v>5</v>
      </c>
      <c r="G654" s="1">
        <f t="shared" si="144"/>
        <v>23</v>
      </c>
      <c r="H654" s="2">
        <f t="shared" si="145"/>
        <v>0.14285714285714285</v>
      </c>
      <c r="I654" s="8"/>
      <c r="J654" s="2">
        <f t="shared" si="139"/>
        <v>0.54037267080745344</v>
      </c>
      <c r="K654" s="2">
        <f t="shared" si="140"/>
        <v>0.39751552795031053</v>
      </c>
      <c r="L654" s="2">
        <f t="shared" si="141"/>
        <v>6.2111801242236021E-3</v>
      </c>
      <c r="M654" s="2">
        <f t="shared" si="142"/>
        <v>5.5900621118012431E-2</v>
      </c>
      <c r="N654" s="87">
        <v>87</v>
      </c>
      <c r="O654" s="87">
        <v>64</v>
      </c>
      <c r="P654" s="87">
        <v>1</v>
      </c>
      <c r="Q654" s="87">
        <v>6</v>
      </c>
      <c r="R654" s="124"/>
      <c r="S654" s="87"/>
      <c r="T654" s="124"/>
      <c r="U654" s="124"/>
      <c r="V654" s="124"/>
      <c r="W654" s="124"/>
      <c r="X654" s="87">
        <v>0</v>
      </c>
      <c r="Y654" s="124"/>
      <c r="Z654" s="124">
        <v>1</v>
      </c>
      <c r="AA654" s="87">
        <v>2</v>
      </c>
      <c r="AB654" s="87"/>
      <c r="AG654" t="str">
        <f t="shared" si="136"/>
        <v>Windham</v>
      </c>
      <c r="AH654" t="s">
        <v>1034</v>
      </c>
      <c r="AI654">
        <v>1</v>
      </c>
      <c r="AK654" s="95">
        <v>50</v>
      </c>
      <c r="AL654" s="97">
        <v>25</v>
      </c>
      <c r="AM654" s="97">
        <v>110</v>
      </c>
      <c r="AN654" s="101">
        <v>84850</v>
      </c>
      <c r="AO654" s="101">
        <f t="shared" si="146"/>
        <v>50025</v>
      </c>
      <c r="AP654" s="9" t="s">
        <v>1974</v>
      </c>
      <c r="AQ654">
        <f t="shared" si="143"/>
        <v>5084850</v>
      </c>
      <c r="AU654">
        <v>26.12</v>
      </c>
      <c r="AV654">
        <v>0.04</v>
      </c>
      <c r="AW654">
        <v>26.07</v>
      </c>
    </row>
    <row r="655" spans="1:49" ht="13" hidden="1" customHeight="1" outlineLevel="1">
      <c r="A655" t="s">
        <v>1967</v>
      </c>
      <c r="B655" s="9" t="s">
        <v>2263</v>
      </c>
      <c r="C655" s="1">
        <f t="shared" si="137"/>
        <v>1264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38"/>
        <v>5</v>
      </c>
      <c r="G655" s="1">
        <f t="shared" si="144"/>
        <v>706</v>
      </c>
      <c r="H655" s="2">
        <f t="shared" si="145"/>
        <v>0.55854430379746833</v>
      </c>
      <c r="I655" s="8"/>
      <c r="J655" s="2">
        <f t="shared" si="139"/>
        <v>0.75158227848101267</v>
      </c>
      <c r="K655" s="2">
        <f t="shared" si="140"/>
        <v>0.19303797468354431</v>
      </c>
      <c r="L655" s="2">
        <f t="shared" si="141"/>
        <v>1.0284810126582278E-2</v>
      </c>
      <c r="M655" s="2">
        <f t="shared" si="142"/>
        <v>4.509493670886075E-2</v>
      </c>
      <c r="N655" s="87">
        <v>950</v>
      </c>
      <c r="O655" s="87">
        <v>244</v>
      </c>
      <c r="P655" s="87">
        <v>13</v>
      </c>
      <c r="Q655" s="87">
        <v>30</v>
      </c>
      <c r="R655" s="124"/>
      <c r="S655" s="87"/>
      <c r="T655" s="124"/>
      <c r="U655" s="124"/>
      <c r="V655" s="124"/>
      <c r="W655" s="124"/>
      <c r="X655" s="87">
        <v>1</v>
      </c>
      <c r="Y655" s="124"/>
      <c r="Z655" s="124">
        <v>22</v>
      </c>
      <c r="AA655" s="87">
        <v>4</v>
      </c>
      <c r="AB655" s="87"/>
      <c r="AG655" t="str">
        <f t="shared" si="136"/>
        <v>Windsor</v>
      </c>
      <c r="AH655" t="s">
        <v>1967</v>
      </c>
      <c r="AI655">
        <v>1</v>
      </c>
      <c r="AK655" s="95">
        <v>50</v>
      </c>
      <c r="AL655" s="97">
        <v>27</v>
      </c>
      <c r="AM655" s="97">
        <v>115</v>
      </c>
      <c r="AN655" s="101">
        <v>84925</v>
      </c>
      <c r="AO655" s="101">
        <f t="shared" si="146"/>
        <v>50027</v>
      </c>
      <c r="AP655" s="9" t="s">
        <v>1974</v>
      </c>
      <c r="AQ655">
        <f t="shared" si="143"/>
        <v>5084925</v>
      </c>
      <c r="AU655">
        <v>19.760000000000002</v>
      </c>
      <c r="AV655">
        <v>0.21</v>
      </c>
      <c r="AW655">
        <v>19.55</v>
      </c>
    </row>
    <row r="656" spans="1:49" ht="13" hidden="1" customHeight="1" outlineLevel="1">
      <c r="A656" t="s">
        <v>1971</v>
      </c>
      <c r="B656" s="9" t="s">
        <v>2263</v>
      </c>
      <c r="C656" s="1">
        <f t="shared" si="137"/>
        <v>369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38"/>
        <v>4</v>
      </c>
      <c r="G656" s="1">
        <f t="shared" si="144"/>
        <v>36</v>
      </c>
      <c r="H656" s="2">
        <f t="shared" si="145"/>
        <v>9.7560975609756101E-2</v>
      </c>
      <c r="I656" s="8"/>
      <c r="J656" s="2">
        <f t="shared" si="139"/>
        <v>0.51761517615176156</v>
      </c>
      <c r="K656" s="2">
        <f t="shared" si="140"/>
        <v>0.42005420054200543</v>
      </c>
      <c r="L656" s="2">
        <f t="shared" si="141"/>
        <v>2.1680216802168022E-2</v>
      </c>
      <c r="M656" s="2">
        <f t="shared" si="142"/>
        <v>4.0650406504064991E-2</v>
      </c>
      <c r="N656" s="87">
        <v>191</v>
      </c>
      <c r="O656" s="87">
        <v>155</v>
      </c>
      <c r="P656" s="87">
        <v>8</v>
      </c>
      <c r="Q656" s="87">
        <v>12</v>
      </c>
      <c r="R656" s="124"/>
      <c r="S656" s="87"/>
      <c r="T656" s="124"/>
      <c r="U656" s="124"/>
      <c r="V656" s="124"/>
      <c r="W656" s="124"/>
      <c r="X656" s="87">
        <v>1</v>
      </c>
      <c r="Y656" s="124"/>
      <c r="Z656" s="124">
        <v>1</v>
      </c>
      <c r="AA656" s="87">
        <v>1</v>
      </c>
      <c r="AB656" s="87"/>
      <c r="AG656" t="str">
        <f t="shared" si="136"/>
        <v>Winhall</v>
      </c>
      <c r="AH656" t="s">
        <v>214</v>
      </c>
      <c r="AI656">
        <v>1</v>
      </c>
      <c r="AK656" s="95">
        <v>50</v>
      </c>
      <c r="AL656" s="97">
        <v>3</v>
      </c>
      <c r="AM656" s="97">
        <v>75</v>
      </c>
      <c r="AN656" s="101">
        <v>85075</v>
      </c>
      <c r="AO656" s="101">
        <f t="shared" si="146"/>
        <v>50003</v>
      </c>
      <c r="AP656" s="9" t="s">
        <v>1974</v>
      </c>
      <c r="AQ656">
        <f t="shared" si="143"/>
        <v>5085075</v>
      </c>
      <c r="AU656">
        <v>44.02</v>
      </c>
      <c r="AV656">
        <v>0.35</v>
      </c>
      <c r="AW656">
        <v>43.67</v>
      </c>
    </row>
    <row r="657" spans="1:49" ht="13" hidden="1" customHeight="1" outlineLevel="1">
      <c r="A657" t="s">
        <v>1442</v>
      </c>
      <c r="B657" s="9" t="s">
        <v>2263</v>
      </c>
      <c r="C657" s="1">
        <f t="shared" si="137"/>
        <v>1788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38"/>
        <v>5</v>
      </c>
      <c r="G657" s="1">
        <f t="shared" si="144"/>
        <v>1141</v>
      </c>
      <c r="H657" s="2">
        <f t="shared" si="145"/>
        <v>0.63814317673378074</v>
      </c>
      <c r="I657" s="8"/>
      <c r="J657" s="2">
        <f t="shared" si="139"/>
        <v>0.79642058165548102</v>
      </c>
      <c r="K657" s="2">
        <f t="shared" si="140"/>
        <v>0.15827740492170023</v>
      </c>
      <c r="L657" s="2">
        <f t="shared" si="141"/>
        <v>1.1744966442953021E-2</v>
      </c>
      <c r="M657" s="2">
        <f t="shared" si="142"/>
        <v>3.3557046979865737E-2</v>
      </c>
      <c r="N657" s="87">
        <v>1424</v>
      </c>
      <c r="O657" s="87">
        <v>283</v>
      </c>
      <c r="P657" s="87">
        <v>21</v>
      </c>
      <c r="Q657" s="87">
        <v>31</v>
      </c>
      <c r="R657" s="124"/>
      <c r="S657" s="87"/>
      <c r="T657" s="124"/>
      <c r="U657" s="124"/>
      <c r="V657" s="124"/>
      <c r="W657" s="124"/>
      <c r="X657" s="87">
        <v>1</v>
      </c>
      <c r="Y657" s="124"/>
      <c r="Z657" s="124">
        <v>24</v>
      </c>
      <c r="AA657" s="87">
        <v>4</v>
      </c>
      <c r="AB657" s="87"/>
      <c r="AG657" t="str">
        <f t="shared" si="136"/>
        <v>Winooski</v>
      </c>
      <c r="AH657" t="s">
        <v>1227</v>
      </c>
      <c r="AI657">
        <v>1</v>
      </c>
      <c r="AK657" s="95">
        <v>50</v>
      </c>
      <c r="AL657" s="97">
        <v>7</v>
      </c>
      <c r="AM657" s="97">
        <v>90</v>
      </c>
      <c r="AN657" s="101">
        <v>85150</v>
      </c>
      <c r="AO657" s="101">
        <f t="shared" si="146"/>
        <v>50007</v>
      </c>
      <c r="AP657" s="9" t="s">
        <v>759</v>
      </c>
      <c r="AQ657">
        <f t="shared" si="143"/>
        <v>5085150</v>
      </c>
      <c r="AU657">
        <v>1.51</v>
      </c>
      <c r="AV657">
        <v>0.08</v>
      </c>
      <c r="AW657">
        <v>1.43</v>
      </c>
    </row>
    <row r="658" spans="1:49" ht="13" hidden="1" customHeight="1" outlineLevel="1">
      <c r="A658" t="s">
        <v>1005</v>
      </c>
      <c r="B658" s="9" t="s">
        <v>2263</v>
      </c>
      <c r="C658" s="1">
        <f t="shared" si="137"/>
        <v>462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38"/>
        <v>4</v>
      </c>
      <c r="G658" s="1">
        <f t="shared" si="144"/>
        <v>203</v>
      </c>
      <c r="H658" s="2">
        <f t="shared" si="145"/>
        <v>0.43939393939393939</v>
      </c>
      <c r="I658" s="8"/>
      <c r="J658" s="2">
        <f t="shared" si="139"/>
        <v>0.69696969696969702</v>
      </c>
      <c r="K658" s="2">
        <f t="shared" si="140"/>
        <v>0.25757575757575757</v>
      </c>
      <c r="L658" s="2">
        <f t="shared" si="141"/>
        <v>1.0822510822510822E-2</v>
      </c>
      <c r="M658" s="2">
        <f t="shared" si="142"/>
        <v>3.463203463203459E-2</v>
      </c>
      <c r="N658" s="87">
        <v>322</v>
      </c>
      <c r="O658" s="87">
        <v>119</v>
      </c>
      <c r="P658" s="87">
        <v>5</v>
      </c>
      <c r="Q658" s="87">
        <v>9</v>
      </c>
      <c r="R658" s="124"/>
      <c r="S658" s="87"/>
      <c r="T658" s="124"/>
      <c r="U658" s="124"/>
      <c r="V658" s="124"/>
      <c r="W658" s="124"/>
      <c r="X658" s="87">
        <v>0</v>
      </c>
      <c r="Y658" s="124"/>
      <c r="Z658" s="124">
        <v>4</v>
      </c>
      <c r="AA658" s="87">
        <v>3</v>
      </c>
      <c r="AB658" s="87"/>
      <c r="AG658" t="str">
        <f t="shared" si="136"/>
        <v>Wolcott</v>
      </c>
      <c r="AH658" t="s">
        <v>1182</v>
      </c>
      <c r="AI658">
        <v>1</v>
      </c>
      <c r="AK658" s="95">
        <v>50</v>
      </c>
      <c r="AL658" s="97">
        <v>15</v>
      </c>
      <c r="AM658" s="97">
        <v>50</v>
      </c>
      <c r="AN658" s="101">
        <v>85375</v>
      </c>
      <c r="AO658" s="101">
        <f t="shared" si="146"/>
        <v>50015</v>
      </c>
      <c r="AP658" s="9" t="s">
        <v>1974</v>
      </c>
      <c r="AQ658">
        <f t="shared" si="143"/>
        <v>5085375</v>
      </c>
      <c r="AU658">
        <v>39.18</v>
      </c>
      <c r="AV658">
        <v>0.15</v>
      </c>
      <c r="AW658">
        <v>39.03</v>
      </c>
    </row>
    <row r="659" spans="1:49" ht="13" hidden="1" customHeight="1" outlineLevel="1">
      <c r="A659" t="s">
        <v>1764</v>
      </c>
      <c r="B659" s="9" t="s">
        <v>2263</v>
      </c>
      <c r="C659" s="1">
        <f t="shared" si="137"/>
        <v>307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38"/>
        <v>3</v>
      </c>
      <c r="G659" s="1">
        <f t="shared" si="144"/>
        <v>150</v>
      </c>
      <c r="H659" s="2">
        <f t="shared" si="145"/>
        <v>0.48859934853420195</v>
      </c>
      <c r="I659" s="8"/>
      <c r="J659" s="2">
        <f t="shared" si="139"/>
        <v>0.71986970684039087</v>
      </c>
      <c r="K659" s="2">
        <f t="shared" si="140"/>
        <v>0.23127035830618892</v>
      </c>
      <c r="L659" s="2">
        <f t="shared" si="141"/>
        <v>1.3029315960912053E-2</v>
      </c>
      <c r="M659" s="2">
        <f t="shared" si="142"/>
        <v>3.5830618892508166E-2</v>
      </c>
      <c r="N659" s="87">
        <v>221</v>
      </c>
      <c r="O659" s="87">
        <v>71</v>
      </c>
      <c r="P659" s="87">
        <v>4</v>
      </c>
      <c r="Q659" s="87">
        <v>4</v>
      </c>
      <c r="R659" s="124"/>
      <c r="S659" s="87"/>
      <c r="T659" s="124"/>
      <c r="U659" s="124"/>
      <c r="V659" s="124"/>
      <c r="W659" s="124"/>
      <c r="X659" s="87">
        <v>1</v>
      </c>
      <c r="Y659" s="124"/>
      <c r="Z659" s="124">
        <v>3</v>
      </c>
      <c r="AA659" s="87">
        <v>3</v>
      </c>
      <c r="AB659" s="87"/>
      <c r="AG659" t="str">
        <f t="shared" si="136"/>
        <v>Woodbury</v>
      </c>
      <c r="AH659" t="s">
        <v>404</v>
      </c>
      <c r="AI659">
        <v>1</v>
      </c>
      <c r="AK659" s="95">
        <v>50</v>
      </c>
      <c r="AL659" s="97">
        <v>23</v>
      </c>
      <c r="AM659" s="97">
        <v>95</v>
      </c>
      <c r="AN659" s="101">
        <v>85525</v>
      </c>
      <c r="AO659" s="101">
        <f t="shared" si="146"/>
        <v>50023</v>
      </c>
      <c r="AP659" s="9" t="s">
        <v>1974</v>
      </c>
      <c r="AQ659">
        <f t="shared" si="143"/>
        <v>5085525</v>
      </c>
      <c r="AU659">
        <v>39.1</v>
      </c>
      <c r="AV659">
        <v>1.33</v>
      </c>
      <c r="AW659">
        <v>37.770000000000003</v>
      </c>
    </row>
    <row r="660" spans="1:49" ht="13" hidden="1" customHeight="1" outlineLevel="1">
      <c r="A660" t="s">
        <v>257</v>
      </c>
      <c r="B660" s="9" t="s">
        <v>2263</v>
      </c>
      <c r="C660" s="1">
        <f t="shared" si="137"/>
        <v>136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38"/>
        <v>6</v>
      </c>
      <c r="G660" s="1">
        <f t="shared" si="144"/>
        <v>64</v>
      </c>
      <c r="H660" s="2">
        <f t="shared" si="145"/>
        <v>0.47058823529411764</v>
      </c>
      <c r="I660" s="8"/>
      <c r="J660" s="2">
        <f t="shared" si="139"/>
        <v>0.69852941176470584</v>
      </c>
      <c r="K660" s="2">
        <f t="shared" si="140"/>
        <v>0.22794117647058823</v>
      </c>
      <c r="L660" s="2">
        <f t="shared" si="141"/>
        <v>7.3529411764705881E-3</v>
      </c>
      <c r="M660" s="2">
        <f t="shared" si="142"/>
        <v>6.6176470588235337E-2</v>
      </c>
      <c r="N660" s="87">
        <v>95</v>
      </c>
      <c r="O660" s="87">
        <v>31</v>
      </c>
      <c r="P660" s="87">
        <v>1</v>
      </c>
      <c r="Q660" s="87">
        <v>4</v>
      </c>
      <c r="R660" s="124"/>
      <c r="S660" s="87"/>
      <c r="T660" s="124"/>
      <c r="U660" s="124"/>
      <c r="V660" s="124"/>
      <c r="W660" s="124"/>
      <c r="X660" s="87">
        <v>0</v>
      </c>
      <c r="Y660" s="124"/>
      <c r="Z660" s="124">
        <v>3</v>
      </c>
      <c r="AA660" s="87">
        <v>2</v>
      </c>
      <c r="AB660" s="87"/>
      <c r="AG660" t="str">
        <f t="shared" si="136"/>
        <v>Woodford</v>
      </c>
      <c r="AH660" t="s">
        <v>214</v>
      </c>
      <c r="AI660">
        <v>1</v>
      </c>
      <c r="AK660" s="95">
        <v>50</v>
      </c>
      <c r="AL660" s="97">
        <v>3</v>
      </c>
      <c r="AM660" s="97">
        <v>80</v>
      </c>
      <c r="AN660" s="101">
        <v>85675</v>
      </c>
      <c r="AO660" s="101">
        <f t="shared" si="146"/>
        <v>50003</v>
      </c>
      <c r="AP660" s="9" t="s">
        <v>1974</v>
      </c>
      <c r="AQ660">
        <f t="shared" si="143"/>
        <v>5085675</v>
      </c>
      <c r="AU660">
        <v>47.59</v>
      </c>
      <c r="AV660">
        <v>0.13</v>
      </c>
      <c r="AW660">
        <v>47.46</v>
      </c>
    </row>
    <row r="661" spans="1:49" ht="13" hidden="1" customHeight="1" outlineLevel="1">
      <c r="A661" t="s">
        <v>1929</v>
      </c>
      <c r="B661" s="9" t="s">
        <v>2263</v>
      </c>
      <c r="C661" s="1">
        <f t="shared" si="137"/>
        <v>1626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38"/>
        <v>4</v>
      </c>
      <c r="G661" s="1">
        <f t="shared" si="144"/>
        <v>822</v>
      </c>
      <c r="H661" s="2">
        <f t="shared" si="145"/>
        <v>0.50553505535055354</v>
      </c>
      <c r="I661" s="8"/>
      <c r="J661" s="2">
        <f t="shared" si="139"/>
        <v>0.71894218942189425</v>
      </c>
      <c r="K661" s="2">
        <f t="shared" si="140"/>
        <v>0.21340713407134071</v>
      </c>
      <c r="L661" s="2">
        <f t="shared" si="141"/>
        <v>1.2915129151291513E-2</v>
      </c>
      <c r="M661" s="2">
        <f t="shared" si="142"/>
        <v>5.4735547355473528E-2</v>
      </c>
      <c r="N661" s="87">
        <v>1169</v>
      </c>
      <c r="O661" s="87">
        <v>347</v>
      </c>
      <c r="P661" s="87">
        <v>21</v>
      </c>
      <c r="Q661" s="87">
        <v>62</v>
      </c>
      <c r="R661" s="124"/>
      <c r="S661" s="87"/>
      <c r="T661" s="124"/>
      <c r="U661" s="124"/>
      <c r="V661" s="124"/>
      <c r="W661" s="124"/>
      <c r="X661" s="87">
        <v>3</v>
      </c>
      <c r="Y661" s="124"/>
      <c r="Z661" s="124">
        <v>20</v>
      </c>
      <c r="AA661" s="87">
        <v>4</v>
      </c>
      <c r="AB661" s="87"/>
      <c r="AG661" t="str">
        <f t="shared" si="136"/>
        <v>Woodstock</v>
      </c>
      <c r="AH661" t="s">
        <v>1967</v>
      </c>
      <c r="AI661">
        <v>1</v>
      </c>
      <c r="AK661" s="95">
        <v>50</v>
      </c>
      <c r="AL661" s="97">
        <v>27</v>
      </c>
      <c r="AM661" s="97">
        <v>120</v>
      </c>
      <c r="AN661" s="101">
        <v>85975</v>
      </c>
      <c r="AO661" s="101">
        <f t="shared" si="146"/>
        <v>50027</v>
      </c>
      <c r="AP661" s="9" t="s">
        <v>1974</v>
      </c>
      <c r="AQ661">
        <f t="shared" si="143"/>
        <v>5085975</v>
      </c>
      <c r="AU661">
        <v>44.63</v>
      </c>
      <c r="AV661">
        <v>0.1</v>
      </c>
      <c r="AW661">
        <v>44.53</v>
      </c>
    </row>
    <row r="662" spans="1:49" ht="13" hidden="1" customHeight="1" outlineLevel="1">
      <c r="A662" t="s">
        <v>729</v>
      </c>
      <c r="B662" s="9" t="s">
        <v>2263</v>
      </c>
      <c r="C662" s="1">
        <f t="shared" si="137"/>
        <v>423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38"/>
        <v>5</v>
      </c>
      <c r="G662" s="1">
        <f t="shared" si="144"/>
        <v>258</v>
      </c>
      <c r="H662" s="2">
        <f t="shared" si="145"/>
        <v>0.60992907801418439</v>
      </c>
      <c r="I662" s="8"/>
      <c r="J662" s="2">
        <f t="shared" si="139"/>
        <v>0.78250591016548465</v>
      </c>
      <c r="K662" s="2">
        <f t="shared" si="140"/>
        <v>0.17257683215130024</v>
      </c>
      <c r="L662" s="2">
        <f t="shared" si="141"/>
        <v>4.7281323877068557E-3</v>
      </c>
      <c r="M662" s="2">
        <f t="shared" si="142"/>
        <v>4.0189125295508256E-2</v>
      </c>
      <c r="N662" s="87">
        <v>331</v>
      </c>
      <c r="O662" s="87">
        <v>73</v>
      </c>
      <c r="P662" s="87">
        <v>2</v>
      </c>
      <c r="Q662" s="87">
        <v>9</v>
      </c>
      <c r="R662" s="124"/>
      <c r="S662" s="87"/>
      <c r="T662" s="124"/>
      <c r="U662" s="124"/>
      <c r="V662" s="124"/>
      <c r="W662" s="124"/>
      <c r="X662" s="87">
        <v>2</v>
      </c>
      <c r="Y662" s="124"/>
      <c r="Z662" s="124">
        <v>4</v>
      </c>
      <c r="AA662" s="87">
        <v>2</v>
      </c>
      <c r="AB662" s="87"/>
      <c r="AG662" t="str">
        <f t="shared" si="136"/>
        <v>Worcester</v>
      </c>
      <c r="AH662" t="s">
        <v>404</v>
      </c>
      <c r="AI662">
        <v>1</v>
      </c>
      <c r="AK662" s="95">
        <v>50</v>
      </c>
      <c r="AL662" s="97">
        <v>23</v>
      </c>
      <c r="AM662" s="97">
        <v>100</v>
      </c>
      <c r="AN662" s="101">
        <v>86125</v>
      </c>
      <c r="AO662" s="101">
        <f t="shared" si="146"/>
        <v>50023</v>
      </c>
      <c r="AP662" s="9" t="s">
        <v>1974</v>
      </c>
      <c r="AQ662">
        <f t="shared" si="143"/>
        <v>5086125</v>
      </c>
      <c r="AU662">
        <v>38.83</v>
      </c>
      <c r="AV662">
        <v>0.08</v>
      </c>
      <c r="AW662">
        <v>38.75</v>
      </c>
    </row>
    <row r="663" spans="1:49" ht="13" customHeight="1" collapsed="1">
      <c r="A663" t="s">
        <v>1143</v>
      </c>
      <c r="B663" s="9" t="s">
        <v>323</v>
      </c>
      <c r="C663" s="1">
        <f t="shared" si="137"/>
        <v>214036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38"/>
        <v>4</v>
      </c>
      <c r="G663" s="1">
        <f t="shared" si="144"/>
        <v>106516</v>
      </c>
      <c r="H663" s="2">
        <f t="shared" si="145"/>
        <v>0.49765460016072061</v>
      </c>
      <c r="I663" s="8"/>
      <c r="J663" s="2">
        <f t="shared" si="139"/>
        <v>0.72215421704759952</v>
      </c>
      <c r="K663" s="2">
        <f t="shared" si="140"/>
        <v>0.22449961688687883</v>
      </c>
      <c r="L663" s="2">
        <f t="shared" si="141"/>
        <v>1.3516417798874955E-2</v>
      </c>
      <c r="M663" s="2">
        <f t="shared" si="142"/>
        <v>3.9829748266646689E-2</v>
      </c>
      <c r="N663" s="57">
        <f>SUM(N417:N662)</f>
        <v>154567</v>
      </c>
      <c r="O663" s="57">
        <f>SUM(O417:O662)</f>
        <v>48051</v>
      </c>
      <c r="P663" s="57">
        <f>SUM(P417:P662)</f>
        <v>2893</v>
      </c>
      <c r="Q663" s="57">
        <f>SUM(Q417:Q662)</f>
        <v>4199</v>
      </c>
      <c r="R663" s="57"/>
      <c r="S663" s="57"/>
      <c r="T663" s="57"/>
      <c r="U663" s="57"/>
      <c r="V663" s="57"/>
      <c r="W663" s="57"/>
      <c r="X663" s="57">
        <f>SUM(X417:X662)</f>
        <v>629</v>
      </c>
      <c r="Y663" s="57"/>
      <c r="Z663" s="57">
        <f>SUM(Z417:Z662)</f>
        <v>2459</v>
      </c>
      <c r="AA663" s="57">
        <f>SUM(AA417:AA662)</f>
        <v>1238</v>
      </c>
      <c r="AB663" s="57"/>
      <c r="AG663" t="str">
        <f t="shared" si="136"/>
        <v>Vermont</v>
      </c>
      <c r="AK663" s="95">
        <v>50</v>
      </c>
      <c r="AO663" s="95">
        <v>50</v>
      </c>
      <c r="AP663" s="9" t="s">
        <v>593</v>
      </c>
      <c r="AQ663" s="95">
        <v>50</v>
      </c>
      <c r="AU663">
        <v>9614.26</v>
      </c>
      <c r="AV663">
        <v>364.7</v>
      </c>
      <c r="AW663">
        <v>9249.56</v>
      </c>
    </row>
    <row r="664" spans="1:49" ht="13" customHeight="1">
      <c r="B664" s="9"/>
      <c r="C664" s="1"/>
      <c r="D664" s="7"/>
      <c r="E664" s="7"/>
      <c r="F664" s="7"/>
      <c r="G664" s="1"/>
      <c r="J664" s="2"/>
      <c r="K664" s="2"/>
      <c r="L664" s="2"/>
      <c r="M664" s="2"/>
    </row>
    <row r="665" spans="1:49">
      <c r="B665" s="9"/>
      <c r="C665" s="9"/>
    </row>
    <row r="666" spans="1:49">
      <c r="A666" s="56" t="s">
        <v>1893</v>
      </c>
    </row>
    <row r="667" spans="1:49" hidden="1" outlineLevel="1">
      <c r="A667" s="56" t="s">
        <v>1828</v>
      </c>
      <c r="J667" s="2"/>
      <c r="K667" s="2"/>
      <c r="L667" s="2"/>
      <c r="M667" s="2"/>
    </row>
    <row r="668" spans="1:49" hidden="1" outlineLevel="1">
      <c r="A668" t="s">
        <v>1738</v>
      </c>
      <c r="B668" s="9"/>
      <c r="C668" s="1"/>
      <c r="D668" s="7"/>
      <c r="E668" s="7"/>
      <c r="F668" s="7"/>
      <c r="G668" s="1"/>
      <c r="I668" s="8"/>
      <c r="J668" s="2"/>
      <c r="K668" s="2"/>
      <c r="L668" s="2"/>
      <c r="M668" s="2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G668" t="str">
        <f t="shared" ref="AG668:AG685" si="147">A668</f>
        <v>Atkinson and Gilmanton Academy Grant</v>
      </c>
      <c r="AH668" t="s">
        <v>685</v>
      </c>
      <c r="AI668">
        <v>2</v>
      </c>
      <c r="AJ668" s="7"/>
      <c r="AK668" s="95">
        <v>33</v>
      </c>
      <c r="AL668" s="97">
        <v>7</v>
      </c>
      <c r="AM668" s="97">
        <v>5</v>
      </c>
      <c r="AN668" s="101">
        <v>2420</v>
      </c>
      <c r="AO668" s="101">
        <f t="shared" ref="AO668:AO696" si="148">AK668*1000+AL668</f>
        <v>33007</v>
      </c>
      <c r="AP668" t="s">
        <v>1602</v>
      </c>
      <c r="AU668">
        <v>19.66</v>
      </c>
      <c r="AV668">
        <v>0</v>
      </c>
      <c r="AW668">
        <v>19.66</v>
      </c>
    </row>
    <row r="669" spans="1:49" hidden="1" outlineLevel="1">
      <c r="A669" t="s">
        <v>676</v>
      </c>
      <c r="B669" s="9"/>
      <c r="C669" s="1"/>
      <c r="D669" s="7"/>
      <c r="E669" s="7"/>
      <c r="F669" s="7"/>
      <c r="G669" s="1"/>
      <c r="I669" s="8"/>
      <c r="J669" s="2"/>
      <c r="K669" s="2"/>
      <c r="L669" s="2"/>
      <c r="M669" s="2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G669" t="str">
        <f t="shared" si="147"/>
        <v>Beans Grant</v>
      </c>
      <c r="AH669" t="s">
        <v>685</v>
      </c>
      <c r="AI669">
        <v>2</v>
      </c>
      <c r="AJ669" s="7"/>
      <c r="AK669" s="95">
        <v>33</v>
      </c>
      <c r="AL669" s="97">
        <v>7</v>
      </c>
      <c r="AM669" s="97">
        <v>10</v>
      </c>
      <c r="AN669" s="101">
        <v>4100</v>
      </c>
      <c r="AO669" s="101">
        <f t="shared" si="148"/>
        <v>33007</v>
      </c>
      <c r="AP669" t="s">
        <v>1602</v>
      </c>
      <c r="AU669">
        <v>9.6999999999999993</v>
      </c>
      <c r="AV669">
        <v>0</v>
      </c>
      <c r="AW669">
        <v>9.6999999999999993</v>
      </c>
    </row>
    <row r="670" spans="1:49" hidden="1" outlineLevel="1">
      <c r="A670" t="s">
        <v>1423</v>
      </c>
      <c r="B670" s="9"/>
      <c r="C670" s="1"/>
      <c r="D670" s="7"/>
      <c r="E670" s="7"/>
      <c r="F670" s="7"/>
      <c r="G670" s="1"/>
      <c r="I670" s="8"/>
      <c r="J670" s="2"/>
      <c r="K670" s="2"/>
      <c r="L670" s="2"/>
      <c r="M670" s="2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G670" t="str">
        <f t="shared" si="147"/>
        <v>Beans Purchase</v>
      </c>
      <c r="AH670" t="s">
        <v>685</v>
      </c>
      <c r="AI670">
        <v>2</v>
      </c>
      <c r="AJ670" s="7"/>
      <c r="AK670" s="95">
        <v>33</v>
      </c>
      <c r="AL670" s="97">
        <v>7</v>
      </c>
      <c r="AM670" s="97">
        <v>15</v>
      </c>
      <c r="AN670" s="101">
        <v>4260</v>
      </c>
      <c r="AO670" s="101">
        <f t="shared" si="148"/>
        <v>33007</v>
      </c>
      <c r="AP670" t="s">
        <v>1043</v>
      </c>
      <c r="AU670">
        <v>65.27</v>
      </c>
      <c r="AV670">
        <v>0.02</v>
      </c>
      <c r="AW670">
        <v>65.25</v>
      </c>
    </row>
    <row r="671" spans="1:49" hidden="1" outlineLevel="1">
      <c r="A671" t="s">
        <v>1424</v>
      </c>
      <c r="B671" s="9"/>
      <c r="C671" s="1"/>
      <c r="D671" s="7"/>
      <c r="E671" s="7"/>
      <c r="F671" s="7"/>
      <c r="G671" s="1"/>
      <c r="I671" s="8"/>
      <c r="J671" s="2"/>
      <c r="K671" s="2"/>
      <c r="L671" s="2"/>
      <c r="M671" s="2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G671" t="str">
        <f t="shared" si="147"/>
        <v>Chandlers Purchase</v>
      </c>
      <c r="AH671" t="s">
        <v>685</v>
      </c>
      <c r="AI671">
        <v>2</v>
      </c>
      <c r="AJ671" s="7"/>
      <c r="AK671" s="95">
        <v>33</v>
      </c>
      <c r="AL671" s="97">
        <v>7</v>
      </c>
      <c r="AM671" s="97">
        <v>35</v>
      </c>
      <c r="AN671" s="101">
        <v>11220</v>
      </c>
      <c r="AO671" s="101">
        <f t="shared" si="148"/>
        <v>33007</v>
      </c>
      <c r="AP671" t="s">
        <v>1043</v>
      </c>
      <c r="AU671">
        <v>2.13</v>
      </c>
      <c r="AV671">
        <v>0</v>
      </c>
      <c r="AW671">
        <v>2.13</v>
      </c>
    </row>
    <row r="672" spans="1:49" hidden="1" outlineLevel="1">
      <c r="A672" t="s">
        <v>909</v>
      </c>
      <c r="B672" s="9"/>
      <c r="C672" s="1"/>
      <c r="D672" s="7"/>
      <c r="E672" s="7"/>
      <c r="F672" s="7"/>
      <c r="G672" s="1"/>
      <c r="I672" s="8"/>
      <c r="J672" s="2"/>
      <c r="K672" s="2"/>
      <c r="L672" s="2"/>
      <c r="M672" s="2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G672" t="str">
        <f t="shared" si="147"/>
        <v>Crawfords Purchase</v>
      </c>
      <c r="AH672" t="s">
        <v>685</v>
      </c>
      <c r="AI672">
        <v>2</v>
      </c>
      <c r="AJ672" s="7"/>
      <c r="AK672" s="95">
        <v>33</v>
      </c>
      <c r="AL672" s="97">
        <v>7</v>
      </c>
      <c r="AM672" s="97">
        <v>55</v>
      </c>
      <c r="AN672" s="101">
        <v>16100</v>
      </c>
      <c r="AO672" s="101">
        <f t="shared" si="148"/>
        <v>33007</v>
      </c>
      <c r="AP672" t="s">
        <v>1043</v>
      </c>
      <c r="AU672">
        <v>8.19</v>
      </c>
      <c r="AV672">
        <v>0</v>
      </c>
      <c r="AW672">
        <v>8.19</v>
      </c>
    </row>
    <row r="673" spans="1:49" hidden="1" outlineLevel="1">
      <c r="A673" t="s">
        <v>1453</v>
      </c>
      <c r="B673" s="9"/>
      <c r="C673" s="1"/>
      <c r="D673" s="7"/>
      <c r="E673" s="7"/>
      <c r="F673" s="7"/>
      <c r="G673" s="1"/>
      <c r="I673" s="8"/>
      <c r="J673" s="2"/>
      <c r="K673" s="2"/>
      <c r="L673" s="2"/>
      <c r="M673" s="2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G673" t="str">
        <f t="shared" si="147"/>
        <v>Cutts Grant</v>
      </c>
      <c r="AH673" t="s">
        <v>685</v>
      </c>
      <c r="AI673">
        <v>2</v>
      </c>
      <c r="AJ673" s="7"/>
      <c r="AK673" s="95">
        <v>33</v>
      </c>
      <c r="AL673" s="97">
        <v>7</v>
      </c>
      <c r="AM673" s="97">
        <v>60</v>
      </c>
      <c r="AN673" s="101">
        <v>16660</v>
      </c>
      <c r="AO673" s="101">
        <f t="shared" si="148"/>
        <v>33007</v>
      </c>
      <c r="AP673" t="s">
        <v>1602</v>
      </c>
      <c r="AU673">
        <v>11.44</v>
      </c>
      <c r="AV673">
        <v>0</v>
      </c>
      <c r="AW673">
        <v>11.44</v>
      </c>
    </row>
    <row r="674" spans="1:49" hidden="1" outlineLevel="1">
      <c r="A674" t="s">
        <v>1003</v>
      </c>
      <c r="B674" s="9"/>
      <c r="C674" s="1"/>
      <c r="D674" s="7"/>
      <c r="E674" s="7"/>
      <c r="F674" s="7"/>
      <c r="G674" s="1"/>
      <c r="I674" s="8"/>
      <c r="J674" s="2"/>
      <c r="K674" s="2"/>
      <c r="L674" s="2"/>
      <c r="M674" s="2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G674" t="str">
        <f t="shared" si="147"/>
        <v>Dixs Grant</v>
      </c>
      <c r="AH674" t="s">
        <v>685</v>
      </c>
      <c r="AI674">
        <v>2</v>
      </c>
      <c r="AJ674" s="7"/>
      <c r="AK674" s="95">
        <v>33</v>
      </c>
      <c r="AL674" s="97">
        <v>7</v>
      </c>
      <c r="AM674" s="97">
        <v>70</v>
      </c>
      <c r="AN674" s="101">
        <v>18340</v>
      </c>
      <c r="AO674" s="101">
        <f t="shared" si="148"/>
        <v>33007</v>
      </c>
      <c r="AP674" t="s">
        <v>1602</v>
      </c>
      <c r="AU674">
        <v>20.18</v>
      </c>
      <c r="AV674">
        <v>0</v>
      </c>
      <c r="AW674">
        <v>20.18</v>
      </c>
    </row>
    <row r="675" spans="1:49" hidden="1" outlineLevel="1">
      <c r="A675" t="s">
        <v>1327</v>
      </c>
      <c r="B675" s="9"/>
      <c r="C675" s="1"/>
      <c r="D675" s="7"/>
      <c r="E675" s="7"/>
      <c r="F675" s="7"/>
      <c r="G675" s="1"/>
      <c r="I675" s="8"/>
      <c r="J675" s="2"/>
      <c r="K675" s="2"/>
      <c r="L675" s="2"/>
      <c r="M675" s="2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G675" t="str">
        <f t="shared" si="147"/>
        <v>Ervings Location</v>
      </c>
      <c r="AH675" t="s">
        <v>685</v>
      </c>
      <c r="AI675">
        <v>2</v>
      </c>
      <c r="AJ675" s="7"/>
      <c r="AK675" s="95">
        <v>33</v>
      </c>
      <c r="AL675" s="97">
        <v>7</v>
      </c>
      <c r="AM675" s="97">
        <v>90</v>
      </c>
      <c r="AN675" s="101">
        <v>25180</v>
      </c>
      <c r="AO675" s="101">
        <f t="shared" si="148"/>
        <v>33007</v>
      </c>
      <c r="AP675" t="s">
        <v>1042</v>
      </c>
      <c r="AU675">
        <v>3.68</v>
      </c>
      <c r="AV675">
        <v>0</v>
      </c>
      <c r="AW675">
        <v>3.68</v>
      </c>
    </row>
    <row r="676" spans="1:49" hidden="1" outlineLevel="1">
      <c r="A676" t="s">
        <v>910</v>
      </c>
      <c r="B676" s="9"/>
      <c r="C676" s="1"/>
      <c r="D676" s="7"/>
      <c r="E676" s="7"/>
      <c r="F676" s="7"/>
      <c r="G676" s="1"/>
      <c r="I676" s="8"/>
      <c r="J676" s="2"/>
      <c r="K676" s="2"/>
      <c r="L676" s="2"/>
      <c r="M676" s="2"/>
      <c r="N676" s="57"/>
      <c r="O676" s="57"/>
      <c r="P676" s="57"/>
      <c r="U676" s="57"/>
      <c r="V676" s="57"/>
      <c r="W676" s="57"/>
      <c r="X676" s="57"/>
      <c r="Y676" s="57"/>
      <c r="Z676" s="57"/>
      <c r="AA676" s="57"/>
      <c r="AB676" s="57"/>
      <c r="AG676" t="str">
        <f t="shared" si="147"/>
        <v>Hadleys Purchase</v>
      </c>
      <c r="AH676" t="s">
        <v>685</v>
      </c>
      <c r="AI676">
        <v>2</v>
      </c>
      <c r="AJ676" s="7"/>
      <c r="AK676" s="95">
        <v>33</v>
      </c>
      <c r="AL676" s="97">
        <v>7</v>
      </c>
      <c r="AM676" s="97">
        <v>105</v>
      </c>
      <c r="AN676" s="101">
        <v>32420</v>
      </c>
      <c r="AO676" s="101">
        <f t="shared" si="148"/>
        <v>33007</v>
      </c>
      <c r="AP676" t="s">
        <v>1043</v>
      </c>
      <c r="AU676">
        <v>7.41</v>
      </c>
      <c r="AV676">
        <v>0</v>
      </c>
      <c r="AW676">
        <v>7.41</v>
      </c>
    </row>
    <row r="677" spans="1:49" hidden="1" outlineLevel="1">
      <c r="A677" t="s">
        <v>1618</v>
      </c>
      <c r="B677" s="9"/>
      <c r="C677" s="1"/>
      <c r="D677" s="7"/>
      <c r="E677" s="7"/>
      <c r="F677" s="7"/>
      <c r="G677" s="1"/>
      <c r="I677" s="8"/>
      <c r="J677" s="2"/>
      <c r="K677" s="2"/>
      <c r="L677" s="2"/>
      <c r="M677" s="2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G677" t="str">
        <f t="shared" si="147"/>
        <v>Kilkenny township</v>
      </c>
      <c r="AH677" t="s">
        <v>685</v>
      </c>
      <c r="AI677">
        <v>2</v>
      </c>
      <c r="AJ677" s="7"/>
      <c r="AK677" s="95">
        <v>33</v>
      </c>
      <c r="AL677" s="97">
        <v>7</v>
      </c>
      <c r="AM677" s="97">
        <v>115</v>
      </c>
      <c r="AN677" s="101">
        <v>39940</v>
      </c>
      <c r="AO677" s="101">
        <f t="shared" si="148"/>
        <v>33007</v>
      </c>
      <c r="AP677" t="s">
        <v>2289</v>
      </c>
      <c r="AU677">
        <v>25.65</v>
      </c>
      <c r="AV677">
        <v>0.01</v>
      </c>
      <c r="AW677">
        <v>25.64</v>
      </c>
    </row>
    <row r="678" spans="1:49" hidden="1" outlineLevel="1">
      <c r="A678" t="s">
        <v>1957</v>
      </c>
      <c r="B678" s="9"/>
      <c r="C678" s="1"/>
      <c r="D678" s="7"/>
      <c r="E678" s="7"/>
      <c r="F678" s="7"/>
      <c r="G678" s="1"/>
      <c r="I678" s="8"/>
      <c r="J678" s="2"/>
      <c r="K678" s="2"/>
      <c r="L678" s="2"/>
      <c r="M678" s="2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G678" t="str">
        <f t="shared" si="147"/>
        <v>Livermore</v>
      </c>
      <c r="AH678" t="s">
        <v>391</v>
      </c>
      <c r="AI678">
        <v>2</v>
      </c>
      <c r="AJ678" s="7"/>
      <c r="AK678" s="95">
        <v>33</v>
      </c>
      <c r="AL678" s="97">
        <v>9</v>
      </c>
      <c r="AM678" s="97">
        <v>127</v>
      </c>
      <c r="AN678" s="101">
        <v>42820</v>
      </c>
      <c r="AO678" s="101">
        <f t="shared" si="148"/>
        <v>33009</v>
      </c>
      <c r="AP678" t="s">
        <v>1974</v>
      </c>
      <c r="AU678">
        <v>63.8</v>
      </c>
      <c r="AV678">
        <v>0.17</v>
      </c>
      <c r="AW678">
        <v>63.63</v>
      </c>
    </row>
    <row r="679" spans="1:49" hidden="1" outlineLevel="1">
      <c r="A679" t="s">
        <v>956</v>
      </c>
      <c r="B679" s="9"/>
      <c r="C679" s="1"/>
      <c r="D679" s="7"/>
      <c r="E679" s="7"/>
      <c r="F679" s="7"/>
      <c r="G679" s="1"/>
      <c r="I679" s="8"/>
      <c r="J679" s="2"/>
      <c r="K679" s="2"/>
      <c r="L679" s="2"/>
      <c r="M679" s="2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G679" t="str">
        <f t="shared" si="147"/>
        <v>Low and Burbanks Grant</v>
      </c>
      <c r="AH679" t="s">
        <v>685</v>
      </c>
      <c r="AI679">
        <v>2</v>
      </c>
      <c r="AJ679" s="7"/>
      <c r="AK679" s="95">
        <v>33</v>
      </c>
      <c r="AL679" s="97">
        <v>7</v>
      </c>
      <c r="AM679" s="97">
        <v>125</v>
      </c>
      <c r="AN679" s="101">
        <v>43620</v>
      </c>
      <c r="AO679" s="101">
        <f t="shared" si="148"/>
        <v>33007</v>
      </c>
      <c r="AP679" t="s">
        <v>1602</v>
      </c>
      <c r="AU679">
        <v>26.14</v>
      </c>
      <c r="AV679">
        <v>0</v>
      </c>
      <c r="AW679">
        <v>26.14</v>
      </c>
    </row>
    <row r="680" spans="1:49" hidden="1" outlineLevel="1">
      <c r="A680" t="s">
        <v>1328</v>
      </c>
      <c r="B680" s="9"/>
      <c r="C680" s="1"/>
      <c r="D680" s="7"/>
      <c r="E680" s="7"/>
      <c r="F680" s="7"/>
      <c r="G680" s="1"/>
      <c r="I680" s="8"/>
      <c r="J680" s="2"/>
      <c r="K680" s="2"/>
      <c r="L680" s="2"/>
      <c r="M680" s="2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G680" t="str">
        <f t="shared" si="147"/>
        <v>Martins Location</v>
      </c>
      <c r="AH680" t="s">
        <v>685</v>
      </c>
      <c r="AI680">
        <v>2</v>
      </c>
      <c r="AJ680" s="7"/>
      <c r="AK680" s="95">
        <v>33</v>
      </c>
      <c r="AL680" s="97">
        <v>7</v>
      </c>
      <c r="AM680" s="97">
        <v>130</v>
      </c>
      <c r="AN680" s="101">
        <v>46020</v>
      </c>
      <c r="AO680" s="101">
        <f t="shared" si="148"/>
        <v>33007</v>
      </c>
      <c r="AP680" t="s">
        <v>1042</v>
      </c>
      <c r="AU680">
        <v>3.76</v>
      </c>
      <c r="AV680">
        <v>0</v>
      </c>
      <c r="AW680">
        <v>3.76</v>
      </c>
    </row>
    <row r="681" spans="1:49" hidden="1" outlineLevel="1">
      <c r="A681" t="s">
        <v>500</v>
      </c>
      <c r="B681" s="9"/>
      <c r="C681" s="1"/>
      <c r="D681" s="7"/>
      <c r="E681" s="7"/>
      <c r="F681" s="7"/>
      <c r="G681" s="1"/>
      <c r="I681" s="8"/>
      <c r="J681" s="2"/>
      <c r="K681" s="2"/>
      <c r="L681" s="2"/>
      <c r="M681" s="2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G681" t="str">
        <f t="shared" si="147"/>
        <v>Odell township</v>
      </c>
      <c r="AH681" t="s">
        <v>685</v>
      </c>
      <c r="AI681">
        <v>2</v>
      </c>
      <c r="AJ681" s="7"/>
      <c r="AK681" s="95">
        <v>33</v>
      </c>
      <c r="AL681" s="97">
        <v>7</v>
      </c>
      <c r="AM681" s="97">
        <v>150</v>
      </c>
      <c r="AN681" s="101">
        <v>57860</v>
      </c>
      <c r="AO681" s="101">
        <f t="shared" si="148"/>
        <v>33007</v>
      </c>
      <c r="AP681" t="s">
        <v>2289</v>
      </c>
      <c r="AU681">
        <v>45.17</v>
      </c>
      <c r="AV681">
        <v>0.68</v>
      </c>
      <c r="AW681">
        <v>44.49</v>
      </c>
    </row>
    <row r="682" spans="1:49" hidden="1" outlineLevel="1">
      <c r="A682" t="s">
        <v>1680</v>
      </c>
      <c r="B682" s="9"/>
      <c r="C682" s="1"/>
      <c r="D682" s="7"/>
      <c r="E682" s="7"/>
      <c r="F682" s="7"/>
      <c r="G682" s="1"/>
      <c r="I682" s="8"/>
      <c r="J682" s="2"/>
      <c r="K682" s="2"/>
      <c r="L682" s="2"/>
      <c r="M682" s="2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G682" t="str">
        <f t="shared" si="147"/>
        <v>Sargents Purchase</v>
      </c>
      <c r="AH682" t="s">
        <v>685</v>
      </c>
      <c r="AI682">
        <v>2</v>
      </c>
      <c r="AJ682" s="7"/>
      <c r="AK682" s="95">
        <v>33</v>
      </c>
      <c r="AL682" s="97">
        <v>7</v>
      </c>
      <c r="AM682" s="97">
        <v>170</v>
      </c>
      <c r="AN682" s="101">
        <v>67860</v>
      </c>
      <c r="AO682" s="101">
        <f t="shared" si="148"/>
        <v>33007</v>
      </c>
      <c r="AP682" t="s">
        <v>1043</v>
      </c>
      <c r="AU682">
        <v>25.86</v>
      </c>
      <c r="AV682">
        <v>0.01</v>
      </c>
      <c r="AW682">
        <v>25.85</v>
      </c>
    </row>
    <row r="683" spans="1:49" hidden="1" outlineLevel="1">
      <c r="A683" t="s">
        <v>641</v>
      </c>
      <c r="B683" s="9"/>
      <c r="C683" s="1"/>
      <c r="D683" s="7"/>
      <c r="E683" s="7"/>
      <c r="F683" s="7"/>
      <c r="G683" s="1"/>
      <c r="I683" s="8"/>
      <c r="J683" s="2"/>
      <c r="K683" s="2"/>
      <c r="L683" s="2"/>
      <c r="M683" s="2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G683" t="str">
        <f t="shared" si="147"/>
        <v>Second College Grant</v>
      </c>
      <c r="AH683" t="s">
        <v>685</v>
      </c>
      <c r="AI683">
        <v>2</v>
      </c>
      <c r="AJ683" s="7"/>
      <c r="AK683" s="95">
        <v>33</v>
      </c>
      <c r="AL683" s="97">
        <v>7</v>
      </c>
      <c r="AM683" s="97">
        <v>175</v>
      </c>
      <c r="AN683" s="101">
        <v>68500</v>
      </c>
      <c r="AO683" s="101">
        <f t="shared" si="148"/>
        <v>33007</v>
      </c>
      <c r="AP683" t="s">
        <v>1602</v>
      </c>
      <c r="AU683">
        <v>41.68</v>
      </c>
      <c r="AV683">
        <v>0.05</v>
      </c>
      <c r="AW683">
        <v>41.63</v>
      </c>
    </row>
    <row r="684" spans="1:49" hidden="1" outlineLevel="1">
      <c r="A684" t="s">
        <v>953</v>
      </c>
      <c r="B684" s="9"/>
      <c r="C684" s="1"/>
      <c r="D684" s="7"/>
      <c r="E684" s="7"/>
      <c r="F684" s="7"/>
      <c r="G684" s="1"/>
      <c r="I684" s="8"/>
      <c r="J684" s="2"/>
      <c r="K684" s="2"/>
      <c r="L684" s="2"/>
      <c r="M684" s="2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G684" t="str">
        <f t="shared" si="147"/>
        <v>Success Township</v>
      </c>
      <c r="AH684" t="s">
        <v>685</v>
      </c>
      <c r="AI684">
        <v>2</v>
      </c>
      <c r="AJ684" s="7"/>
      <c r="AK684" s="95">
        <v>33</v>
      </c>
      <c r="AL684" s="97">
        <v>7</v>
      </c>
      <c r="AM684" s="97">
        <v>200</v>
      </c>
      <c r="AN684" s="101">
        <v>74500</v>
      </c>
      <c r="AO684" s="101">
        <f t="shared" si="148"/>
        <v>33007</v>
      </c>
      <c r="AP684" t="s">
        <v>2289</v>
      </c>
      <c r="AU684">
        <v>59.24</v>
      </c>
      <c r="AV684">
        <v>0.48</v>
      </c>
      <c r="AW684">
        <v>58.76</v>
      </c>
    </row>
    <row r="685" spans="1:49" hidden="1" outlineLevel="1">
      <c r="A685" t="s">
        <v>1513</v>
      </c>
      <c r="B685" s="9"/>
      <c r="C685" s="1"/>
      <c r="D685" s="7"/>
      <c r="E685" s="7"/>
      <c r="F685" s="7"/>
      <c r="G685" s="1"/>
      <c r="I685" s="8"/>
      <c r="J685" s="2"/>
      <c r="K685" s="2"/>
      <c r="L685" s="2"/>
      <c r="M685" s="2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G685" t="str">
        <f t="shared" si="147"/>
        <v>Thompson and Meserves Purchase</v>
      </c>
      <c r="AH685" t="s">
        <v>685</v>
      </c>
      <c r="AI685">
        <v>2</v>
      </c>
      <c r="AJ685" s="7"/>
      <c r="AK685" s="95">
        <v>33</v>
      </c>
      <c r="AL685" s="97">
        <v>7</v>
      </c>
      <c r="AM685" s="97">
        <v>205</v>
      </c>
      <c r="AN685" s="101">
        <v>76580</v>
      </c>
      <c r="AO685" s="101">
        <f t="shared" si="148"/>
        <v>33007</v>
      </c>
      <c r="AP685" t="s">
        <v>1043</v>
      </c>
      <c r="AU685">
        <v>18.5</v>
      </c>
      <c r="AV685">
        <v>0</v>
      </c>
      <c r="AW685">
        <v>18.5</v>
      </c>
    </row>
    <row r="686" spans="1:49" hidden="1" outlineLevel="1">
      <c r="B686" s="9"/>
      <c r="C686" s="1"/>
      <c r="D686" s="7"/>
      <c r="E686" s="7"/>
      <c r="F686" s="7"/>
      <c r="G686" s="1"/>
      <c r="I686" s="8"/>
      <c r="J686" s="2"/>
      <c r="K686" s="2"/>
      <c r="L686" s="2"/>
      <c r="M686" s="2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J686" s="7"/>
    </row>
    <row r="687" spans="1:49" hidden="1" outlineLevel="1">
      <c r="A687" s="56" t="s">
        <v>1143</v>
      </c>
      <c r="J687" s="2"/>
      <c r="K687" s="2"/>
      <c r="L687" s="2"/>
      <c r="M687" s="2"/>
    </row>
    <row r="688" spans="1:49" hidden="1" outlineLevel="1">
      <c r="A688" t="s">
        <v>1212</v>
      </c>
      <c r="J688" s="2"/>
      <c r="K688" s="2"/>
      <c r="L688" s="2"/>
      <c r="M688" s="2"/>
      <c r="AG688" t="str">
        <f>A688</f>
        <v>Averill town</v>
      </c>
      <c r="AH688" t="s">
        <v>535</v>
      </c>
      <c r="AK688" s="95">
        <v>50</v>
      </c>
      <c r="AL688" s="97">
        <v>9</v>
      </c>
      <c r="AM688" s="97">
        <v>5</v>
      </c>
      <c r="AN688" s="101">
        <v>2125</v>
      </c>
      <c r="AO688" s="101">
        <f t="shared" si="148"/>
        <v>50009</v>
      </c>
      <c r="AP688" t="s">
        <v>1974</v>
      </c>
      <c r="AU688">
        <v>38.06</v>
      </c>
      <c r="AV688">
        <v>1.92</v>
      </c>
      <c r="AW688">
        <v>36.14</v>
      </c>
    </row>
    <row r="689" spans="1:49" hidden="1" outlineLevel="1">
      <c r="A689" t="s">
        <v>1120</v>
      </c>
      <c r="J689" s="2"/>
      <c r="K689" s="2"/>
      <c r="L689" s="2"/>
      <c r="M689" s="2"/>
      <c r="AG689" t="str">
        <f t="shared" ref="AG689:AG696" si="149">A689</f>
        <v>Avery's gore</v>
      </c>
      <c r="AH689" t="s">
        <v>535</v>
      </c>
      <c r="AK689" s="95">
        <v>50</v>
      </c>
      <c r="AL689" s="97">
        <v>9</v>
      </c>
      <c r="AM689" s="97">
        <v>10</v>
      </c>
      <c r="AN689" s="101">
        <v>2162</v>
      </c>
      <c r="AO689" s="101">
        <f t="shared" si="148"/>
        <v>50009</v>
      </c>
      <c r="AP689" t="s">
        <v>2012</v>
      </c>
      <c r="AU689">
        <v>17.600000000000001</v>
      </c>
      <c r="AV689">
        <v>0.02</v>
      </c>
      <c r="AW689">
        <v>17.57</v>
      </c>
    </row>
    <row r="690" spans="1:49" hidden="1" outlineLevel="1">
      <c r="A690" t="s">
        <v>1404</v>
      </c>
      <c r="J690" s="2"/>
      <c r="K690" s="2"/>
      <c r="L690" s="2"/>
      <c r="M690" s="2"/>
      <c r="AG690" t="str">
        <f t="shared" si="149"/>
        <v>Buels gore</v>
      </c>
      <c r="AH690" t="s">
        <v>1227</v>
      </c>
      <c r="AK690" s="95">
        <v>50</v>
      </c>
      <c r="AL690" s="97">
        <v>7</v>
      </c>
      <c r="AM690" s="97">
        <v>10</v>
      </c>
      <c r="AN690" s="101">
        <v>10300</v>
      </c>
      <c r="AO690" s="101">
        <f t="shared" si="148"/>
        <v>50007</v>
      </c>
      <c r="AP690" t="s">
        <v>2012</v>
      </c>
      <c r="AU690">
        <v>5.05</v>
      </c>
      <c r="AV690">
        <v>0</v>
      </c>
      <c r="AW690">
        <v>5.05</v>
      </c>
    </row>
    <row r="691" spans="1:49" hidden="1" outlineLevel="1">
      <c r="A691" t="s">
        <v>1736</v>
      </c>
      <c r="J691" s="2"/>
      <c r="K691" s="2"/>
      <c r="L691" s="2"/>
      <c r="M691" s="2"/>
      <c r="AG691" t="str">
        <f t="shared" si="149"/>
        <v>Ferdinand town</v>
      </c>
      <c r="AH691" t="s">
        <v>535</v>
      </c>
      <c r="AK691" s="95">
        <v>50</v>
      </c>
      <c r="AL691" s="97">
        <v>9</v>
      </c>
      <c r="AM691" s="97">
        <v>45</v>
      </c>
      <c r="AN691" s="101">
        <v>25975</v>
      </c>
      <c r="AO691" s="101">
        <f t="shared" si="148"/>
        <v>50009</v>
      </c>
      <c r="AP691" t="s">
        <v>1974</v>
      </c>
      <c r="AU691">
        <v>53.03</v>
      </c>
      <c r="AV691">
        <v>0.14000000000000001</v>
      </c>
      <c r="AW691">
        <v>52.89</v>
      </c>
    </row>
    <row r="692" spans="1:49" hidden="1" outlineLevel="1">
      <c r="A692" t="s">
        <v>1093</v>
      </c>
      <c r="J692" s="2"/>
      <c r="K692" s="2"/>
      <c r="L692" s="2"/>
      <c r="M692" s="2"/>
      <c r="AG692" t="str">
        <f t="shared" si="149"/>
        <v>Glastenbury town</v>
      </c>
      <c r="AH692" t="s">
        <v>214</v>
      </c>
      <c r="AK692" s="95">
        <v>50</v>
      </c>
      <c r="AL692" s="97">
        <v>3</v>
      </c>
      <c r="AM692" s="97">
        <v>18</v>
      </c>
      <c r="AN692" s="101">
        <v>27962</v>
      </c>
      <c r="AO692" s="101">
        <f t="shared" si="148"/>
        <v>50003</v>
      </c>
      <c r="AP692" t="s">
        <v>1974</v>
      </c>
      <c r="AU692">
        <v>44.48</v>
      </c>
      <c r="AV692">
        <v>0</v>
      </c>
      <c r="AW692">
        <v>44.48</v>
      </c>
    </row>
    <row r="693" spans="1:49" hidden="1" outlineLevel="1">
      <c r="A693" t="s">
        <v>800</v>
      </c>
      <c r="J693" s="2"/>
      <c r="K693" s="2"/>
      <c r="L693" s="2"/>
      <c r="M693" s="2"/>
      <c r="AG693" t="str">
        <f t="shared" si="149"/>
        <v>Lewis town</v>
      </c>
      <c r="AH693" t="s">
        <v>535</v>
      </c>
      <c r="AK693" s="95">
        <v>50</v>
      </c>
      <c r="AL693" s="97">
        <v>9</v>
      </c>
      <c r="AM693" s="97">
        <v>65</v>
      </c>
      <c r="AN693" s="101">
        <v>39775</v>
      </c>
      <c r="AO693" s="101">
        <f t="shared" si="148"/>
        <v>50009</v>
      </c>
      <c r="AP693" t="s">
        <v>1974</v>
      </c>
      <c r="AU693">
        <v>39.67</v>
      </c>
      <c r="AV693">
        <v>0.1</v>
      </c>
      <c r="AW693">
        <v>39.57</v>
      </c>
    </row>
    <row r="694" spans="1:49" hidden="1" outlineLevel="1">
      <c r="A694" t="s">
        <v>1407</v>
      </c>
      <c r="J694" s="2"/>
      <c r="K694" s="2"/>
      <c r="L694" s="2"/>
      <c r="M694" s="2"/>
      <c r="AG694" t="str">
        <f t="shared" si="149"/>
        <v>Somerset town</v>
      </c>
      <c r="AH694" t="s">
        <v>1034</v>
      </c>
      <c r="AK694" s="95">
        <v>50</v>
      </c>
      <c r="AL694" s="97">
        <v>25</v>
      </c>
      <c r="AM694" s="97">
        <v>73</v>
      </c>
      <c r="AN694" s="101">
        <v>65762</v>
      </c>
      <c r="AO694" s="101">
        <f t="shared" si="148"/>
        <v>50025</v>
      </c>
      <c r="AP694" t="s">
        <v>1974</v>
      </c>
      <c r="AU694">
        <v>28.13</v>
      </c>
      <c r="AV694">
        <v>1.99</v>
      </c>
      <c r="AW694">
        <v>26.15</v>
      </c>
    </row>
    <row r="695" spans="1:49" hidden="1" outlineLevel="1">
      <c r="A695" t="s">
        <v>1267</v>
      </c>
      <c r="J695" s="2"/>
      <c r="K695" s="2"/>
      <c r="L695" s="2"/>
      <c r="M695" s="2"/>
      <c r="AG695" t="str">
        <f t="shared" si="149"/>
        <v>Warner's grant</v>
      </c>
      <c r="AH695" t="s">
        <v>535</v>
      </c>
      <c r="AK695" s="95">
        <v>50</v>
      </c>
      <c r="AL695" s="97">
        <v>9</v>
      </c>
      <c r="AM695" s="97">
        <v>90</v>
      </c>
      <c r="AN695" s="101">
        <v>76337</v>
      </c>
      <c r="AO695" s="101">
        <f t="shared" si="148"/>
        <v>50009</v>
      </c>
      <c r="AP695" t="s">
        <v>1602</v>
      </c>
      <c r="AU695">
        <v>3.15</v>
      </c>
      <c r="AV695">
        <v>0</v>
      </c>
      <c r="AW695">
        <v>3.15</v>
      </c>
    </row>
    <row r="696" spans="1:49" hidden="1" outlineLevel="1">
      <c r="A696" t="s">
        <v>1018</v>
      </c>
      <c r="J696" s="2"/>
      <c r="K696" s="2"/>
      <c r="L696" s="2"/>
      <c r="M696" s="2"/>
      <c r="AG696" t="str">
        <f t="shared" si="149"/>
        <v>Warren's gore</v>
      </c>
      <c r="AH696" t="s">
        <v>535</v>
      </c>
      <c r="AK696" s="95">
        <v>50</v>
      </c>
      <c r="AL696" s="97">
        <v>9</v>
      </c>
      <c r="AM696" s="97">
        <v>95</v>
      </c>
      <c r="AN696" s="101">
        <v>76562</v>
      </c>
      <c r="AO696" s="101">
        <f t="shared" si="148"/>
        <v>50009</v>
      </c>
      <c r="AP696" t="s">
        <v>2012</v>
      </c>
      <c r="AU696">
        <v>11.6</v>
      </c>
      <c r="AV696">
        <v>0.65</v>
      </c>
      <c r="AW696">
        <v>10.94</v>
      </c>
    </row>
    <row r="697" spans="1:49" hidden="1" outlineLevel="1">
      <c r="J697" s="2"/>
      <c r="K697" s="2"/>
      <c r="L697" s="2"/>
      <c r="M697" s="2"/>
    </row>
    <row r="698" spans="1:49" collapsed="1"/>
  </sheetData>
  <phoneticPr fontId="8"/>
  <conditionalFormatting sqref="D675:D690 D694 D692 D2:D672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675:E690 E694 E692 E2:E672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675:F690 F694 F692 F2:F672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672 G689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672:H674 H691 H693 H1 H695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2:G671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2:H671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694 G692 G690 G675:G688">
    <cfRule type="expression" dxfId="8" priority="17" stopIfTrue="1">
      <formula>IF(D675=1,1,0)</formula>
    </cfRule>
    <cfRule type="expression" dxfId="7" priority="18" stopIfTrue="1">
      <formula>IF(E675=1,1,0)</formula>
    </cfRule>
    <cfRule type="expression" dxfId="6" priority="19" stopIfTrue="1">
      <formula>IF(F675=1,1,0)</formula>
    </cfRule>
  </conditionalFormatting>
  <conditionalFormatting sqref="H694 H692 H675:H690">
    <cfRule type="expression" dxfId="5" priority="20" stopIfTrue="1">
      <formula>IF(D675=1,1,0)</formula>
    </cfRule>
    <cfRule type="expression" dxfId="4" priority="21" stopIfTrue="1">
      <formula>IF(E675=1,1,0)</formula>
    </cfRule>
    <cfRule type="expression" dxfId="3" priority="22" stopIfTrue="1">
      <formula>IF(F675=1,1,0)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"/>
  <sheetViews>
    <sheetView workbookViewId="0">
      <selection activeCell="I56" sqref="I56"/>
    </sheetView>
  </sheetViews>
  <sheetFormatPr baseColWidth="10" defaultRowHeight="13" x14ac:dyDescent="0"/>
  <cols>
    <col min="1" max="1" width="4.7109375" style="58" customWidth="1"/>
    <col min="2" max="2" width="12.7109375" style="58" customWidth="1"/>
    <col min="3" max="3" width="12.7109375" style="59" customWidth="1"/>
    <col min="4" max="4" width="5.7109375" style="75" customWidth="1"/>
    <col min="5" max="5" width="12.7109375" style="78" customWidth="1"/>
    <col min="6" max="6" width="8.7109375" style="77" customWidth="1"/>
    <col min="7" max="7" width="4.7109375" style="77" customWidth="1"/>
    <col min="8" max="8" width="4.7109375" style="58" customWidth="1"/>
    <col min="9" max="9" width="12.7109375" style="77" customWidth="1"/>
    <col min="10" max="10" width="12.7109375" style="59" customWidth="1"/>
    <col min="11" max="11" width="5.7109375" style="75" customWidth="1"/>
    <col min="12" max="12" width="12.7109375" style="58" customWidth="1"/>
    <col min="13" max="13" width="8.7109375" style="58" customWidth="1"/>
    <col min="14" max="14" width="5.28515625" style="58" customWidth="1"/>
    <col min="15" max="15" width="4.7109375" style="58" customWidth="1"/>
    <col min="16" max="16" width="12.7109375" style="58" customWidth="1"/>
    <col min="17" max="17" width="12.7109375" style="59" customWidth="1"/>
    <col min="18" max="18" width="5.7109375" style="75" customWidth="1"/>
    <col min="19" max="19" width="12.7109375" style="58" customWidth="1"/>
    <col min="20" max="20" width="8.7109375" style="58" customWidth="1"/>
    <col min="21" max="16384" width="10.7109375" style="58"/>
  </cols>
  <sheetData>
    <row r="1" spans="1:20">
      <c r="A1" s="58" t="s">
        <v>1776</v>
      </c>
      <c r="B1" s="75" t="s">
        <v>593</v>
      </c>
      <c r="C1" s="79" t="s">
        <v>959</v>
      </c>
      <c r="D1" s="75" t="s">
        <v>798</v>
      </c>
      <c r="E1" s="144" t="str">
        <f>State!L2</f>
        <v>Democratic</v>
      </c>
      <c r="F1" s="144"/>
      <c r="G1" s="73"/>
      <c r="H1" s="58" t="s">
        <v>1776</v>
      </c>
      <c r="I1" s="75" t="s">
        <v>593</v>
      </c>
      <c r="J1" s="79" t="s">
        <v>959</v>
      </c>
      <c r="K1" s="75" t="s">
        <v>798</v>
      </c>
      <c r="L1" s="145" t="str">
        <f>State!N2</f>
        <v>Republican</v>
      </c>
      <c r="M1" s="146"/>
      <c r="N1" s="74"/>
      <c r="O1" s="58" t="s">
        <v>1776</v>
      </c>
      <c r="P1" s="75" t="s">
        <v>593</v>
      </c>
      <c r="Q1" s="79" t="s">
        <v>959</v>
      </c>
      <c r="R1" s="75" t="s">
        <v>798</v>
      </c>
      <c r="S1" s="147" t="str">
        <f>State!P2</f>
        <v>Independent</v>
      </c>
      <c r="T1" s="148"/>
    </row>
    <row r="2" spans="1:20">
      <c r="A2" s="58">
        <v>1</v>
      </c>
      <c r="B2" s="76" t="str">
        <f>VLOOKUP(F2,State!M$3:AY$36,39,0)</f>
        <v>Hawaii</v>
      </c>
      <c r="C2" s="59">
        <f>VLOOKUP(B2,State!$A$3:$C$37,3,0)</f>
        <v>398124</v>
      </c>
      <c r="D2" s="75" t="str">
        <f>IF(VLOOKUP(B2,State!$A$3:$G$37,7,0)=1,"•","")</f>
        <v>•</v>
      </c>
      <c r="E2" s="59">
        <f>VLOOKUP(B2,State!$A$3:$L$37,12,0)</f>
        <v>315252</v>
      </c>
      <c r="F2" s="77">
        <f>MAX(State!M3:M36)</f>
        <v>0.79184374717424721</v>
      </c>
      <c r="H2" s="58">
        <v>1</v>
      </c>
      <c r="I2" s="76" t="str">
        <f>VLOOKUP(M2,State!O$3:AY$36,37,0)</f>
        <v>Alaska</v>
      </c>
      <c r="J2" s="59">
        <f>VLOOKUP(I2,State!$A$3:$C$37,3,0)</f>
        <v>221807</v>
      </c>
      <c r="K2" s="75" t="str">
        <f>IF(VLOOKUP(I2,State!$A$3:$H$37,8,0)=1,"•","")</f>
        <v>•</v>
      </c>
      <c r="L2" s="59">
        <f>VLOOKUP(I2,State!$A$3:$N$37,14,0)</f>
        <v>165227</v>
      </c>
      <c r="M2" s="77">
        <f>MAX(State!O3:O36)</f>
        <v>0.74491337063302776</v>
      </c>
      <c r="N2" s="77"/>
      <c r="O2" s="58">
        <v>1</v>
      </c>
      <c r="P2" s="76" t="str">
        <f>VLOOKUP(T2,State!Q$3:AY$36,35,0)</f>
        <v>Oklahoma</v>
      </c>
      <c r="Q2" s="59">
        <f>VLOOKUP(P2,State!$A$3:$C$37,3,0)</f>
        <v>859713</v>
      </c>
      <c r="R2" s="75" t="str">
        <f>IF(VLOOKUP(P2,State!$A$3:$I$37,9,0)=1,"•","")</f>
        <v/>
      </c>
      <c r="S2" s="59">
        <f>VLOOKUP(P2,State!$A$3:$P$37,16,0)</f>
        <v>15516</v>
      </c>
      <c r="T2" s="77">
        <f>MAX(State!Q3:Q36)</f>
        <v>1.804788342156045E-2</v>
      </c>
    </row>
    <row r="3" spans="1:20">
      <c r="A3" s="58">
        <v>2</v>
      </c>
      <c r="B3" s="76" t="str">
        <f>VLOOKUP(F3,State!M$3:AY$36,39,0)</f>
        <v>Vermont</v>
      </c>
      <c r="C3" s="59">
        <f>VLOOKUP(B3,State!$A$3:$C$37,3,0)</f>
        <v>214036</v>
      </c>
      <c r="D3" s="75" t="str">
        <f>IF(VLOOKUP(B3,State!$A$3:$G$37,7,0)=1,"•","")</f>
        <v>•</v>
      </c>
      <c r="E3" s="59">
        <f>VLOOKUP(B3,State!$A$3:$L$37,12,0)</f>
        <v>154567</v>
      </c>
      <c r="F3" s="77">
        <f>LARGE(State!M$3:M$36,2)</f>
        <v>0.72215421704759952</v>
      </c>
      <c r="H3" s="58">
        <v>2</v>
      </c>
      <c r="I3" s="76" t="str">
        <f>VLOOKUP(M3,State!O$3:AY$36,37,0)</f>
        <v>Idaho</v>
      </c>
      <c r="J3" s="59">
        <f>VLOOKUP(I3,State!$A$3:$C$37,3,0)</f>
        <v>378174</v>
      </c>
      <c r="K3" s="75" t="str">
        <f>IF(VLOOKUP(I3,State!$A$3:$H$37,8,0)=1,"•","")</f>
        <v>•</v>
      </c>
      <c r="L3" s="59">
        <f>VLOOKUP(I3,State!$A$3:$N$37,14,0)</f>
        <v>262966</v>
      </c>
      <c r="M3" s="77">
        <f>LARGE(State!O$3:O$36,2)</f>
        <v>0.69535716363367128</v>
      </c>
      <c r="N3" s="77"/>
      <c r="O3" s="58">
        <v>2</v>
      </c>
      <c r="P3" s="76" t="str">
        <f>VLOOKUP(T3,State!Q$3:AY$36,35,0)</f>
        <v>New Hampshire</v>
      </c>
      <c r="Q3" s="59">
        <f>VLOOKUP(P3,State!$A$3:$C$37,3,0)</f>
        <v>314956</v>
      </c>
      <c r="R3" s="75" t="str">
        <f>IF(VLOOKUP(P3,State!$A$3:$I$37,9,0)=1,"•","")</f>
        <v/>
      </c>
      <c r="S3" s="59">
        <f>VLOOKUP(P3,State!$A$3:$P$37,16,0)</f>
        <v>4733</v>
      </c>
      <c r="T3" s="77">
        <f>LARGE(State!Q$3:Q$36,2)</f>
        <v>1.5027495904189791E-2</v>
      </c>
    </row>
    <row r="4" spans="1:20">
      <c r="A4" s="58">
        <v>3</v>
      </c>
      <c r="B4" s="76" t="str">
        <f>VLOOKUP(F4,State!M$3:AY$36,39,0)</f>
        <v>Maryland</v>
      </c>
      <c r="C4" s="59">
        <f>VLOOKUP(B4,State!$A$3:$C$37,3,0)</f>
        <v>1507447</v>
      </c>
      <c r="D4" s="75" t="str">
        <f>IF(VLOOKUP(B4,State!$A$3:$G$37,7,0)=1,"•","")</f>
        <v>•</v>
      </c>
      <c r="E4" s="59">
        <f>VLOOKUP(B4,State!$A$3:$L$37,12,0)</f>
        <v>1062810</v>
      </c>
      <c r="F4" s="77">
        <f>LARGE(State!M$3:M$36,3)</f>
        <v>0.70503971283899203</v>
      </c>
      <c r="H4" s="58">
        <v>3</v>
      </c>
      <c r="I4" s="76" t="str">
        <f>VLOOKUP(M4,State!O$3:AY$36,37,0)</f>
        <v>Arizona</v>
      </c>
      <c r="J4" s="59">
        <f>VLOOKUP(I4,State!$A$3:$C$37,3,0)</f>
        <v>1013280</v>
      </c>
      <c r="K4" s="75" t="str">
        <f>IF(VLOOKUP(I4,State!$A$3:$H$37,8,0)=1,"•","")</f>
        <v>•</v>
      </c>
      <c r="L4" s="59">
        <f>VLOOKUP(I4,State!$A$3:$N$37,14,0)</f>
        <v>696577</v>
      </c>
      <c r="M4" s="77">
        <f>LARGE(State!O$3:O$36,3)</f>
        <v>0.68744769461550603</v>
      </c>
      <c r="N4" s="77"/>
      <c r="O4" s="58">
        <v>3</v>
      </c>
      <c r="P4" s="76" t="str">
        <f>VLOOKUP(T4,State!Q$3:AY$36,35,0)</f>
        <v>Vermont</v>
      </c>
      <c r="Q4" s="59">
        <f>VLOOKUP(P4,State!$A$3:$C$37,3,0)</f>
        <v>214036</v>
      </c>
      <c r="R4" s="75" t="str">
        <f>IF(VLOOKUP(P4,State!$A$3:$I$37,9,0)=1,"•","")</f>
        <v/>
      </c>
      <c r="S4" s="59">
        <f>VLOOKUP(P4,State!$A$3:$P$37,16,0)</f>
        <v>2893</v>
      </c>
      <c r="T4" s="77">
        <f>LARGE(State!Q$3:Q$36,3)</f>
        <v>1.3516417798874955E-2</v>
      </c>
    </row>
    <row r="5" spans="1:20">
      <c r="A5" s="58">
        <v>4</v>
      </c>
      <c r="B5" s="76" t="str">
        <f>VLOOKUP(F5,State!M$3:AY$36,39,0)</f>
        <v>Connecticut</v>
      </c>
      <c r="C5" s="59">
        <f>VLOOKUP(B5,State!$A$3:$C$37,3,0)</f>
        <v>964457</v>
      </c>
      <c r="D5" s="75" t="str">
        <f>IF(VLOOKUP(B5,State!$A$3:$G$37,7,0)=1,"•","")</f>
        <v>•</v>
      </c>
      <c r="E5" s="59">
        <f>VLOOKUP(B5,State!$A$3:$L$37,12,0)</f>
        <v>628306</v>
      </c>
      <c r="F5" s="77">
        <f>LARGE(State!M$3:M$36,4)</f>
        <v>0.65146087383885443</v>
      </c>
      <c r="H5" s="58">
        <v>4</v>
      </c>
      <c r="I5" s="76" t="str">
        <f>VLOOKUP(M5,State!O$3:AY$36,37,0)</f>
        <v>Iowa</v>
      </c>
      <c r="J5" s="59">
        <f>VLOOKUP(I5,State!$A$3:$C$37,3,0)</f>
        <v>947907</v>
      </c>
      <c r="K5" s="75" t="str">
        <f>IF(VLOOKUP(I5,State!$A$3:$H$37,8,0)=1,"•","")</f>
        <v>•</v>
      </c>
      <c r="L5" s="59">
        <f>VLOOKUP(I5,State!$A$3:$N$37,14,0)</f>
        <v>648480</v>
      </c>
      <c r="M5" s="77">
        <f>LARGE(State!O$3:O$36,4)</f>
        <v>0.68411774572822015</v>
      </c>
      <c r="N5" s="77"/>
      <c r="O5" s="58">
        <v>4</v>
      </c>
      <c r="P5" s="76" t="str">
        <f>VLOOKUP(T5,State!Q$3:AY$36,35,0)</f>
        <v>Wisconsin</v>
      </c>
      <c r="Q5" s="59">
        <f>VLOOKUP(P5,State!$A$3:$C$37,3,0)</f>
        <v>1760836</v>
      </c>
      <c r="R5" s="75" t="str">
        <f>IF(VLOOKUP(P5,State!$A$3:$I$37,9,0)=1,"•","")</f>
        <v/>
      </c>
      <c r="S5" s="59">
        <f>VLOOKUP(P5,State!$A$3:$P$37,16,0)</f>
        <v>4266</v>
      </c>
      <c r="T5" s="77">
        <f>LARGE(State!Q$3:Q$36,4)</f>
        <v>2.42271284776095E-3</v>
      </c>
    </row>
    <row r="6" spans="1:20">
      <c r="A6" s="58">
        <v>5</v>
      </c>
      <c r="B6" s="76" t="str">
        <f>VLOOKUP(F6,State!M$3:AY$36,39,0)</f>
        <v>Louisiana</v>
      </c>
      <c r="C6" s="59">
        <f>VLOOKUP(B6,State!$A$3:$C$37,3,0)</f>
        <v>969165</v>
      </c>
      <c r="D6" s="75" t="str">
        <f>IF(VLOOKUP(B6,State!$A$3:$G$37,7,0)=1,"•","")</f>
        <v>•</v>
      </c>
      <c r="E6" s="59">
        <f>VLOOKUP(B6,State!$A$3:$L$37,12,0)</f>
        <v>620502</v>
      </c>
      <c r="F6" s="77">
        <f>LARGE(State!M$3:M$36,5)</f>
        <v>0.64024392131370822</v>
      </c>
      <c r="H6" s="58">
        <v>5</v>
      </c>
      <c r="I6" s="76" t="str">
        <f>VLOOKUP(M6,State!O$3:AY$36,37,0)</f>
        <v>New Hampshire</v>
      </c>
      <c r="J6" s="59">
        <f>VLOOKUP(I6,State!$A$3:$C$37,3,0)</f>
        <v>314956</v>
      </c>
      <c r="K6" s="75" t="str">
        <f>IF(VLOOKUP(I6,State!$A$3:$H$37,8,0)=1,"•","")</f>
        <v>•</v>
      </c>
      <c r="L6" s="59">
        <f>VLOOKUP(I6,State!$A$3:$N$37,14,0)</f>
        <v>213477</v>
      </c>
      <c r="M6" s="77">
        <f>LARGE(State!O$3:O$36,5)</f>
        <v>0.67779943865174819</v>
      </c>
      <c r="N6" s="77"/>
      <c r="O6" s="58">
        <v>5</v>
      </c>
      <c r="P6" s="76" t="str">
        <f>VLOOKUP(T6,State!Q$3:AY$36,35,0)</f>
        <v>Alabama</v>
      </c>
      <c r="Q6" s="59">
        <f>VLOOKUP(P6,State!$A$3:$C$37,3,0)</f>
        <v>1293405</v>
      </c>
      <c r="R6" s="75" t="str">
        <f>IF(VLOOKUP(P6,State!$A$3:$I$37,9,0)=1,"•","")</f>
        <v/>
      </c>
      <c r="S6" s="59">
        <f>VLOOKUP(P6,State!$A$3:$P$37,16,0)</f>
        <v>0</v>
      </c>
      <c r="T6" s="77">
        <f>LARGE(State!Q$3:Q$36,5)</f>
        <v>0</v>
      </c>
    </row>
    <row r="7" spans="1:20">
      <c r="A7" s="58">
        <v>6</v>
      </c>
      <c r="B7" s="76" t="str">
        <f>VLOOKUP(F7,State!M$3:AY$36,39,0)</f>
        <v>Indiana</v>
      </c>
      <c r="C7" s="59">
        <f>VLOOKUP(B7,State!$A$3:$C$37,3,0)</f>
        <v>1588617</v>
      </c>
      <c r="D7" s="75" t="str">
        <f>IF(VLOOKUP(B7,State!$A$3:$G$37,7,0)=1,"•","")</f>
        <v>•</v>
      </c>
      <c r="E7" s="59">
        <f>VLOOKUP(B7,State!$A$3:$L$37,12,0)</f>
        <v>1012244</v>
      </c>
      <c r="F7" s="77">
        <f>LARGE(State!M$3:M$36,6)</f>
        <v>0.63718567785690317</v>
      </c>
      <c r="H7" s="58">
        <v>6</v>
      </c>
      <c r="I7" s="76" t="str">
        <f>VLOOKUP(M7,State!O$3:AY$36,37,0)</f>
        <v>Oklahoma</v>
      </c>
      <c r="J7" s="59">
        <f>VLOOKUP(I7,State!$A$3:$C$37,3,0)</f>
        <v>859713</v>
      </c>
      <c r="K7" s="75" t="str">
        <f>IF(VLOOKUP(I7,State!$A$3:$H$37,8,0)=1,"•","")</f>
        <v>•</v>
      </c>
      <c r="L7" s="59">
        <f>VLOOKUP(I7,State!$A$3:$N$37,14,0)</f>
        <v>570682</v>
      </c>
      <c r="M7" s="77">
        <f>LARGE(State!O$3:O$36,6)</f>
        <v>0.6638052466346327</v>
      </c>
      <c r="N7" s="77"/>
      <c r="O7" s="58">
        <v>6</v>
      </c>
      <c r="P7" s="76" t="str">
        <f>VLOOKUP(T7,State!Q$3:AY$36,35,0)</f>
        <v>Alabama</v>
      </c>
      <c r="Q7" s="59">
        <f>VLOOKUP(P7,State!$A$3:$C$37,3,0)</f>
        <v>1293405</v>
      </c>
      <c r="R7" s="75" t="str">
        <f>IF(VLOOKUP(P7,State!$A$3:$I$37,9,0)=1,"•","")</f>
        <v/>
      </c>
      <c r="S7" s="59">
        <f>VLOOKUP(P7,State!$A$3:$P$37,16,0)</f>
        <v>0</v>
      </c>
      <c r="T7" s="77">
        <f>LARGE(State!Q$3:Q$36,6)</f>
        <v>0</v>
      </c>
    </row>
    <row r="8" spans="1:20">
      <c r="A8" s="58">
        <v>7</v>
      </c>
      <c r="B8" s="76" t="str">
        <f>VLOOKUP(F8,State!M$3:AY$36,39,0)</f>
        <v>North Dakota</v>
      </c>
      <c r="C8" s="59">
        <f>VLOOKUP(B8,State!$A$3:$C$37,3,0)</f>
        <v>213358</v>
      </c>
      <c r="D8" s="75" t="str">
        <f>IF(VLOOKUP(B8,State!$A$3:$G$37,7,0)=1,"•","")</f>
        <v>•</v>
      </c>
      <c r="E8" s="59">
        <f>VLOOKUP(B8,State!$A$3:$L$37,12,0)</f>
        <v>134747</v>
      </c>
      <c r="F8" s="77">
        <f>LARGE(State!M$3:M$36,7)</f>
        <v>0.63155353912203904</v>
      </c>
      <c r="H8" s="58">
        <v>7</v>
      </c>
      <c r="I8" s="76" t="str">
        <f>VLOOKUP(M8,State!O$3:AY$36,37,0)</f>
        <v>Kansas</v>
      </c>
      <c r="J8" s="59">
        <f>VLOOKUP(I8,State!$A$3:$C$37,3,0)</f>
        <v>727236</v>
      </c>
      <c r="K8" s="75" t="str">
        <f>IF(VLOOKUP(I8,State!$A$3:$H$37,8,0)=1,"•","")</f>
        <v>•</v>
      </c>
      <c r="L8" s="59">
        <f>VLOOKUP(I8,State!$A$3:$N$37,14,0)</f>
        <v>474639</v>
      </c>
      <c r="M8" s="77">
        <f>LARGE(State!O$3:O$36,7)</f>
        <v>0.65266158441001265</v>
      </c>
      <c r="N8" s="77"/>
      <c r="O8" s="58">
        <v>7</v>
      </c>
      <c r="P8" s="76" t="str">
        <f>VLOOKUP(T8,State!Q$3:AY$36,35,0)</f>
        <v>Alabama</v>
      </c>
      <c r="Q8" s="59">
        <f>VLOOKUP(P8,State!$A$3:$C$37,3,0)</f>
        <v>1293405</v>
      </c>
      <c r="R8" s="75" t="str">
        <f>IF(VLOOKUP(P8,State!$A$3:$I$37,9,0)=1,"•","")</f>
        <v/>
      </c>
      <c r="S8" s="59">
        <f>VLOOKUP(P8,State!$A$3:$P$37,16,0)</f>
        <v>0</v>
      </c>
      <c r="T8" s="77">
        <f>LARGE(State!Q$3:Q$36,7)</f>
        <v>0</v>
      </c>
    </row>
    <row r="9" spans="1:20">
      <c r="A9" s="58">
        <v>8</v>
      </c>
      <c r="B9" s="76" t="str">
        <f>VLOOKUP(F9,State!M$3:AY$36,39,0)</f>
        <v>Florida</v>
      </c>
      <c r="C9" s="59">
        <f>VLOOKUP(B9,State!$A$3:$C$37,3,0)</f>
        <v>3900162</v>
      </c>
      <c r="D9" s="75" t="str">
        <f>IF(VLOOKUP(B9,State!$A$3:$G$37,7,0)=1,"•","")</f>
        <v>•</v>
      </c>
      <c r="E9" s="59">
        <f>VLOOKUP(B9,State!$A$3:$L$37,12,0)</f>
        <v>2436407</v>
      </c>
      <c r="F9" s="77">
        <f>LARGE(State!M$3:M$36,8)</f>
        <v>0.62469379477057618</v>
      </c>
      <c r="H9" s="58">
        <v>8</v>
      </c>
      <c r="I9" s="76" t="str">
        <f>VLOOKUP(M9,State!O$3:AY$36,37,0)</f>
        <v>Utah</v>
      </c>
      <c r="J9" s="59">
        <f>VLOOKUP(I9,State!$A$3:$C$37,3,0)</f>
        <v>494909</v>
      </c>
      <c r="K9" s="75" t="str">
        <f>IF(VLOOKUP(I9,State!$A$3:$H$37,8,0)=1,"•","")</f>
        <v>•</v>
      </c>
      <c r="L9" s="59">
        <f>VLOOKUP(I9,State!$A$3:$N$37,14,0)</f>
        <v>316652</v>
      </c>
      <c r="M9" s="77">
        <f>LARGE(State!O$3:O$36,8)</f>
        <v>0.63981863332451017</v>
      </c>
      <c r="N9" s="77"/>
      <c r="O9" s="58">
        <v>8</v>
      </c>
      <c r="P9" s="76" t="str">
        <f>VLOOKUP(T9,State!Q$3:AY$36,35,0)</f>
        <v>Alabama</v>
      </c>
      <c r="Q9" s="59">
        <f>VLOOKUP(P9,State!$A$3:$C$37,3,0)</f>
        <v>1293405</v>
      </c>
      <c r="R9" s="75" t="str">
        <f>IF(VLOOKUP(P9,State!$A$3:$I$37,9,0)=1,"•","")</f>
        <v/>
      </c>
      <c r="S9" s="59">
        <f>VLOOKUP(P9,State!$A$3:$P$37,16,0)</f>
        <v>0</v>
      </c>
      <c r="T9" s="77">
        <f>LARGE(State!Q$3:Q$36,8)</f>
        <v>0</v>
      </c>
    </row>
    <row r="10" spans="1:20">
      <c r="A10" s="58">
        <v>9</v>
      </c>
      <c r="B10" s="76" t="str">
        <f>VLOOKUP(F10,State!M$3:AY$36,39,0)</f>
        <v>South Dakota</v>
      </c>
      <c r="C10" s="59">
        <f>VLOOKUP(B10,State!$A$3:$C$37,3,0)</f>
        <v>262111</v>
      </c>
      <c r="D10" s="75" t="str">
        <f>IF(VLOOKUP(B10,State!$A$3:$G$37,7,0)=1,"•","")</f>
        <v>•</v>
      </c>
      <c r="E10" s="59">
        <f>VLOOKUP(B10,State!$A$3:$L$37,12,0)</f>
        <v>162884</v>
      </c>
      <c r="F10" s="77">
        <f>LARGE(State!M$3:M$36,9)</f>
        <v>0.6214313783091896</v>
      </c>
      <c r="H10" s="58">
        <v>9</v>
      </c>
      <c r="I10" s="76" t="str">
        <f>VLOOKUP(M10,State!O$3:AY$36,37,0)</f>
        <v>Alabama</v>
      </c>
      <c r="J10" s="59">
        <f>VLOOKUP(I10,State!$A$3:$C$37,3,0)</f>
        <v>1293405</v>
      </c>
      <c r="K10" s="75" t="str">
        <f>IF(VLOOKUP(I10,State!$A$3:$H$37,8,0)=1,"•","")</f>
        <v>•</v>
      </c>
      <c r="L10" s="59">
        <f>VLOOKUP(I10,State!$A$3:$N$37,14,0)</f>
        <v>817973</v>
      </c>
      <c r="M10" s="77">
        <f>LARGE(State!O$3:O$36,9)</f>
        <v>0.63241830671754018</v>
      </c>
      <c r="N10" s="77"/>
      <c r="O10" s="58">
        <v>9</v>
      </c>
      <c r="P10" s="76" t="str">
        <f>VLOOKUP(T10,State!Q$3:AY$36,35,0)</f>
        <v>Alabama</v>
      </c>
      <c r="Q10" s="59">
        <f>VLOOKUP(P10,State!$A$3:$C$37,3,0)</f>
        <v>1293405</v>
      </c>
      <c r="R10" s="75" t="str">
        <f>IF(VLOOKUP(P10,State!$A$3:$I$37,9,0)=1,"•","")</f>
        <v/>
      </c>
      <c r="S10" s="59">
        <f>VLOOKUP(P10,State!$A$3:$P$37,16,0)</f>
        <v>0</v>
      </c>
      <c r="T10" s="77">
        <f>LARGE(State!Q$3:Q$36,9)</f>
        <v>0</v>
      </c>
    </row>
    <row r="11" spans="1:20">
      <c r="A11" s="58">
        <v>10</v>
      </c>
      <c r="B11" s="76" t="str">
        <f>VLOOKUP(F11,State!M$3:AY$36,39,0)</f>
        <v>Oregon</v>
      </c>
      <c r="C11" s="59">
        <f>VLOOKUP(B11,State!$A$3:$C$37,3,0)</f>
        <v>1117747</v>
      </c>
      <c r="D11" s="75" t="str">
        <f>IF(VLOOKUP(B11,State!$A$3:$G$37,7,0)=1,"•","")</f>
        <v>•</v>
      </c>
      <c r="E11" s="59">
        <f>VLOOKUP(B11,State!$A$3:$L$37,12,0)</f>
        <v>682425</v>
      </c>
      <c r="F11" s="77">
        <f>LARGE(State!M$3:M$36,10)</f>
        <v>0.61053619468448583</v>
      </c>
      <c r="H11" s="58">
        <v>10</v>
      </c>
      <c r="I11" s="76" t="str">
        <f>VLOOKUP(M11,State!O$3:AY$36,37,0)</f>
        <v>Colorado</v>
      </c>
      <c r="J11" s="59">
        <f>VLOOKUP(I11,State!$A$3:$C$37,3,0)</f>
        <v>1323783</v>
      </c>
      <c r="K11" s="75" t="str">
        <f>IF(VLOOKUP(I11,State!$A$3:$H$37,8,0)=1,"•","")</f>
        <v>•</v>
      </c>
      <c r="L11" s="59">
        <f>VLOOKUP(I11,State!$A$3:$N$37,14,0)</f>
        <v>826966</v>
      </c>
      <c r="M11" s="77">
        <f>LARGE(State!O$3:O$36,10)</f>
        <v>0.62469906321504354</v>
      </c>
      <c r="N11" s="77"/>
      <c r="O11" s="58">
        <v>10</v>
      </c>
      <c r="P11" s="76" t="str">
        <f>VLOOKUP(T11,State!Q$3:AY$36,35,0)</f>
        <v>Alabama</v>
      </c>
      <c r="Q11" s="59">
        <f>VLOOKUP(P11,State!$A$3:$C$37,3,0)</f>
        <v>1293405</v>
      </c>
      <c r="R11" s="75" t="str">
        <f>IF(VLOOKUP(P11,State!$A$3:$I$37,9,0)=1,"•","")</f>
        <v/>
      </c>
      <c r="S11" s="59">
        <f>VLOOKUP(P11,State!$A$3:$P$37,16,0)</f>
        <v>0</v>
      </c>
      <c r="T11" s="77">
        <f>LARGE(State!Q$3:Q$36,10)</f>
        <v>0</v>
      </c>
    </row>
    <row r="12" spans="1:20">
      <c r="A12" s="58">
        <v>11</v>
      </c>
      <c r="B12" s="76" t="str">
        <f>VLOOKUP(F12,State!M$3:AY$36,39,0)</f>
        <v>Washington</v>
      </c>
      <c r="C12" s="59">
        <f>VLOOKUP(B12,State!$A$3:$C$37,3,0)</f>
        <v>1888561</v>
      </c>
      <c r="D12" s="75" t="str">
        <f>IF(VLOOKUP(B12,State!$A$3:$G$37,7,0)=1,"•","")</f>
        <v>•</v>
      </c>
      <c r="E12" s="59">
        <f>VLOOKUP(B12,State!$A$3:$L$37,12,0)</f>
        <v>1103184</v>
      </c>
      <c r="F12" s="77">
        <f>LARGE(State!M$3:M$36,11)</f>
        <v>0.58413998806498701</v>
      </c>
      <c r="H12" s="58">
        <v>11</v>
      </c>
      <c r="I12" s="76" t="str">
        <f>VLOOKUP(M12,State!O$3:AY$36,37,0)</f>
        <v>Pennsylvania</v>
      </c>
      <c r="J12" s="59">
        <f>VLOOKUP(I12,State!$A$3:$C$37,3,0)</f>
        <v>2957499</v>
      </c>
      <c r="K12" s="75" t="str">
        <f>IF(VLOOKUP(I12,State!$A$3:$H$37,8,0)=1,"•","")</f>
        <v>•</v>
      </c>
      <c r="L12" s="59">
        <f>VLOOKUP(I12,State!$A$3:$N$37,14,0)</f>
        <v>1814180</v>
      </c>
      <c r="M12" s="77">
        <f>LARGE(State!O$3:O$36,11)</f>
        <v>0.61341694451967688</v>
      </c>
      <c r="N12" s="77"/>
      <c r="O12" s="58">
        <v>11</v>
      </c>
      <c r="P12" s="76" t="str">
        <f>VLOOKUP(T12,State!Q$3:AY$36,35,0)</f>
        <v>Alabama</v>
      </c>
      <c r="Q12" s="59">
        <f>VLOOKUP(P12,State!$A$3:$C$37,3,0)</f>
        <v>1293405</v>
      </c>
      <c r="R12" s="75" t="str">
        <f>IF(VLOOKUP(P12,State!$A$3:$I$37,9,0)=1,"•","")</f>
        <v/>
      </c>
      <c r="S12" s="59">
        <f>VLOOKUP(P12,State!$A$3:$P$37,16,0)</f>
        <v>0</v>
      </c>
      <c r="T12" s="77">
        <f>LARGE(State!Q$3:Q$36,11)</f>
        <v>0</v>
      </c>
    </row>
    <row r="13" spans="1:20">
      <c r="A13" s="58">
        <v>12</v>
      </c>
      <c r="B13" s="76" t="str">
        <f>VLOOKUP(F13,State!M$3:AY$36,39,0)</f>
        <v>Arkansas</v>
      </c>
      <c r="C13" s="59">
        <f>VLOOKUP(B13,State!$A$3:$C$37,3,0)</f>
        <v>700644</v>
      </c>
      <c r="D13" s="75" t="str">
        <f>IF(VLOOKUP(B13,State!$A$3:$G$37,7,0)=1,"•","")</f>
        <v>•</v>
      </c>
      <c r="E13" s="59">
        <f>VLOOKUP(B13,State!$A$3:$L$37,12,0)</f>
        <v>385878</v>
      </c>
      <c r="F13" s="77">
        <f>LARGE(State!M$3:M$36,12)</f>
        <v>0.55074759792419548</v>
      </c>
      <c r="H13" s="58">
        <v>12</v>
      </c>
      <c r="I13" s="76" t="str">
        <f>VLOOKUP(M13,State!O$3:AY$36,37,0)</f>
        <v>Ohio</v>
      </c>
      <c r="J13" s="59">
        <f>VLOOKUP(I13,State!$A$3:$C$37,3,0)</f>
        <v>3404351</v>
      </c>
      <c r="K13" s="75" t="str">
        <f>IF(VLOOKUP(I13,State!$A$3:$H$37,8,0)=1,"•","")</f>
        <v>•</v>
      </c>
      <c r="L13" s="59">
        <f>VLOOKUP(I13,State!$A$3:$N$37,14,0)</f>
        <v>1922087</v>
      </c>
      <c r="M13" s="77">
        <f>LARGE(State!O$3:O$36,12)</f>
        <v>0.56459718754029764</v>
      </c>
      <c r="N13" s="77"/>
      <c r="O13" s="58">
        <v>12</v>
      </c>
      <c r="P13" s="76" t="str">
        <f>VLOOKUP(T13,State!Q$3:AY$36,35,0)</f>
        <v>Alabama</v>
      </c>
      <c r="Q13" s="59">
        <f>VLOOKUP(P13,State!$A$3:$C$37,3,0)</f>
        <v>1293405</v>
      </c>
      <c r="R13" s="75" t="str">
        <f>IF(VLOOKUP(P13,State!$A$3:$I$37,9,0)=1,"•","")</f>
        <v/>
      </c>
      <c r="S13" s="59">
        <f>VLOOKUP(P13,State!$A$3:$P$37,16,0)</f>
        <v>0</v>
      </c>
      <c r="T13" s="77">
        <f>LARGE(State!Q$3:Q$36,12)</f>
        <v>0</v>
      </c>
    </row>
    <row r="14" spans="1:20">
      <c r="A14" s="58">
        <v>13</v>
      </c>
      <c r="B14" s="76" t="str">
        <f>VLOOKUP(F14,State!M$3:AY$36,39,0)</f>
        <v>New York</v>
      </c>
      <c r="C14" s="59">
        <f>VLOOKUP(B14,State!$A$3:$C$37,3,0)</f>
        <v>4670805</v>
      </c>
      <c r="D14" s="75" t="str">
        <f>IF(VLOOKUP(B14,State!$A$3:$G$37,7,0)=1,"•","")</f>
        <v>•</v>
      </c>
      <c r="E14" s="59">
        <f>VLOOKUP(B14,State!$A$3:$L$37,12,0)</f>
        <v>2551065</v>
      </c>
      <c r="F14" s="77">
        <f>LARGE(State!M$3:M$36,13)</f>
        <v>0.54617244779004903</v>
      </c>
      <c r="H14" s="58">
        <v>13</v>
      </c>
      <c r="I14" s="76" t="str">
        <f>VLOOKUP(M14,State!O$3:AY$36,37,0)</f>
        <v>Missouri</v>
      </c>
      <c r="J14" s="59">
        <f>VLOOKUP(I14,State!$A$3:$C$37,3,0)</f>
        <v>1576857</v>
      </c>
      <c r="K14" s="75" t="str">
        <f>IF(VLOOKUP(I14,State!$A$3:$H$37,8,0)=1,"•","")</f>
        <v>•</v>
      </c>
      <c r="L14" s="59">
        <f>VLOOKUP(I14,State!$A$3:$N$37,14,0)</f>
        <v>830625</v>
      </c>
      <c r="M14" s="77">
        <f>LARGE(State!O$3:O$36,13)</f>
        <v>0.52675987740169206</v>
      </c>
      <c r="N14" s="77"/>
      <c r="O14" s="58">
        <v>13</v>
      </c>
      <c r="P14" s="76" t="str">
        <f>VLOOKUP(T14,State!Q$3:AY$36,35,0)</f>
        <v>Alabama</v>
      </c>
      <c r="Q14" s="59">
        <f>VLOOKUP(P14,State!$A$3:$C$37,3,0)</f>
        <v>1293405</v>
      </c>
      <c r="R14" s="75" t="str">
        <f>IF(VLOOKUP(P14,State!$A$3:$I$37,9,0)=1,"•","")</f>
        <v/>
      </c>
      <c r="S14" s="59">
        <f>VLOOKUP(P14,State!$A$3:$P$37,16,0)</f>
        <v>0</v>
      </c>
      <c r="T14" s="77">
        <f>LARGE(State!Q$3:Q$36,13)</f>
        <v>0</v>
      </c>
    </row>
    <row r="15" spans="1:20">
      <c r="A15" s="58">
        <v>14</v>
      </c>
      <c r="B15" s="76" t="str">
        <f>VLOOKUP(F15,State!M$3:AY$36,39,0)</f>
        <v>California</v>
      </c>
      <c r="C15" s="59">
        <f>VLOOKUP(B15,State!$A$3:$C$37,3,0)</f>
        <v>8311905</v>
      </c>
      <c r="D15" s="75" t="str">
        <f>IF(VLOOKUP(B15,State!$A$3:$G$37,7,0)=1,"•","")</f>
        <v>•</v>
      </c>
      <c r="E15" s="59">
        <f>VLOOKUP(B15,State!$A$3:$L$37,12,0)</f>
        <v>4410056</v>
      </c>
      <c r="F15" s="77">
        <f>LARGE(State!M$3:M$36,14)</f>
        <v>0.53057103034743536</v>
      </c>
      <c r="H15" s="58">
        <v>14</v>
      </c>
      <c r="I15" s="76" t="str">
        <f>VLOOKUP(M15,State!O$3:AY$36,37,0)</f>
        <v>Georgia</v>
      </c>
      <c r="J15" s="59">
        <f>VLOOKUP(I15,State!$A$3:$C$37,3,0)</f>
        <v>1753953</v>
      </c>
      <c r="K15" s="75" t="str">
        <f>IF(VLOOKUP(I15,State!$A$3:$H$37,8,0)=1,"•","")</f>
        <v>•</v>
      </c>
      <c r="L15" s="59">
        <f>VLOOKUP(I15,State!$A$3:$N$37,14,0)</f>
        <v>918540</v>
      </c>
      <c r="M15" s="77">
        <f>LARGE(State!O$3:O$36,14)</f>
        <v>0.52369704319328969</v>
      </c>
      <c r="N15" s="77"/>
      <c r="O15" s="58">
        <v>14</v>
      </c>
      <c r="P15" s="76" t="str">
        <f>VLOOKUP(T15,State!Q$3:AY$36,35,0)</f>
        <v>Alabama</v>
      </c>
      <c r="Q15" s="59">
        <f>VLOOKUP(P15,State!$A$3:$C$37,3,0)</f>
        <v>1293405</v>
      </c>
      <c r="R15" s="75" t="str">
        <f>IF(VLOOKUP(P15,State!$A$3:$I$37,9,0)=1,"•","")</f>
        <v/>
      </c>
      <c r="S15" s="59">
        <f>VLOOKUP(P15,State!$A$3:$P$37,16,0)</f>
        <v>0</v>
      </c>
      <c r="T15" s="77">
        <f>LARGE(State!Q$3:Q$36,14)</f>
        <v>0</v>
      </c>
    </row>
    <row r="16" spans="1:20">
      <c r="A16" s="58">
        <v>15</v>
      </c>
      <c r="B16" s="76" t="str">
        <f>VLOOKUP(F16,State!M$3:AY$36,39,0)</f>
        <v>South Carolina</v>
      </c>
      <c r="C16" s="59">
        <f>VLOOKUP(B16,State!$A$3:$C$37,3,0)</f>
        <v>1068367</v>
      </c>
      <c r="D16" s="75" t="str">
        <f>IF(VLOOKUP(B16,State!$A$3:$G$37,7,0)=1,"•","")</f>
        <v>•</v>
      </c>
      <c r="E16" s="59">
        <f>VLOOKUP(B16,State!$A$3:$L$37,12,0)</f>
        <v>562791</v>
      </c>
      <c r="F16" s="77">
        <f>LARGE(State!M$3:M$36,15)</f>
        <v>0.52677684728187968</v>
      </c>
      <c r="H16" s="58">
        <v>15</v>
      </c>
      <c r="I16" s="76" t="str">
        <f>VLOOKUP(M16,State!O$3:AY$36,37,0)</f>
        <v>Illinois</v>
      </c>
      <c r="J16" s="59">
        <f>VLOOKUP(I16,State!$A$3:$C$37,3,0)</f>
        <v>3394521</v>
      </c>
      <c r="K16" s="75" t="str">
        <f>IF(VLOOKUP(I16,State!$A$3:$H$37,8,0)=1,"•","")</f>
        <v>•</v>
      </c>
      <c r="L16" s="59">
        <f>VLOOKUP(I16,State!$A$3:$N$37,14,0)</f>
        <v>1709041</v>
      </c>
      <c r="M16" s="77">
        <f>LARGE(State!O$3:O$36,15)</f>
        <v>0.50347044546196651</v>
      </c>
      <c r="N16" s="77"/>
      <c r="O16" s="58">
        <v>15</v>
      </c>
      <c r="P16" s="76" t="str">
        <f>VLOOKUP(T16,State!Q$3:AY$36,35,0)</f>
        <v>Alabama</v>
      </c>
      <c r="Q16" s="59">
        <f>VLOOKUP(P16,State!$A$3:$C$37,3,0)</f>
        <v>1293405</v>
      </c>
      <c r="R16" s="75" t="str">
        <f>IF(VLOOKUP(P16,State!$A$3:$I$37,9,0)=1,"•","")</f>
        <v/>
      </c>
      <c r="S16" s="59">
        <f>VLOOKUP(P16,State!$A$3:$P$37,16,0)</f>
        <v>0</v>
      </c>
      <c r="T16" s="77">
        <f>LARGE(State!Q$3:Q$36,15)</f>
        <v>0</v>
      </c>
    </row>
    <row r="17" spans="1:20">
      <c r="A17" s="58">
        <v>16</v>
      </c>
      <c r="B17" s="76" t="str">
        <f>VLOOKUP(F17,State!M$3:AY$36,39,0)</f>
        <v>North Carolina</v>
      </c>
      <c r="C17" s="59">
        <f>VLOOKUP(B17,State!$A$3:$C$37,3,0)</f>
        <v>2012143</v>
      </c>
      <c r="D17" s="75" t="str">
        <f>IF(VLOOKUP(B17,State!$A$3:$G$37,7,0)=1,"•","")</f>
        <v>•</v>
      </c>
      <c r="E17" s="59">
        <f>VLOOKUP(B17,State!$A$3:$L$37,12,0)</f>
        <v>1029237</v>
      </c>
      <c r="F17" s="77">
        <f>LARGE(State!M$3:M$36,16)</f>
        <v>0.51151284973284705</v>
      </c>
      <c r="H17" s="58">
        <v>16</v>
      </c>
      <c r="I17" s="76" t="str">
        <f>VLOOKUP(M17,State!O$3:AY$36,37,0)</f>
        <v>Kentucky</v>
      </c>
      <c r="J17" s="59">
        <f>VLOOKUP(I17,State!$A$3:$C$37,3,0)</f>
        <v>1145414</v>
      </c>
      <c r="K17" s="75" t="str">
        <f>IF(VLOOKUP(I17,State!$A$3:$H$37,8,0)=1,"•","")</f>
        <v>•</v>
      </c>
      <c r="L17" s="59">
        <f>VLOOKUP(I17,State!$A$3:$N$37,14,0)</f>
        <v>569817</v>
      </c>
      <c r="M17" s="77">
        <f>LARGE(State!O$3:O$36,16)</f>
        <v>0.49747689481707053</v>
      </c>
      <c r="N17" s="77"/>
      <c r="O17" s="58">
        <v>16</v>
      </c>
      <c r="P17" s="76" t="str">
        <f>VLOOKUP(T17,State!Q$3:AY$36,35,0)</f>
        <v>Alabama</v>
      </c>
      <c r="Q17" s="59">
        <f>VLOOKUP(P17,State!$A$3:$C$37,3,0)</f>
        <v>1293405</v>
      </c>
      <c r="R17" s="75" t="str">
        <f>IF(VLOOKUP(P17,State!$A$3:$I$37,9,0)=1,"•","")</f>
        <v/>
      </c>
      <c r="S17" s="59">
        <f>VLOOKUP(P17,State!$A$3:$P$37,16,0)</f>
        <v>0</v>
      </c>
      <c r="T17" s="77">
        <f>LARGE(State!Q$3:Q$36,16)</f>
        <v>0</v>
      </c>
    </row>
    <row r="18" spans="1:20">
      <c r="A18" s="58">
        <v>17</v>
      </c>
      <c r="B18" s="76" t="str">
        <f>VLOOKUP(F18,State!M$3:AY$36,39,0)</f>
        <v>Wisconsin</v>
      </c>
      <c r="C18" s="59">
        <f>VLOOKUP(B18,State!$A$3:$C$37,3,0)</f>
        <v>1760836</v>
      </c>
      <c r="D18" s="75" t="str">
        <f>IF(VLOOKUP(B18,State!$A$3:$G$37,7,0)=1,"•","")</f>
        <v>•</v>
      </c>
      <c r="E18" s="59">
        <f>VLOOKUP(B18,State!$A$3:$L$37,12,0)</f>
        <v>890059</v>
      </c>
      <c r="F18" s="77">
        <f>LARGE(State!M$3:M$36,17)</f>
        <v>0.50547524017001011</v>
      </c>
      <c r="H18" s="58">
        <v>17</v>
      </c>
      <c r="I18" s="76" t="str">
        <f>VLOOKUP(M18,State!O$3:AY$36,37,0)</f>
        <v>Wisconsin</v>
      </c>
      <c r="J18" s="59">
        <f>VLOOKUP(I18,State!$A$3:$C$37,3,0)</f>
        <v>1760836</v>
      </c>
      <c r="K18" s="75" t="str">
        <f>IF(VLOOKUP(I18,State!$A$3:$H$37,8,0)=1,"•","")</f>
        <v/>
      </c>
      <c r="L18" s="59">
        <f>VLOOKUP(I18,State!$A$3:$N$37,14,0)</f>
        <v>852272</v>
      </c>
      <c r="M18" s="77">
        <f>LARGE(State!O$3:O$36,17)</f>
        <v>0.48401554716055328</v>
      </c>
      <c r="N18" s="77"/>
      <c r="O18" s="58">
        <v>17</v>
      </c>
      <c r="P18" s="76" t="str">
        <f>VLOOKUP(T18,State!Q$3:AY$36,35,0)</f>
        <v>Alabama</v>
      </c>
      <c r="Q18" s="59">
        <f>VLOOKUP(P18,State!$A$3:$C$37,3,0)</f>
        <v>1293405</v>
      </c>
      <c r="R18" s="75" t="str">
        <f>IF(VLOOKUP(P18,State!$A$3:$I$37,9,0)=1,"•","")</f>
        <v/>
      </c>
      <c r="S18" s="59">
        <f>VLOOKUP(P18,State!$A$3:$P$37,16,0)</f>
        <v>0</v>
      </c>
      <c r="T18" s="77">
        <f>LARGE(State!Q$3:Q$36,17)</f>
        <v>0</v>
      </c>
    </row>
    <row r="19" spans="1:20">
      <c r="A19" s="58">
        <v>18</v>
      </c>
      <c r="B19" s="76" t="str">
        <f>VLOOKUP(F19,State!M$3:AY$36,39,0)</f>
        <v>Kentucky</v>
      </c>
      <c r="C19" s="59">
        <f>VLOOKUP(B19,State!$A$3:$C$37,3,0)</f>
        <v>1145414</v>
      </c>
      <c r="D19" s="75" t="str">
        <f>IF(VLOOKUP(B19,State!$A$3:$G$37,7,0)=1,"•","")</f>
        <v/>
      </c>
      <c r="E19" s="59">
        <f>VLOOKUP(B19,State!$A$3:$L$37,12,0)</f>
        <v>563051</v>
      </c>
      <c r="F19" s="77">
        <f>LARGE(State!M$3:M$36,18)</f>
        <v>0.49156986032997674</v>
      </c>
      <c r="H19" s="58">
        <v>18</v>
      </c>
      <c r="I19" s="76" t="str">
        <f>VLOOKUP(M19,State!O$3:AY$36,37,0)</f>
        <v>Nevada</v>
      </c>
      <c r="J19" s="59">
        <f>VLOOKUP(I19,State!$A$3:$C$37,3,0)</f>
        <v>435790</v>
      </c>
      <c r="K19" s="75" t="str">
        <f>IF(VLOOKUP(I19,State!$A$3:$H$37,8,0)=1,"•","")</f>
        <v/>
      </c>
      <c r="L19" s="59">
        <f>VLOOKUP(I19,State!$A$3:$N$37,14,0)</f>
        <v>208222</v>
      </c>
      <c r="M19" s="77">
        <f>LARGE(State!O$3:O$36,18)</f>
        <v>0.47780352922279079</v>
      </c>
      <c r="N19" s="77"/>
      <c r="O19" s="58">
        <v>18</v>
      </c>
      <c r="P19" s="76" t="str">
        <f>VLOOKUP(T19,State!Q$3:AY$36,35,0)</f>
        <v>Alabama</v>
      </c>
      <c r="Q19" s="59">
        <f>VLOOKUP(P19,State!$A$3:$C$37,3,0)</f>
        <v>1293405</v>
      </c>
      <c r="R19" s="75" t="str">
        <f>IF(VLOOKUP(P19,State!$A$3:$I$37,9,0)=1,"•","")</f>
        <v/>
      </c>
      <c r="S19" s="59">
        <f>VLOOKUP(P19,State!$A$3:$P$37,16,0)</f>
        <v>0</v>
      </c>
      <c r="T19" s="77">
        <f>LARGE(State!Q$3:Q$36,18)</f>
        <v>0</v>
      </c>
    </row>
    <row r="20" spans="1:20">
      <c r="A20" s="58">
        <v>19</v>
      </c>
      <c r="B20" s="76" t="str">
        <f>VLOOKUP(F20,State!M$3:AY$36,39,0)</f>
        <v>Nevada</v>
      </c>
      <c r="C20" s="59">
        <f>VLOOKUP(B20,State!$A$3:$C$37,3,0)</f>
        <v>435790</v>
      </c>
      <c r="D20" s="75" t="str">
        <f>IF(VLOOKUP(B20,State!$A$3:$G$37,7,0)=1,"•","")</f>
        <v>•</v>
      </c>
      <c r="E20" s="59">
        <f>VLOOKUP(B20,State!$A$3:$L$37,12,0)</f>
        <v>208650</v>
      </c>
      <c r="F20" s="77">
        <f>LARGE(State!M$3:M$36,19)</f>
        <v>0.47878565364051495</v>
      </c>
      <c r="H20" s="58">
        <v>19</v>
      </c>
      <c r="I20" s="76" t="str">
        <f>VLOOKUP(M20,State!O$3:AY$36,37,0)</f>
        <v>North Carolina</v>
      </c>
      <c r="J20" s="59">
        <f>VLOOKUP(I20,State!$A$3:$C$37,3,0)</f>
        <v>2012143</v>
      </c>
      <c r="K20" s="75" t="str">
        <f>IF(VLOOKUP(I20,State!$A$3:$H$37,8,0)=1,"•","")</f>
        <v/>
      </c>
      <c r="L20" s="59">
        <f>VLOOKUP(I20,State!$A$3:$N$37,14,0)</f>
        <v>945943</v>
      </c>
      <c r="M20" s="77">
        <f>LARGE(State!O$3:O$36,19)</f>
        <v>0.47011718352025678</v>
      </c>
      <c r="N20" s="77"/>
      <c r="O20" s="58">
        <v>19</v>
      </c>
      <c r="P20" s="76" t="str">
        <f>VLOOKUP(T20,State!Q$3:AY$36,35,0)</f>
        <v>Alabama</v>
      </c>
      <c r="Q20" s="59">
        <f>VLOOKUP(P20,State!$A$3:$C$37,3,0)</f>
        <v>1293405</v>
      </c>
      <c r="R20" s="75" t="str">
        <f>IF(VLOOKUP(P20,State!$A$3:$I$37,9,0)=1,"•","")</f>
        <v/>
      </c>
      <c r="S20" s="59">
        <f>VLOOKUP(P20,State!$A$3:$P$37,16,0)</f>
        <v>0</v>
      </c>
      <c r="T20" s="77">
        <f>LARGE(State!Q$3:Q$36,19)</f>
        <v>0</v>
      </c>
    </row>
    <row r="21" spans="1:20">
      <c r="A21" s="58">
        <v>20</v>
      </c>
      <c r="B21" s="76" t="str">
        <f>VLOOKUP(F21,State!M$3:AY$36,39,0)</f>
        <v>Illinois</v>
      </c>
      <c r="C21" s="59">
        <f>VLOOKUP(B21,State!$A$3:$C$37,3,0)</f>
        <v>3394521</v>
      </c>
      <c r="D21" s="75" t="str">
        <f>IF(VLOOKUP(B21,State!$A$3:$G$37,7,0)=1,"•","")</f>
        <v/>
      </c>
      <c r="E21" s="59">
        <f>VLOOKUP(B21,State!$A$3:$L$37,12,0)</f>
        <v>1610496</v>
      </c>
      <c r="F21" s="77">
        <f>LARGE(State!M$3:M$36,20)</f>
        <v>0.47443983996563877</v>
      </c>
      <c r="H21" s="58">
        <v>20</v>
      </c>
      <c r="I21" s="76" t="str">
        <f>VLOOKUP(M21,State!O$3:AY$36,37,0)</f>
        <v>South Carolina</v>
      </c>
      <c r="J21" s="59">
        <f>VLOOKUP(I21,State!$A$3:$C$37,3,0)</f>
        <v>1068367</v>
      </c>
      <c r="K21" s="75" t="str">
        <f>IF(VLOOKUP(I21,State!$A$3:$H$37,8,0)=1,"•","")</f>
        <v/>
      </c>
      <c r="L21" s="59">
        <f>VLOOKUP(I21,State!$A$3:$N$37,14,0)</f>
        <v>488132</v>
      </c>
      <c r="M21" s="77">
        <f>LARGE(State!O$3:O$36,20)</f>
        <v>0.45689543012841094</v>
      </c>
      <c r="N21" s="77"/>
      <c r="O21" s="58">
        <v>20</v>
      </c>
      <c r="P21" s="76" t="str">
        <f>VLOOKUP(T21,State!Q$3:AY$36,35,0)</f>
        <v>Alabama</v>
      </c>
      <c r="Q21" s="59">
        <f>VLOOKUP(P21,State!$A$3:$C$37,3,0)</f>
        <v>1293405</v>
      </c>
      <c r="R21" s="75" t="str">
        <f>IF(VLOOKUP(P21,State!$A$3:$I$37,9,0)=1,"•","")</f>
        <v/>
      </c>
      <c r="S21" s="59">
        <f>VLOOKUP(P21,State!$A$3:$P$37,16,0)</f>
        <v>0</v>
      </c>
      <c r="T21" s="77">
        <f>LARGE(State!Q$3:Q$36,20)</f>
        <v>0</v>
      </c>
    </row>
    <row r="22" spans="1:20">
      <c r="A22" s="58">
        <v>21</v>
      </c>
      <c r="B22" s="76" t="str">
        <f>VLOOKUP(F22,State!M$3:AY$36,39,0)</f>
        <v>Georgia</v>
      </c>
      <c r="C22" s="59">
        <f>VLOOKUP(B22,State!$A$3:$C$37,3,0)</f>
        <v>1753953</v>
      </c>
      <c r="D22" s="75" t="str">
        <f>IF(VLOOKUP(B22,State!$A$3:$G$37,7,0)=1,"•","")</f>
        <v/>
      </c>
      <c r="E22" s="59">
        <f>VLOOKUP(B22,State!$A$3:$L$37,12,0)</f>
        <v>791904</v>
      </c>
      <c r="F22" s="77">
        <f>LARGE(State!M$3:M$36,21)</f>
        <v>0.45149670487179533</v>
      </c>
      <c r="H22" s="58">
        <v>21</v>
      </c>
      <c r="I22" s="76" t="str">
        <f>VLOOKUP(M22,State!O$3:AY$36,37,0)</f>
        <v>New York</v>
      </c>
      <c r="J22" s="59">
        <f>VLOOKUP(I22,State!$A$3:$C$37,3,0)</f>
        <v>4670805</v>
      </c>
      <c r="K22" s="75" t="str">
        <f>IF(VLOOKUP(I22,State!$A$3:$H$37,8,0)=1,"•","")</f>
        <v/>
      </c>
      <c r="L22" s="59">
        <f>VLOOKUP(I22,State!$A$3:$N$37,14,0)</f>
        <v>2058988</v>
      </c>
      <c r="M22" s="77">
        <f>LARGE(State!O$3:O$36,21)</f>
        <v>0.44082080069709612</v>
      </c>
      <c r="N22" s="77"/>
      <c r="O22" s="58">
        <v>21</v>
      </c>
      <c r="P22" s="76" t="str">
        <f>VLOOKUP(T22,State!Q$3:AY$36,35,0)</f>
        <v>Alabama</v>
      </c>
      <c r="Q22" s="59">
        <f>VLOOKUP(P22,State!$A$3:$C$37,3,0)</f>
        <v>1293405</v>
      </c>
      <c r="R22" s="75" t="str">
        <f>IF(VLOOKUP(P22,State!$A$3:$I$37,9,0)=1,"•","")</f>
        <v/>
      </c>
      <c r="S22" s="59">
        <f>VLOOKUP(P22,State!$A$3:$P$37,16,0)</f>
        <v>0</v>
      </c>
      <c r="T22" s="77">
        <f>LARGE(State!Q$3:Q$36,21)</f>
        <v>0</v>
      </c>
    </row>
    <row r="23" spans="1:20">
      <c r="A23" s="58">
        <v>22</v>
      </c>
      <c r="B23" s="76" t="str">
        <f>VLOOKUP(F23,State!M$3:AY$36,39,0)</f>
        <v>Missouri</v>
      </c>
      <c r="C23" s="59">
        <f>VLOOKUP(B23,State!$A$3:$C$37,3,0)</f>
        <v>1576857</v>
      </c>
      <c r="D23" s="75" t="str">
        <f>IF(VLOOKUP(B23,State!$A$3:$G$37,7,0)=1,"•","")</f>
        <v/>
      </c>
      <c r="E23" s="59">
        <f>VLOOKUP(B23,State!$A$3:$L$37,12,0)</f>
        <v>690208</v>
      </c>
      <c r="F23" s="77">
        <f>LARGE(State!M$3:M$36,22)</f>
        <v>0.43771121921645401</v>
      </c>
      <c r="H23" s="58">
        <v>22</v>
      </c>
      <c r="I23" s="76" t="str">
        <f>VLOOKUP(M23,State!O$3:AY$36,37,0)</f>
        <v>California</v>
      </c>
      <c r="J23" s="59">
        <f>VLOOKUP(I23,State!$A$3:$C$37,3,0)</f>
        <v>8311905</v>
      </c>
      <c r="K23" s="75" t="str">
        <f>IF(VLOOKUP(I23,State!$A$3:$H$37,8,0)=1,"•","")</f>
        <v/>
      </c>
      <c r="L23" s="59">
        <f>VLOOKUP(I23,State!$A$3:$N$37,14,0)</f>
        <v>3575078</v>
      </c>
      <c r="M23" s="77">
        <f>LARGE(State!O$3:O$36,22)</f>
        <v>0.43011535863318939</v>
      </c>
      <c r="N23" s="77"/>
      <c r="O23" s="58">
        <v>22</v>
      </c>
      <c r="P23" s="76" t="str">
        <f>VLOOKUP(T23,State!Q$3:AY$36,35,0)</f>
        <v>Alabama</v>
      </c>
      <c r="Q23" s="59">
        <f>VLOOKUP(P23,State!$A$3:$C$37,3,0)</f>
        <v>1293405</v>
      </c>
      <c r="R23" s="75" t="str">
        <f>IF(VLOOKUP(P23,State!$A$3:$I$37,9,0)=1,"•","")</f>
        <v/>
      </c>
      <c r="S23" s="59">
        <f>VLOOKUP(P23,State!$A$3:$P$37,16,0)</f>
        <v>0</v>
      </c>
      <c r="T23" s="77">
        <f>LARGE(State!Q$3:Q$36,22)</f>
        <v>0</v>
      </c>
    </row>
    <row r="24" spans="1:20">
      <c r="A24" s="58">
        <v>23</v>
      </c>
      <c r="B24" s="76" t="str">
        <f>VLOOKUP(F24,State!M$3:AY$36,39,0)</f>
        <v>Ohio</v>
      </c>
      <c r="C24" s="59">
        <f>VLOOKUP(B24,State!$A$3:$C$37,3,0)</f>
        <v>3404351</v>
      </c>
      <c r="D24" s="75" t="str">
        <f>IF(VLOOKUP(B24,State!$A$3:$G$37,7,0)=1,"•","")</f>
        <v/>
      </c>
      <c r="E24" s="59">
        <f>VLOOKUP(B24,State!$A$3:$L$37,12,0)</f>
        <v>1482054</v>
      </c>
      <c r="F24" s="77">
        <f>LARGE(State!M$3:M$36,23)</f>
        <v>0.43534112669345787</v>
      </c>
      <c r="H24" s="58">
        <v>23</v>
      </c>
      <c r="I24" s="76" t="str">
        <f>VLOOKUP(M24,State!O$3:AY$36,37,0)</f>
        <v>Arkansas</v>
      </c>
      <c r="J24" s="59">
        <f>VLOOKUP(I24,State!$A$3:$C$37,3,0)</f>
        <v>700644</v>
      </c>
      <c r="K24" s="75" t="str">
        <f>IF(VLOOKUP(I24,State!$A$3:$H$37,8,0)=1,"•","")</f>
        <v/>
      </c>
      <c r="L24" s="59">
        <f>VLOOKUP(I24,State!$A$3:$N$37,14,0)</f>
        <v>295870</v>
      </c>
      <c r="M24" s="77">
        <f>LARGE(State!O$3:O$36,23)</f>
        <v>0.42228292827741337</v>
      </c>
      <c r="N24" s="77"/>
      <c r="O24" s="58">
        <v>23</v>
      </c>
      <c r="P24" s="76" t="str">
        <f>VLOOKUP(T24,State!Q$3:AY$36,35,0)</f>
        <v>Alabama</v>
      </c>
      <c r="Q24" s="59">
        <f>VLOOKUP(P24,State!$A$3:$C$37,3,0)</f>
        <v>1293405</v>
      </c>
      <c r="R24" s="75" t="str">
        <f>IF(VLOOKUP(P24,State!$A$3:$I$37,9,0)=1,"•","")</f>
        <v/>
      </c>
      <c r="S24" s="59">
        <f>VLOOKUP(P24,State!$A$3:$P$37,16,0)</f>
        <v>0</v>
      </c>
      <c r="T24" s="77">
        <f>LARGE(State!Q$3:Q$36,23)</f>
        <v>0</v>
      </c>
    </row>
    <row r="25" spans="1:20">
      <c r="A25" s="58">
        <v>24</v>
      </c>
      <c r="B25" s="76" t="str">
        <f>VLOOKUP(F25,State!M$3:AY$36,39,0)</f>
        <v>Alabama</v>
      </c>
      <c r="C25" s="59">
        <f>VLOOKUP(B25,State!$A$3:$C$37,3,0)</f>
        <v>1293405</v>
      </c>
      <c r="D25" s="75" t="str">
        <f>IF(VLOOKUP(B25,State!$A$3:$G$37,7,0)=1,"•","")</f>
        <v/>
      </c>
      <c r="E25" s="59">
        <f>VLOOKUP(B25,State!$A$3:$L$37,12,0)</f>
        <v>474568</v>
      </c>
      <c r="F25" s="77">
        <f>LARGE(State!M$3:M$36,24)</f>
        <v>0.36691368906104432</v>
      </c>
      <c r="H25" s="58">
        <v>24</v>
      </c>
      <c r="I25" s="76" t="str">
        <f>VLOOKUP(M25,State!O$3:AY$36,37,0)</f>
        <v>Washington</v>
      </c>
      <c r="J25" s="59">
        <f>VLOOKUP(I25,State!$A$3:$C$37,3,0)</f>
        <v>1888561</v>
      </c>
      <c r="K25" s="75" t="str">
        <f>IF(VLOOKUP(I25,State!$A$3:$H$37,8,0)=1,"•","")</f>
        <v/>
      </c>
      <c r="L25" s="59">
        <f>VLOOKUP(I25,State!$A$3:$N$37,14,0)</f>
        <v>785377</v>
      </c>
      <c r="M25" s="77">
        <f>LARGE(State!O$3:O$36,24)</f>
        <v>0.41586001193501293</v>
      </c>
      <c r="N25" s="77"/>
      <c r="O25" s="58">
        <v>24</v>
      </c>
      <c r="P25" s="76" t="str">
        <f>VLOOKUP(T25,State!Q$3:AY$36,35,0)</f>
        <v>Alabama</v>
      </c>
      <c r="Q25" s="59">
        <f>VLOOKUP(P25,State!$A$3:$C$37,3,0)</f>
        <v>1293405</v>
      </c>
      <c r="R25" s="75" t="str">
        <f>IF(VLOOKUP(P25,State!$A$3:$I$37,9,0)=1,"•","")</f>
        <v/>
      </c>
      <c r="S25" s="59">
        <f>VLOOKUP(P25,State!$A$3:$P$37,16,0)</f>
        <v>0</v>
      </c>
      <c r="T25" s="77">
        <f>LARGE(State!Q$3:Q$36,24)</f>
        <v>0</v>
      </c>
    </row>
    <row r="26" spans="1:20">
      <c r="A26" s="58">
        <v>25</v>
      </c>
      <c r="B26" s="76" t="str">
        <f>VLOOKUP(F26,State!M$3:AY$36,39,0)</f>
        <v>Colorado</v>
      </c>
      <c r="C26" s="59">
        <f>VLOOKUP(B26,State!$A$3:$C$37,3,0)</f>
        <v>1323783</v>
      </c>
      <c r="D26" s="75" t="str">
        <f>IF(VLOOKUP(B26,State!$A$3:$G$37,7,0)=1,"•","")</f>
        <v/>
      </c>
      <c r="E26" s="59">
        <f>VLOOKUP(B26,State!$A$3:$L$37,12,0)</f>
        <v>463435</v>
      </c>
      <c r="F26" s="77">
        <f>LARGE(State!M$3:M$36,25)</f>
        <v>0.35008381283035062</v>
      </c>
      <c r="H26" s="58">
        <v>25</v>
      </c>
      <c r="I26" s="76" t="str">
        <f>VLOOKUP(M26,State!O$3:AY$36,37,0)</f>
        <v>Florida</v>
      </c>
      <c r="J26" s="59">
        <f>VLOOKUP(I26,State!$A$3:$C$37,3,0)</f>
        <v>3900162</v>
      </c>
      <c r="K26" s="75" t="str">
        <f>IF(VLOOKUP(I26,State!$A$3:$H$37,8,0)=1,"•","")</f>
        <v/>
      </c>
      <c r="L26" s="59">
        <f>VLOOKUP(I26,State!$A$3:$N$37,14,0)</f>
        <v>1463755</v>
      </c>
      <c r="M26" s="77">
        <f>LARGE(State!O$3:O$36,25)</f>
        <v>0.37530620522942382</v>
      </c>
      <c r="N26" s="77"/>
      <c r="O26" s="58">
        <v>25</v>
      </c>
      <c r="P26" s="76" t="str">
        <f>VLOOKUP(T26,State!Q$3:AY$36,35,0)</f>
        <v>Alabama</v>
      </c>
      <c r="Q26" s="59">
        <f>VLOOKUP(P26,State!$A$3:$C$37,3,0)</f>
        <v>1293405</v>
      </c>
      <c r="R26" s="75" t="str">
        <f>IF(VLOOKUP(P26,State!$A$3:$I$37,9,0)=1,"•","")</f>
        <v/>
      </c>
      <c r="S26" s="59">
        <f>VLOOKUP(P26,State!$A$3:$P$37,16,0)</f>
        <v>0</v>
      </c>
      <c r="T26" s="77">
        <f>LARGE(State!Q$3:Q$36,25)</f>
        <v>0</v>
      </c>
    </row>
    <row r="27" spans="1:20">
      <c r="A27" s="58">
        <v>26</v>
      </c>
      <c r="B27" s="76" t="str">
        <f>VLOOKUP(F27,State!M$3:AY$36,39,0)</f>
        <v>Pennsylvania</v>
      </c>
      <c r="C27" s="59">
        <f>VLOOKUP(B27,State!$A$3:$C$37,3,0)</f>
        <v>2957499</v>
      </c>
      <c r="D27" s="75" t="str">
        <f>IF(VLOOKUP(B27,State!$A$3:$G$37,7,0)=1,"•","")</f>
        <v/>
      </c>
      <c r="E27" s="59">
        <f>VLOOKUP(B27,State!$A$3:$L$37,12,0)</f>
        <v>1028839</v>
      </c>
      <c r="F27" s="77">
        <f>LARGE(State!M$3:M$36,26)</f>
        <v>0.34787467383759046</v>
      </c>
      <c r="H27" s="58">
        <v>26</v>
      </c>
      <c r="I27" s="76" t="str">
        <f>VLOOKUP(M27,State!O$3:AY$36,37,0)</f>
        <v>South Dakota</v>
      </c>
      <c r="J27" s="59">
        <f>VLOOKUP(I27,State!$A$3:$C$37,3,0)</f>
        <v>262111</v>
      </c>
      <c r="K27" s="75" t="str">
        <f>IF(VLOOKUP(I27,State!$A$3:$H$37,8,0)=1,"•","")</f>
        <v/>
      </c>
      <c r="L27" s="59">
        <f>VLOOKUP(I27,State!$A$3:$N$37,14,0)</f>
        <v>95431</v>
      </c>
      <c r="M27" s="77">
        <f>LARGE(State!O$3:O$36,26)</f>
        <v>0.36408620775167772</v>
      </c>
      <c r="N27" s="77"/>
      <c r="O27" s="58">
        <v>26</v>
      </c>
      <c r="P27" s="76" t="str">
        <f>VLOOKUP(T27,State!Q$3:AY$36,35,0)</f>
        <v>Alabama</v>
      </c>
      <c r="Q27" s="59">
        <f>VLOOKUP(P27,State!$A$3:$C$37,3,0)</f>
        <v>1293405</v>
      </c>
      <c r="R27" s="75" t="str">
        <f>IF(VLOOKUP(P27,State!$A$3:$I$37,9,0)=1,"•","")</f>
        <v/>
      </c>
      <c r="S27" s="59">
        <f>VLOOKUP(P27,State!$A$3:$P$37,16,0)</f>
        <v>0</v>
      </c>
      <c r="T27" s="77">
        <f>LARGE(State!Q$3:Q$36,26)</f>
        <v>0</v>
      </c>
    </row>
    <row r="28" spans="1:20">
      <c r="A28" s="58">
        <v>27</v>
      </c>
      <c r="B28" s="76" t="str">
        <f>VLOOKUP(F28,State!M$3:AY$36,39,0)</f>
        <v>Utah</v>
      </c>
      <c r="C28" s="59">
        <f>VLOOKUP(B28,State!$A$3:$C$37,3,0)</f>
        <v>494909</v>
      </c>
      <c r="D28" s="75" t="str">
        <f>IF(VLOOKUP(B28,State!$A$3:$G$37,7,0)=1,"•","")</f>
        <v/>
      </c>
      <c r="E28" s="59">
        <f>VLOOKUP(B28,State!$A$3:$L$37,12,0)</f>
        <v>163172</v>
      </c>
      <c r="F28" s="77">
        <f>LARGE(State!M$3:M$36,27)</f>
        <v>0.329701015742288</v>
      </c>
      <c r="H28" s="58">
        <v>27</v>
      </c>
      <c r="I28" s="76" t="str">
        <f>VLOOKUP(M28,State!O$3:AY$36,37,0)</f>
        <v>North Dakota</v>
      </c>
      <c r="J28" s="59">
        <f>VLOOKUP(I28,State!$A$3:$C$37,3,0)</f>
        <v>213358</v>
      </c>
      <c r="K28" s="75" t="str">
        <f>IF(VLOOKUP(I28,State!$A$3:$H$37,8,0)=1,"•","")</f>
        <v/>
      </c>
      <c r="L28" s="59">
        <f>VLOOKUP(I28,State!$A$3:$N$37,14,0)</f>
        <v>75013</v>
      </c>
      <c r="M28" s="77">
        <f>LARGE(State!O$3:O$36,27)</f>
        <v>0.35158278574039875</v>
      </c>
      <c r="N28" s="77"/>
      <c r="O28" s="58">
        <v>27</v>
      </c>
      <c r="P28" s="76" t="str">
        <f>VLOOKUP(T28,State!Q$3:AY$36,35,0)</f>
        <v>Alabama</v>
      </c>
      <c r="Q28" s="59">
        <f>VLOOKUP(P28,State!$A$3:$C$37,3,0)</f>
        <v>1293405</v>
      </c>
      <c r="R28" s="75" t="str">
        <f>IF(VLOOKUP(P28,State!$A$3:$I$37,9,0)=1,"•","")</f>
        <v/>
      </c>
      <c r="S28" s="59">
        <f>VLOOKUP(P28,State!$A$3:$P$37,16,0)</f>
        <v>0</v>
      </c>
      <c r="T28" s="77">
        <f>LARGE(State!Q$3:Q$36,27)</f>
        <v>0</v>
      </c>
    </row>
    <row r="29" spans="1:20">
      <c r="A29" s="58">
        <v>28</v>
      </c>
      <c r="B29" s="76" t="str">
        <f>VLOOKUP(F29,State!M$3:AY$36,39,0)</f>
        <v>Kansas</v>
      </c>
      <c r="C29" s="59">
        <f>VLOOKUP(B29,State!$A$3:$C$37,3,0)</f>
        <v>727236</v>
      </c>
      <c r="D29" s="75" t="str">
        <f>IF(VLOOKUP(B29,State!$A$3:$G$37,7,0)=1,"•","")</f>
        <v/>
      </c>
      <c r="E29" s="59">
        <f>VLOOKUP(B29,State!$A$3:$L$37,12,0)</f>
        <v>229718</v>
      </c>
      <c r="F29" s="77">
        <f>LARGE(State!M$3:M$36,28)</f>
        <v>0.31587820184919341</v>
      </c>
      <c r="H29" s="58">
        <v>28</v>
      </c>
      <c r="I29" s="76" t="str">
        <f>VLOOKUP(M29,State!O$3:AY$36,37,0)</f>
        <v>Indiana</v>
      </c>
      <c r="J29" s="59">
        <f>VLOOKUP(I29,State!$A$3:$C$37,3,0)</f>
        <v>1588617</v>
      </c>
      <c r="K29" s="75" t="str">
        <f>IF(VLOOKUP(I29,State!$A$3:$H$37,8,0)=1,"•","")</f>
        <v/>
      </c>
      <c r="L29" s="59">
        <f>VLOOKUP(I29,State!$A$3:$N$37,14,0)</f>
        <v>552732</v>
      </c>
      <c r="M29" s="77">
        <f>LARGE(State!O$3:O$36,28)</f>
        <v>0.34793282458893493</v>
      </c>
      <c r="N29" s="77"/>
      <c r="O29" s="58">
        <v>28</v>
      </c>
      <c r="P29" s="76" t="str">
        <f>VLOOKUP(T29,State!Q$3:AY$36,35,0)</f>
        <v>Alabama</v>
      </c>
      <c r="Q29" s="59">
        <f>VLOOKUP(P29,State!$A$3:$C$37,3,0)</f>
        <v>1293405</v>
      </c>
      <c r="R29" s="75" t="str">
        <f>IF(VLOOKUP(P29,State!$A$3:$I$37,9,0)=1,"•","")</f>
        <v/>
      </c>
      <c r="S29" s="59">
        <f>VLOOKUP(P29,State!$A$3:$P$37,16,0)</f>
        <v>0</v>
      </c>
      <c r="T29" s="77">
        <f>LARGE(State!Q$3:Q$36,28)</f>
        <v>0</v>
      </c>
    </row>
    <row r="30" spans="1:20">
      <c r="A30" s="58">
        <v>29</v>
      </c>
      <c r="B30" s="76" t="str">
        <f>VLOOKUP(F30,State!M$3:AY$36,39,0)</f>
        <v>Oklahoma</v>
      </c>
      <c r="C30" s="59">
        <f>VLOOKUP(B30,State!$A$3:$C$37,3,0)</f>
        <v>859713</v>
      </c>
      <c r="D30" s="75" t="str">
        <f>IF(VLOOKUP(B30,State!$A$3:$G$37,7,0)=1,"•","")</f>
        <v/>
      </c>
      <c r="E30" s="59">
        <f>VLOOKUP(B30,State!$A$3:$L$37,12,0)</f>
        <v>268898</v>
      </c>
      <c r="F30" s="77">
        <f>LARGE(State!M$3:M$36,29)</f>
        <v>0.31277647307880652</v>
      </c>
      <c r="H30" s="58">
        <v>29</v>
      </c>
      <c r="I30" s="76" t="str">
        <f>VLOOKUP(M30,State!O$3:AY$36,37,0)</f>
        <v>Oregon</v>
      </c>
      <c r="J30" s="59">
        <f>VLOOKUP(I30,State!$A$3:$C$37,3,0)</f>
        <v>1117747</v>
      </c>
      <c r="K30" s="75" t="str">
        <f>IF(VLOOKUP(I30,State!$A$3:$H$37,8,0)=1,"•","")</f>
        <v/>
      </c>
      <c r="L30" s="59">
        <f>VLOOKUP(I30,State!$A$3:$N$37,14,0)</f>
        <v>377739</v>
      </c>
      <c r="M30" s="77">
        <f>LARGE(State!O$3:O$36,29)</f>
        <v>0.33794678044315934</v>
      </c>
      <c r="N30" s="77"/>
      <c r="O30" s="58">
        <v>29</v>
      </c>
      <c r="P30" s="76" t="str">
        <f>VLOOKUP(T30,State!Q$3:AY$36,35,0)</f>
        <v>Alabama</v>
      </c>
      <c r="Q30" s="59">
        <f>VLOOKUP(P30,State!$A$3:$C$37,3,0)</f>
        <v>1293405</v>
      </c>
      <c r="R30" s="75" t="str">
        <f>IF(VLOOKUP(P30,State!$A$3:$I$37,9,0)=1,"•","")</f>
        <v/>
      </c>
      <c r="S30" s="59">
        <f>VLOOKUP(P30,State!$A$3:$P$37,16,0)</f>
        <v>0</v>
      </c>
      <c r="T30" s="77">
        <f>LARGE(State!Q$3:Q$36,29)</f>
        <v>0</v>
      </c>
    </row>
    <row r="31" spans="1:20">
      <c r="A31" s="58">
        <v>30</v>
      </c>
      <c r="B31" s="76" t="str">
        <f>VLOOKUP(F31,State!M$3:AY$36,39,0)</f>
        <v>Iowa</v>
      </c>
      <c r="C31" s="59">
        <f>VLOOKUP(B31,State!$A$3:$C$37,3,0)</f>
        <v>947907</v>
      </c>
      <c r="D31" s="75" t="str">
        <f>IF(VLOOKUP(B31,State!$A$3:$G$37,7,0)=1,"•","")</f>
        <v/>
      </c>
      <c r="E31" s="59">
        <f>VLOOKUP(B31,State!$A$3:$L$37,12,0)</f>
        <v>289049</v>
      </c>
      <c r="F31" s="77">
        <f>LARGE(State!M$3:M$36,30)</f>
        <v>0.30493392284264176</v>
      </c>
      <c r="H31" s="58">
        <v>30</v>
      </c>
      <c r="I31" s="76" t="str">
        <f>VLOOKUP(M31,State!O$3:AY$36,37,0)</f>
        <v>Connecticut</v>
      </c>
      <c r="J31" s="59">
        <f>VLOOKUP(I31,State!$A$3:$C$37,3,0)</f>
        <v>964457</v>
      </c>
      <c r="K31" s="75" t="str">
        <f>IF(VLOOKUP(I31,State!$A$3:$H$37,8,0)=1,"•","")</f>
        <v/>
      </c>
      <c r="L31" s="59">
        <f>VLOOKUP(I31,State!$A$3:$N$37,14,0)</f>
        <v>312177</v>
      </c>
      <c r="M31" s="77">
        <f>LARGE(State!O$3:O$36,30)</f>
        <v>0.3236816156656025</v>
      </c>
      <c r="N31" s="77"/>
      <c r="O31" s="58">
        <v>30</v>
      </c>
      <c r="P31" s="76" t="str">
        <f>VLOOKUP(T31,State!Q$3:AY$36,35,0)</f>
        <v>Alabama</v>
      </c>
      <c r="Q31" s="59">
        <f>VLOOKUP(P31,State!$A$3:$C$37,3,0)</f>
        <v>1293405</v>
      </c>
      <c r="R31" s="75" t="str">
        <f>IF(VLOOKUP(P31,State!$A$3:$I$37,9,0)=1,"•","")</f>
        <v/>
      </c>
      <c r="S31" s="59">
        <f>VLOOKUP(P31,State!$A$3:$P$37,16,0)</f>
        <v>0</v>
      </c>
      <c r="T31" s="77">
        <f>LARGE(State!Q$3:Q$36,30)</f>
        <v>0</v>
      </c>
    </row>
    <row r="32" spans="1:20">
      <c r="A32" s="58">
        <v>31</v>
      </c>
      <c r="B32" s="76" t="str">
        <f>VLOOKUP(F32,State!M$3:AY$36,39,0)</f>
        <v>Idaho</v>
      </c>
      <c r="C32" s="59">
        <f>VLOOKUP(B32,State!$A$3:$C$37,3,0)</f>
        <v>378174</v>
      </c>
      <c r="D32" s="75" t="str">
        <f>IF(VLOOKUP(B32,State!$A$3:$G$37,7,0)=1,"•","")</f>
        <v/>
      </c>
      <c r="E32" s="59">
        <f>VLOOKUP(B32,State!$A$3:$L$37,12,0)</f>
        <v>107375</v>
      </c>
      <c r="F32" s="77">
        <f>LARGE(State!M$3:M$36,31)</f>
        <v>0.28393014855595572</v>
      </c>
      <c r="H32" s="58">
        <v>31</v>
      </c>
      <c r="I32" s="76" t="str">
        <f>VLOOKUP(M32,State!O$3:AY$36,37,0)</f>
        <v>Louisiana</v>
      </c>
      <c r="J32" s="59">
        <f>VLOOKUP(I32,State!$A$3:$C$37,3,0)</f>
        <v>969165</v>
      </c>
      <c r="K32" s="75" t="str">
        <f>IF(VLOOKUP(I32,State!$A$3:$H$37,8,0)=1,"•","")</f>
        <v/>
      </c>
      <c r="L32" s="59">
        <f>VLOOKUP(I32,State!$A$3:$N$37,14,0)</f>
        <v>306616</v>
      </c>
      <c r="M32" s="77">
        <f>LARGE(State!O$3:O$36,31)</f>
        <v>0.31637130932297391</v>
      </c>
      <c r="N32" s="77"/>
      <c r="O32" s="58">
        <v>31</v>
      </c>
      <c r="P32" s="76" t="str">
        <f>VLOOKUP(T32,State!Q$3:AY$36,35,0)</f>
        <v>Alabama</v>
      </c>
      <c r="Q32" s="59">
        <f>VLOOKUP(P32,State!$A$3:$C$37,3,0)</f>
        <v>1293405</v>
      </c>
      <c r="R32" s="75" t="str">
        <f>IF(VLOOKUP(P32,State!$A$3:$I$37,9,0)=1,"•","")</f>
        <v/>
      </c>
      <c r="S32" s="59">
        <f>VLOOKUP(P32,State!$A$3:$P$37,16,0)</f>
        <v>0</v>
      </c>
      <c r="T32" s="77">
        <f>LARGE(State!Q$3:Q$36,31)</f>
        <v>0</v>
      </c>
    </row>
    <row r="33" spans="1:20">
      <c r="A33" s="58">
        <v>32</v>
      </c>
      <c r="B33" s="76" t="str">
        <f>VLOOKUP(F33,State!M$3:AY$36,39,0)</f>
        <v>New Hampshire</v>
      </c>
      <c r="C33" s="59">
        <f>VLOOKUP(B33,State!$A$3:$C$37,3,0)</f>
        <v>314956</v>
      </c>
      <c r="D33" s="75" t="str">
        <f>IF(VLOOKUP(B33,State!$A$3:$G$37,7,0)=1,"•","")</f>
        <v/>
      </c>
      <c r="E33" s="59">
        <f>VLOOKUP(B33,State!$A$3:$L$37,12,0)</f>
        <v>88883</v>
      </c>
      <c r="F33" s="77">
        <f>LARGE(State!M$3:M$36,32)</f>
        <v>0.28220767345279973</v>
      </c>
      <c r="H33" s="58">
        <v>32</v>
      </c>
      <c r="I33" s="76" t="str">
        <f>VLOOKUP(M33,State!O$3:AY$36,37,0)</f>
        <v>Maryland</v>
      </c>
      <c r="J33" s="59">
        <f>VLOOKUP(I33,State!$A$3:$C$37,3,0)</f>
        <v>1507447</v>
      </c>
      <c r="K33" s="75" t="str">
        <f>IF(VLOOKUP(I33,State!$A$3:$H$37,8,0)=1,"•","")</f>
        <v/>
      </c>
      <c r="L33" s="59">
        <f>VLOOKUP(I33,State!$A$3:$N$37,14,0)</f>
        <v>444637</v>
      </c>
      <c r="M33" s="77">
        <f>LARGE(State!O$3:O$36,32)</f>
        <v>0.29496028716100797</v>
      </c>
      <c r="N33" s="77"/>
      <c r="O33" s="58">
        <v>32</v>
      </c>
      <c r="P33" s="76" t="str">
        <f>VLOOKUP(T33,State!Q$3:AY$36,35,0)</f>
        <v>Alabama</v>
      </c>
      <c r="Q33" s="59">
        <f>VLOOKUP(P33,State!$A$3:$C$37,3,0)</f>
        <v>1293405</v>
      </c>
      <c r="R33" s="75" t="str">
        <f>IF(VLOOKUP(P33,State!$A$3:$I$37,9,0)=1,"•","")</f>
        <v/>
      </c>
      <c r="S33" s="59">
        <f>VLOOKUP(P33,State!$A$3:$P$37,16,0)</f>
        <v>0</v>
      </c>
      <c r="T33" s="77">
        <f>LARGE(State!Q$3:Q$36,32)</f>
        <v>0</v>
      </c>
    </row>
    <row r="34" spans="1:20">
      <c r="A34" s="58">
        <v>33</v>
      </c>
      <c r="B34" s="76" t="str">
        <f>VLOOKUP(F34,State!M$3:AY$36,39,0)</f>
        <v>Arizona</v>
      </c>
      <c r="C34" s="59">
        <f>VLOOKUP(B34,State!$A$3:$C$37,3,0)</f>
        <v>1013280</v>
      </c>
      <c r="D34" s="75" t="str">
        <f>IF(VLOOKUP(B34,State!$A$3:$G$37,7,0)=1,"•","")</f>
        <v/>
      </c>
      <c r="E34" s="59">
        <f>VLOOKUP(B34,State!$A$3:$L$37,12,0)</f>
        <v>275224</v>
      </c>
      <c r="F34" s="77">
        <f>LARGE(State!M$3:M$36,33)</f>
        <v>0.27161692720669511</v>
      </c>
      <c r="H34" s="58">
        <v>33</v>
      </c>
      <c r="I34" s="76" t="str">
        <f>VLOOKUP(M34,State!O$3:AY$36,37,0)</f>
        <v>Vermont</v>
      </c>
      <c r="J34" s="59">
        <f>VLOOKUP(I34,State!$A$3:$C$37,3,0)</f>
        <v>214036</v>
      </c>
      <c r="K34" s="75" t="str">
        <f>IF(VLOOKUP(I34,State!$A$3:$H$37,8,0)=1,"•","")</f>
        <v/>
      </c>
      <c r="L34" s="59">
        <f>VLOOKUP(I34,State!$A$3:$N$37,14,0)</f>
        <v>48051</v>
      </c>
      <c r="M34" s="77">
        <f>LARGE(State!O$3:O$36,33)</f>
        <v>0.22449961688687883</v>
      </c>
      <c r="N34" s="77"/>
      <c r="O34" s="58">
        <v>33</v>
      </c>
      <c r="P34" s="76" t="str">
        <f>VLOOKUP(T34,State!Q$3:AY$36,35,0)</f>
        <v>Alabama</v>
      </c>
      <c r="Q34" s="59">
        <f>VLOOKUP(P34,State!$A$3:$C$37,3,0)</f>
        <v>1293405</v>
      </c>
      <c r="R34" s="75" t="str">
        <f>IF(VLOOKUP(P34,State!$A$3:$I$37,9,0)=1,"•","")</f>
        <v/>
      </c>
      <c r="S34" s="59">
        <f>VLOOKUP(P34,State!$A$3:$P$37,16,0)</f>
        <v>0</v>
      </c>
      <c r="T34" s="77">
        <f>LARGE(State!Q$3:Q$36,33)</f>
        <v>0</v>
      </c>
    </row>
    <row r="35" spans="1:20">
      <c r="A35" s="58">
        <v>34</v>
      </c>
      <c r="B35" s="76" t="str">
        <f>VLOOKUP(F35,State!M$3:AY$36,39,0)</f>
        <v>Alaska</v>
      </c>
      <c r="C35" s="59">
        <f>VLOOKUP(B35,State!$A$3:$C$37,3,0)</f>
        <v>221807</v>
      </c>
      <c r="D35" s="75" t="str">
        <f>IF(VLOOKUP(B35,State!$A$3:$G$37,7,0)=1,"•","")</f>
        <v/>
      </c>
      <c r="E35" s="59">
        <f>VLOOKUP(B35,State!$A$3:$L$37,12,0)</f>
        <v>43743</v>
      </c>
      <c r="F35" s="77">
        <f>LARGE(State!M$3:M$36,34)</f>
        <v>0.19721199060444441</v>
      </c>
      <c r="H35" s="58">
        <v>34</v>
      </c>
      <c r="I35" s="76" t="str">
        <f>VLOOKUP(M35,State!O$3:AY$36,37,0)</f>
        <v>Hawaii</v>
      </c>
      <c r="J35" s="59">
        <f>VLOOKUP(I35,State!$A$3:$C$37,3,0)</f>
        <v>398124</v>
      </c>
      <c r="K35" s="75" t="str">
        <f>IF(VLOOKUP(I35,State!$A$3:$H$37,8,0)=1,"•","")</f>
        <v/>
      </c>
      <c r="L35" s="59">
        <f>VLOOKUP(I35,State!$A$3:$N$37,14,0)</f>
        <v>70964</v>
      </c>
      <c r="M35" s="77">
        <f>LARGE(State!O$3:O$36,34)</f>
        <v>0.17824597361626027</v>
      </c>
      <c r="N35" s="77"/>
      <c r="O35" s="58">
        <v>34</v>
      </c>
      <c r="P35" s="76" t="str">
        <f>VLOOKUP(T35,State!Q$3:AY$36,35,0)</f>
        <v>Alabama</v>
      </c>
      <c r="Q35" s="59">
        <f>VLOOKUP(P35,State!$A$3:$C$37,3,0)</f>
        <v>1293405</v>
      </c>
      <c r="R35" s="75" t="str">
        <f>IF(VLOOKUP(P35,State!$A$3:$I$37,9,0)=1,"•","")</f>
        <v/>
      </c>
      <c r="S35" s="59">
        <f>VLOOKUP(P35,State!$A$3:$P$37,16,0)</f>
        <v>0</v>
      </c>
      <c r="T35" s="77">
        <f>LARGE(State!Q$3:Q$36,34)</f>
        <v>0</v>
      </c>
    </row>
    <row r="36" spans="1:20">
      <c r="B36" s="76" t="s">
        <v>554</v>
      </c>
      <c r="C36" s="59">
        <f>VLOOKUP(B36,State!$A$3:$C$37,3,0)</f>
        <v>53792040</v>
      </c>
      <c r="D36" s="75" t="str">
        <f>IF(VLOOKUP(B36,State!$A$3:$G$37,7,0)=1,"•","")</f>
        <v>•</v>
      </c>
      <c r="E36" s="59">
        <f>VLOOKUP(B36,State!$A$3:$L$37,12,0)</f>
        <v>26921681</v>
      </c>
      <c r="F36" s="77">
        <f>State!M37</f>
        <v>0.50047704084098688</v>
      </c>
      <c r="I36" s="76" t="s">
        <v>554</v>
      </c>
      <c r="J36" s="59">
        <f>VLOOKUP(I36,State!$A$3:$C$37,3,0)</f>
        <v>53792040</v>
      </c>
      <c r="K36" s="75" t="str">
        <f>IF(VLOOKUP(I36,State!$A$3:$H$37,8,0)=1,"•","")</f>
        <v/>
      </c>
      <c r="L36" s="59">
        <f>VLOOKUP(I36,State!$A$3:$N$37,14,0)</f>
        <v>25714926</v>
      </c>
      <c r="M36" s="77">
        <f>State!O37</f>
        <v>0.47804333131816529</v>
      </c>
      <c r="N36" s="77"/>
      <c r="P36" s="76" t="s">
        <v>554</v>
      </c>
      <c r="Q36" s="59">
        <f>VLOOKUP(P36,State!$A$3:$C$37,3,0)</f>
        <v>53792040</v>
      </c>
      <c r="R36" s="75" t="str">
        <f>IF(VLOOKUP(P36,State!$A$3:$I$37,9,0)=1,"•","")</f>
        <v/>
      </c>
      <c r="S36" s="59">
        <f>VLOOKUP(P36,State!$A$3:$P$37,16,0)</f>
        <v>27408</v>
      </c>
      <c r="T36" s="77">
        <f>State!Q37</f>
        <v>5.0951776508197121E-4</v>
      </c>
    </row>
    <row r="37" spans="1:20">
      <c r="E37" s="76"/>
    </row>
    <row r="38" spans="1:20">
      <c r="M38" s="59"/>
      <c r="N38" s="59"/>
      <c r="P38" s="59"/>
      <c r="S38" s="59"/>
      <c r="T38" s="59"/>
    </row>
    <row r="39" spans="1:20">
      <c r="M39" s="80"/>
    </row>
    <row r="41" spans="1:20">
      <c r="S41" s="59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P100"/>
  <sheetViews>
    <sheetView workbookViewId="0">
      <selection activeCell="J17" sqref="J17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698</v>
      </c>
      <c r="G1" t="s">
        <v>699</v>
      </c>
      <c r="H1" t="s">
        <v>748</v>
      </c>
      <c r="I1" t="s">
        <v>1488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817973</v>
      </c>
      <c r="G2" s="1">
        <f>LARGE(State!L3:P3,2)</f>
        <v>474568</v>
      </c>
      <c r="H2" s="1"/>
      <c r="I2" s="1">
        <f>State!C3-Graphs!F2-Graphs!G2-Graphs!H2</f>
        <v>864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165227</v>
      </c>
      <c r="G3" s="1">
        <f>LARGE(State!L4:P4,2)</f>
        <v>43743</v>
      </c>
      <c r="H3" s="1"/>
      <c r="I3" s="1">
        <f>State!C4-Graphs!F3-Graphs!G3-Graphs!H3</f>
        <v>12837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696577</v>
      </c>
      <c r="G4" s="1">
        <f>LARGE(State!L5:P5,2)</f>
        <v>275224</v>
      </c>
      <c r="H4" s="1"/>
      <c r="I4" s="1">
        <f>State!C5-Graphs!F4-Graphs!G4-Graphs!H4</f>
        <v>41479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Arkansas</v>
      </c>
      <c r="F5" s="1">
        <f>MAX(State!L6:P6)</f>
        <v>385878</v>
      </c>
      <c r="G5" s="1">
        <f>LARGE(State!L6:P6,2)</f>
        <v>295870</v>
      </c>
      <c r="H5" s="1"/>
      <c r="I5" s="1">
        <f>State!C6-Graphs!F5-Graphs!G5-Graphs!H5</f>
        <v>18896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4410056</v>
      </c>
      <c r="G6" s="1">
        <f>LARGE(State!L7:P7,2)</f>
        <v>3575078</v>
      </c>
      <c r="H6" s="1"/>
      <c r="I6" s="1">
        <f>State!C7-Graphs!F6-Graphs!G6-Graphs!H6</f>
        <v>326771</v>
      </c>
    </row>
    <row r="7" spans="1:16">
      <c r="A7">
        <f>IF(State!G8=1,1,IF(State!H8=1,2,IF(State!I8=1,3,4)))</f>
        <v>2</v>
      </c>
      <c r="B7">
        <f>IF(State!G8=2,1,IF(State!H8=2,2,IF(State!I8=2,3,4)))</f>
        <v>1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826966</v>
      </c>
      <c r="G7" s="1">
        <f>LARGE(State!L8:P8,2)</f>
        <v>463435</v>
      </c>
      <c r="H7" s="1"/>
      <c r="I7" s="1">
        <f>State!C8-Graphs!F7-Graphs!G7-Graphs!H7</f>
        <v>33382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628306</v>
      </c>
      <c r="G8" s="1">
        <f>LARGE(State!L9:P9,2)</f>
        <v>312177</v>
      </c>
      <c r="H8" s="1"/>
      <c r="I8" s="1">
        <f>State!C9-Graphs!F8-Graphs!G8-Graphs!H8</f>
        <v>23974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Florida</v>
      </c>
      <c r="F9" s="1">
        <f>MAX(State!L10:P10)</f>
        <v>2436407</v>
      </c>
      <c r="G9" s="1">
        <f>LARGE(State!L10:P10,2)</f>
        <v>1463755</v>
      </c>
      <c r="H9" s="1"/>
      <c r="I9" s="1">
        <f>State!C10-Graphs!F9-Graphs!G9-Graphs!H9</f>
        <v>0</v>
      </c>
    </row>
    <row r="10" spans="1:16">
      <c r="A10">
        <f>IF(State!G11=1,1,IF(State!H11=1,2,IF(State!I11=1,3,4)))</f>
        <v>2</v>
      </c>
      <c r="B10">
        <f>IF(State!G11=2,1,IF(State!H11=2,2,IF(State!I11=2,3,4)))</f>
        <v>1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Georgia</v>
      </c>
      <c r="F10" s="1">
        <f>MAX(State!L11:P11)</f>
        <v>918540</v>
      </c>
      <c r="G10" s="1">
        <f>LARGE(State!L11:P11,2)</f>
        <v>791904</v>
      </c>
      <c r="H10" s="1"/>
      <c r="I10" s="1">
        <f>State!C11-Graphs!F10-Graphs!G10-Graphs!H10</f>
        <v>43509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Hawaii</v>
      </c>
      <c r="F11" s="1">
        <f>MAX(State!L12:P12)</f>
        <v>315252</v>
      </c>
      <c r="G11" s="1">
        <f>LARGE(State!L12:P12,2)</f>
        <v>70964</v>
      </c>
      <c r="H11" s="1"/>
      <c r="I11" s="1">
        <f>State!C12-Graphs!F11-Graphs!G11-Graphs!H11</f>
        <v>11908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Idaho</v>
      </c>
      <c r="F12" s="1">
        <f>MAX(State!L13:P13)</f>
        <v>262966</v>
      </c>
      <c r="G12" s="1">
        <f>LARGE(State!L13:P13,2)</f>
        <v>107375</v>
      </c>
      <c r="H12" s="1"/>
      <c r="I12" s="1">
        <f>State!C13-Graphs!F12-Graphs!G12-Graphs!H12</f>
        <v>7833</v>
      </c>
    </row>
    <row r="13" spans="1:16">
      <c r="A13">
        <f>IF(State!G14=1,1,IF(State!H14=1,2,IF(State!I14=1,3,4)))</f>
        <v>2</v>
      </c>
      <c r="B13">
        <f>IF(State!G14=2,1,IF(State!H14=2,2,IF(State!I14=2,3,4)))</f>
        <v>1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Illinois</v>
      </c>
      <c r="F13" s="1">
        <f>MAX(State!L14:P14)</f>
        <v>1709041</v>
      </c>
      <c r="G13" s="1">
        <f>LARGE(State!L14:P14,2)</f>
        <v>1610496</v>
      </c>
      <c r="H13" s="1"/>
      <c r="I13" s="1">
        <f>State!C14-Graphs!F13-Graphs!G13-Graphs!H13</f>
        <v>74984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IF(State!G15=1,1,IF(State!H15=1,2,IF(State!I15=1,3,4)))</f>
        <v>1</v>
      </c>
      <c r="B14">
        <f>IF(State!G15=2,1,IF(State!H15=2,2,IF(State!I15=2,3,4)))</f>
        <v>2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Indiana</v>
      </c>
      <c r="F14" s="1">
        <f>MAX(State!L15:P15)</f>
        <v>1012244</v>
      </c>
      <c r="G14" s="1">
        <f>LARGE(State!L15:P15,2)</f>
        <v>552732</v>
      </c>
      <c r="H14" s="1"/>
      <c r="I14" s="1">
        <f>State!C15-Graphs!F14-Graphs!G14-Graphs!H14</f>
        <v>23641</v>
      </c>
    </row>
    <row r="15" spans="1:16">
      <c r="A15">
        <f>IF(State!G16=1,1,IF(State!H16=1,2,IF(State!I16=1,3,4)))</f>
        <v>2</v>
      </c>
      <c r="B15">
        <f>IF(State!G16=2,1,IF(State!H16=2,2,IF(State!I16=2,3,4)))</f>
        <v>1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Iowa</v>
      </c>
      <c r="F15" s="1">
        <f>MAX(State!L16:P16)</f>
        <v>648480</v>
      </c>
      <c r="G15" s="1">
        <f>LARGE(State!L16:P16,2)</f>
        <v>289049</v>
      </c>
      <c r="H15" s="1"/>
      <c r="I15" s="1">
        <f>State!C16-Graphs!F15-Graphs!G15-Graphs!H15</f>
        <v>10378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Kansas</v>
      </c>
      <c r="F16" s="1">
        <f>MAX(State!L17:P17)</f>
        <v>474639</v>
      </c>
      <c r="G16" s="1">
        <f>LARGE(State!L17:P17,2)</f>
        <v>229718</v>
      </c>
      <c r="H16" s="1"/>
      <c r="I16" s="1">
        <f>State!C17-Graphs!F16-Graphs!G16-Graphs!H16</f>
        <v>22879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Kentucky</v>
      </c>
      <c r="F17" s="1">
        <f>MAX(State!L18:P18)</f>
        <v>569817</v>
      </c>
      <c r="G17" s="1">
        <f>LARGE(State!L18:P18,2)</f>
        <v>563051</v>
      </c>
      <c r="H17" s="1"/>
      <c r="I17" s="1">
        <f>State!C18-Graphs!F17-Graphs!G17-Graphs!H17</f>
        <v>12546</v>
      </c>
    </row>
    <row r="18" spans="1:16">
      <c r="A18">
        <f>IF(State!G19=1,1,IF(State!H19=1,2,IF(State!I19=1,3,4)))</f>
        <v>1</v>
      </c>
      <c r="B18">
        <f>IF(State!G19=2,1,IF(State!H19=2,2,IF(State!I19=2,3,4)))</f>
        <v>2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Louisiana</v>
      </c>
      <c r="F18" s="1">
        <f>MAX(State!L19:P19)</f>
        <v>620502</v>
      </c>
      <c r="G18" s="1">
        <f>LARGE(State!L19:P19,2)</f>
        <v>306616</v>
      </c>
      <c r="H18" s="1"/>
      <c r="I18" s="1">
        <f>State!C19-Graphs!F18-Graphs!G18-Graphs!H18</f>
        <v>42047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Maryland</v>
      </c>
      <c r="F19" s="1">
        <f>MAX(State!L20:P20)</f>
        <v>1062810</v>
      </c>
      <c r="G19" s="1">
        <f>LARGE(State!L20:P20,2)</f>
        <v>444637</v>
      </c>
      <c r="H19" s="1"/>
      <c r="I19" s="1">
        <f>State!C20-Graphs!F19-Graphs!G19-Graphs!H19</f>
        <v>0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Missouri</v>
      </c>
      <c r="F20" s="1">
        <f>MAX(State!L21:P21)</f>
        <v>830625</v>
      </c>
      <c r="G20" s="1">
        <f>LARGE(State!L21:P21,2)</f>
        <v>690208</v>
      </c>
      <c r="H20" s="1"/>
      <c r="I20" s="1">
        <f>State!C21-Graphs!F20-Graphs!G20-Graphs!H20</f>
        <v>56024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Nevada</v>
      </c>
      <c r="F21" s="1">
        <f>MAX(State!L22:P22)</f>
        <v>208650</v>
      </c>
      <c r="G21" s="1">
        <f>LARGE(State!L22:P22,2)</f>
        <v>208222</v>
      </c>
      <c r="H21" s="1"/>
      <c r="I21" s="1">
        <f>State!C22-Graphs!F21-Graphs!G21-Graphs!H21</f>
        <v>18918</v>
      </c>
    </row>
    <row r="22" spans="1:16">
      <c r="A22">
        <f>IF(State!G23=1,1,IF(State!H23=1,2,IF(State!I23=1,3,4)))</f>
        <v>2</v>
      </c>
      <c r="B22">
        <f>IF(State!G23=2,1,IF(State!H23=2,2,IF(State!I23=2,3,4)))</f>
        <v>1</v>
      </c>
      <c r="C22">
        <f>IF(State!G23=3,1,IF(State!H23=3,2,IF(State!I23=3,3,4)))</f>
        <v>4</v>
      </c>
      <c r="D22">
        <f>IF(State!G23=4,1,IF(State!H23=4,2,IF(State!I23=4,3,4)))</f>
        <v>3</v>
      </c>
      <c r="E22" t="str">
        <f>State!A23</f>
        <v>New Hampshire</v>
      </c>
      <c r="F22" s="1">
        <f>MAX(State!L23:P23)</f>
        <v>213477</v>
      </c>
      <c r="G22" s="1">
        <f>LARGE(State!L23:P23,2)</f>
        <v>88883</v>
      </c>
      <c r="H22" s="1"/>
      <c r="I22" s="1">
        <f>State!C23-Graphs!F22-Graphs!G22-Graphs!H22</f>
        <v>12596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York</v>
      </c>
      <c r="F23" s="1">
        <f>MAX(State!L24:P24)</f>
        <v>2551065</v>
      </c>
      <c r="G23" s="1">
        <f>LARGE(State!L24:P24,2)</f>
        <v>2058988</v>
      </c>
      <c r="H23" s="1"/>
      <c r="I23" s="1">
        <f>State!C24-Graphs!F23-Graphs!G23-Graphs!H23</f>
        <v>60752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North Carolina</v>
      </c>
      <c r="F24" s="1">
        <f>MAX(State!L25:P25)</f>
        <v>1029237</v>
      </c>
      <c r="G24" s="1">
        <f>LARGE(State!L25:P25,2)</f>
        <v>945943</v>
      </c>
      <c r="H24" s="1"/>
      <c r="I24" s="1">
        <f>State!C25-Graphs!F24-Graphs!G24-Graphs!H24</f>
        <v>36963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North Dakota</v>
      </c>
      <c r="F25" s="1">
        <f>MAX(State!L26:P26)</f>
        <v>134747</v>
      </c>
      <c r="G25" s="1">
        <f>LARGE(State!L26:P26,2)</f>
        <v>75013</v>
      </c>
      <c r="H25" s="1"/>
      <c r="I25" s="1">
        <f>State!C26-Graphs!F25-Graphs!G25-Graphs!H25</f>
        <v>3598</v>
      </c>
      <c r="K25" t="str">
        <f>E14</f>
        <v>Indiana</v>
      </c>
      <c r="L25" t="str">
        <f>E15</f>
        <v>Iowa</v>
      </c>
      <c r="M25" t="str">
        <f>E16</f>
        <v>Kansas</v>
      </c>
      <c r="N25" t="str">
        <f>E17</f>
        <v>Kentucky</v>
      </c>
      <c r="O25" t="str">
        <f>E18</f>
        <v>Louisiana</v>
      </c>
      <c r="P25" t="str">
        <f>E19</f>
        <v>Maryland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Ohio</v>
      </c>
      <c r="F26" s="1">
        <f>MAX(State!L27:P27)</f>
        <v>1922087</v>
      </c>
      <c r="G26" s="1">
        <f>LARGE(State!L27:P27,2)</f>
        <v>1482054</v>
      </c>
      <c r="H26" s="1"/>
      <c r="I26" s="1">
        <f>State!C27-Graphs!F26-Graphs!G26-Graphs!H26</f>
        <v>210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3</v>
      </c>
      <c r="D27">
        <f>IF(State!G28=4,1,IF(State!H28=4,2,IF(State!I28=4,3,4)))</f>
        <v>4</v>
      </c>
      <c r="E27" t="str">
        <f>State!A28</f>
        <v>Oklahoma</v>
      </c>
      <c r="F27" s="1">
        <f>MAX(State!L28:P28)</f>
        <v>570682</v>
      </c>
      <c r="G27" s="1">
        <f>LARGE(State!L28:P28,2)</f>
        <v>268898</v>
      </c>
      <c r="H27" s="1"/>
      <c r="I27" s="1">
        <f>State!C28-Graphs!F27-Graphs!G27-Graphs!H27</f>
        <v>20133</v>
      </c>
    </row>
    <row r="28" spans="1:16">
      <c r="A28">
        <f>IF(State!G29=1,1,IF(State!H29=1,2,IF(State!I29=1,3,4)))</f>
        <v>1</v>
      </c>
      <c r="B28">
        <f>IF(State!G29=2,1,IF(State!H29=2,2,IF(State!I29=2,3,4)))</f>
        <v>2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Oregon</v>
      </c>
      <c r="F28" s="1">
        <f>MAX(State!L29:P29)</f>
        <v>682425</v>
      </c>
      <c r="G28" s="1">
        <f>LARGE(State!L29:P29,2)</f>
        <v>377739</v>
      </c>
      <c r="H28" s="1"/>
      <c r="I28" s="1">
        <f>State!C29-Graphs!F28-Graphs!G28-Graphs!H28</f>
        <v>57583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Pennsylvania</v>
      </c>
      <c r="F29" s="1">
        <f>MAX(State!L30:P30)</f>
        <v>1814180</v>
      </c>
      <c r="G29" s="1">
        <f>LARGE(State!L30:P30,2)</f>
        <v>1028839</v>
      </c>
      <c r="H29" s="1"/>
      <c r="I29" s="1">
        <f>State!C30-Graphs!F29-Graphs!G29-Graphs!H29</f>
        <v>114480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South Carolina</v>
      </c>
      <c r="F30" s="1">
        <f>MAX(State!L31:P31)</f>
        <v>562791</v>
      </c>
      <c r="G30" s="1">
        <f>LARGE(State!L31:P31,2)</f>
        <v>488132</v>
      </c>
      <c r="H30" s="1"/>
      <c r="I30" s="1">
        <f>State!C31-Graphs!F30-Graphs!G30-Graphs!H30</f>
        <v>17444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South Dakota</v>
      </c>
      <c r="F31" s="1">
        <f>MAX(State!L32:P32)</f>
        <v>162884</v>
      </c>
      <c r="G31" s="1">
        <f>LARGE(State!L32:P32,2)</f>
        <v>95431</v>
      </c>
      <c r="H31" s="1"/>
      <c r="I31" s="1">
        <f>State!C32-Graphs!F31-Graphs!G31-Graphs!H31</f>
        <v>3796</v>
      </c>
    </row>
    <row r="32" spans="1:16">
      <c r="A32">
        <f>IF(State!G33=1,1,IF(State!H33=1,2,IF(State!I33=1,3,4)))</f>
        <v>2</v>
      </c>
      <c r="B32">
        <f>IF(State!G33=2,1,IF(State!H33=2,2,IF(State!I33=2,3,4)))</f>
        <v>1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Utah</v>
      </c>
      <c r="F32" s="1">
        <f>MAX(State!L33:P33)</f>
        <v>316652</v>
      </c>
      <c r="G32" s="1">
        <f>LARGE(State!L33:P33,2)</f>
        <v>163172</v>
      </c>
      <c r="H32" s="1"/>
      <c r="I32" s="1">
        <f>State!C33-Graphs!F32-Graphs!G32-Graphs!H32</f>
        <v>15085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3</v>
      </c>
      <c r="E33" t="str">
        <f>State!A34</f>
        <v>Vermont</v>
      </c>
      <c r="F33" s="1">
        <f>MAX(State!L34:P34)</f>
        <v>154567</v>
      </c>
      <c r="G33" s="1">
        <f>LARGE(State!L34:P34,2)</f>
        <v>48051</v>
      </c>
      <c r="H33" s="1"/>
      <c r="I33" s="1">
        <f>State!C34-Graphs!F33-Graphs!G33-Graphs!H33</f>
        <v>11418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Washington</v>
      </c>
      <c r="F34" s="1">
        <f>MAX(State!L35:P35)</f>
        <v>1103184</v>
      </c>
      <c r="G34" s="1">
        <f>LARGE(State!L35:P35,2)</f>
        <v>785377</v>
      </c>
      <c r="H34" s="1"/>
      <c r="I34" s="1">
        <f>State!C35-Graphs!F34-Graphs!G34-Graphs!H34</f>
        <v>0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Wisconsin</v>
      </c>
      <c r="F35" s="1">
        <f>MAX(State!L36:P36)</f>
        <v>890059</v>
      </c>
      <c r="G35" s="1">
        <f>LARGE(State!L36:P36,2)</f>
        <v>852272</v>
      </c>
      <c r="H35" s="1"/>
      <c r="I35" s="1">
        <f>State!C36-Graphs!F35-Graphs!G35-Graphs!H35</f>
        <v>18505</v>
      </c>
    </row>
    <row r="36" spans="1:16">
      <c r="A36">
        <f>IF(State!G37=1,1,IF(State!H37=1,2,IF(State!I37=1,3,4)))</f>
        <v>1</v>
      </c>
      <c r="B36">
        <f>IF(State!G37=2,1,IF(State!H37=2,2,IF(State!I37=2,3,4)))</f>
        <v>2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Total</v>
      </c>
      <c r="F36" s="1">
        <f>MAX(State!L37:P37)</f>
        <v>26921681</v>
      </c>
      <c r="G36" s="1">
        <f>LARGE(State!L37:P37,2)</f>
        <v>25714926</v>
      </c>
      <c r="H36" s="1"/>
      <c r="I36" s="1">
        <f>State!C37-Graphs!F36-Graphs!G36-Graphs!H36</f>
        <v>1155433</v>
      </c>
    </row>
    <row r="37" spans="1:16">
      <c r="A37">
        <f>A36</f>
        <v>1</v>
      </c>
      <c r="B37">
        <f>B36</f>
        <v>2</v>
      </c>
      <c r="C37">
        <f>C36</f>
        <v>4</v>
      </c>
      <c r="D37">
        <f>D36</f>
        <v>4</v>
      </c>
      <c r="E37" t="s">
        <v>159</v>
      </c>
      <c r="F37">
        <v>18</v>
      </c>
      <c r="G37">
        <v>16</v>
      </c>
      <c r="H37">
        <v>0</v>
      </c>
      <c r="I37">
        <v>0</v>
      </c>
      <c r="K37" t="str">
        <f>E20</f>
        <v>Missouri</v>
      </c>
      <c r="L37" t="str">
        <f>E21</f>
        <v>Nevada</v>
      </c>
      <c r="M37" t="str">
        <f>E22</f>
        <v>New Hampshire</v>
      </c>
      <c r="N37" t="str">
        <f>E23</f>
        <v>New York</v>
      </c>
      <c r="O37" t="str">
        <f>E24</f>
        <v>North Carolina</v>
      </c>
      <c r="P37" t="str">
        <f>E25</f>
        <v>North Dakota</v>
      </c>
    </row>
    <row r="38" spans="1:16">
      <c r="F38" s="52">
        <f>F37/SUM(F37:I37)</f>
        <v>0.52941176470588236</v>
      </c>
      <c r="G38" s="52">
        <f>G37/SUM(F37:I37)</f>
        <v>0.47058823529411764</v>
      </c>
    </row>
    <row r="39" spans="1:16">
      <c r="F39" s="2" t="str">
        <f>State!N1</f>
        <v>Republican</v>
      </c>
      <c r="G39" s="2" t="str">
        <f>State!L1</f>
        <v>Democratic</v>
      </c>
      <c r="H39" s="2"/>
    </row>
    <row r="40" spans="1:16">
      <c r="E40" t="s">
        <v>959</v>
      </c>
      <c r="H40" t="s">
        <v>159</v>
      </c>
    </row>
    <row r="49" spans="11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South Carolina</v>
      </c>
      <c r="P49" t="str">
        <f>E31</f>
        <v>South Dakota</v>
      </c>
    </row>
    <row r="61" spans="11:16">
      <c r="K61" t="str">
        <f>E32</f>
        <v>Utah</v>
      </c>
      <c r="L61" t="str">
        <f>E33</f>
        <v>Vermont</v>
      </c>
      <c r="M61" t="str">
        <f>E34</f>
        <v>Washington</v>
      </c>
      <c r="N61" t="str">
        <f>E35</f>
        <v>Wisconsin</v>
      </c>
    </row>
    <row r="69" spans="5:7">
      <c r="E69" t="s">
        <v>2330</v>
      </c>
      <c r="G69" s="30" t="e">
        <f>#REF!</f>
        <v>#REF!</v>
      </c>
    </row>
    <row r="81" spans="5:8">
      <c r="F81" t="s">
        <v>436</v>
      </c>
    </row>
    <row r="82" spans="5:8">
      <c r="E82" s="2" t="str">
        <f>Statistics!E28</f>
        <v>Republican</v>
      </c>
      <c r="F82" s="7">
        <f>Statistics!C63</f>
        <v>16</v>
      </c>
      <c r="G82" s="2">
        <f>F82/SUM(F$82:F$85)</f>
        <v>0.47058823529411764</v>
      </c>
      <c r="H82" s="7"/>
    </row>
    <row r="83" spans="5:8">
      <c r="E83" s="2" t="str">
        <f>Statistics!A28</f>
        <v>Democratic</v>
      </c>
      <c r="F83" s="7">
        <f>Statistics!B63</f>
        <v>18</v>
      </c>
      <c r="G83" s="2">
        <f>F83/SUM(F$82:F$85)</f>
        <v>0.52941176470588236</v>
      </c>
      <c r="H83" s="7"/>
    </row>
    <row r="84" spans="5:8">
      <c r="E84" s="2" t="str">
        <f>Statistics!I28</f>
        <v>Independent</v>
      </c>
      <c r="F84" s="7">
        <f>Statistics!D63</f>
        <v>0</v>
      </c>
      <c r="G84" s="2">
        <f>F84/SUM(F$82:F$85)</f>
        <v>0</v>
      </c>
      <c r="H84" s="7"/>
    </row>
    <row r="85" spans="5:8">
      <c r="E85" t="s">
        <v>1488</v>
      </c>
      <c r="F85" s="7">
        <f>Statistics!P63</f>
        <v>0</v>
      </c>
      <c r="G85" s="2">
        <f>F85/SUM(F$82:F$85)</f>
        <v>0</v>
      </c>
      <c r="H85" s="7"/>
    </row>
    <row r="88" spans="5:8">
      <c r="H88" s="2"/>
    </row>
    <row r="89" spans="5:8">
      <c r="H89" s="2"/>
    </row>
    <row r="90" spans="5:8">
      <c r="H90" s="2"/>
    </row>
    <row r="91" spans="5:8">
      <c r="H91" s="2"/>
    </row>
    <row r="92" spans="5:8">
      <c r="H92" s="2"/>
    </row>
    <row r="96" spans="5:8">
      <c r="F96" t="s">
        <v>783</v>
      </c>
    </row>
    <row r="97" spans="5:7">
      <c r="E97" s="2" t="str">
        <f>E82</f>
        <v>Republican</v>
      </c>
      <c r="F97" s="7">
        <f>Statistics!C68</f>
        <v>1276</v>
      </c>
      <c r="G97" s="2">
        <f>F97/SUM(F$97:F$100)</f>
        <v>0.60819828408007626</v>
      </c>
    </row>
    <row r="98" spans="5:7">
      <c r="E98" s="2" t="str">
        <f>E83</f>
        <v>Democratic</v>
      </c>
      <c r="F98" s="7">
        <f>Statistics!B68</f>
        <v>822</v>
      </c>
      <c r="G98" s="2">
        <f>F98/SUM(F$97:F$100)</f>
        <v>0.39180171591992374</v>
      </c>
    </row>
    <row r="99" spans="5:7">
      <c r="E99" s="2" t="str">
        <f>E84</f>
        <v>Independent</v>
      </c>
      <c r="F99" s="7">
        <f>Statistics!D68</f>
        <v>0</v>
      </c>
      <c r="G99" s="2">
        <f>F99/SUM(F$97:F$100)</f>
        <v>0</v>
      </c>
    </row>
    <row r="100" spans="5:7">
      <c r="E100" s="2" t="str">
        <f>E85</f>
        <v>Other</v>
      </c>
      <c r="F100" s="7">
        <v>0</v>
      </c>
      <c r="G100" s="2">
        <f>F100/SUM(F$97:F$100)</f>
        <v>0</v>
      </c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C45" sqref="C45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6" t="s">
        <v>831</v>
      </c>
      <c r="C1" s="2"/>
      <c r="D1"/>
    </row>
    <row r="2" spans="1:39">
      <c r="A2" t="s">
        <v>593</v>
      </c>
      <c r="B2" s="16" t="s">
        <v>1296</v>
      </c>
      <c r="C2" s="16" t="s">
        <v>2288</v>
      </c>
      <c r="D2" s="25" t="s">
        <v>1669</v>
      </c>
      <c r="E2" s="62" t="s">
        <v>650</v>
      </c>
      <c r="F2" s="62" t="s">
        <v>959</v>
      </c>
      <c r="G2" s="24" t="str">
        <f>County!N1</f>
        <v>Democratic</v>
      </c>
      <c r="H2" s="26" t="str">
        <f>County!O1</f>
        <v>Republican</v>
      </c>
      <c r="I2" s="72" t="str">
        <f>County!P1</f>
        <v>Independent</v>
      </c>
      <c r="J2" s="25" t="s">
        <v>1488</v>
      </c>
      <c r="K2" s="24"/>
      <c r="M2" s="26"/>
      <c r="O2" s="66"/>
      <c r="Q2" s="17"/>
      <c r="S2" s="17"/>
      <c r="U2" s="17"/>
      <c r="V2" s="17"/>
      <c r="W2" s="17"/>
      <c r="X2" s="149"/>
      <c r="Y2" s="150"/>
      <c r="Z2" s="150"/>
      <c r="AA2" s="17"/>
      <c r="AB2" s="149"/>
      <c r="AC2" s="150"/>
      <c r="AD2" s="150"/>
      <c r="AE2" s="17"/>
      <c r="AF2" s="1"/>
      <c r="AH2" s="1"/>
      <c r="AI2" s="1"/>
      <c r="AJ2" s="1"/>
      <c r="AK2" s="1"/>
      <c r="AM2" s="1"/>
    </row>
    <row r="3" spans="1:39">
      <c r="A3" t="str">
        <f>VLOOKUP(D3,State!$K$3:$AY$36,41,FALSE)</f>
        <v>Nevada</v>
      </c>
      <c r="B3">
        <f>VLOOKUP(A3,State!$AY$3:$BA$36,3,FALSE)</f>
        <v>1</v>
      </c>
      <c r="C3" s="62" t="str">
        <f>IF(RANK(G3,G3:J3)=1,"Dem",IF(RANK(H3,G3:J3)=1,"Rep","Ind"))</f>
        <v>Dem</v>
      </c>
      <c r="D3" s="50">
        <f>MIN(State!K$3:K$36)</f>
        <v>9.8212441772413308E-4</v>
      </c>
      <c r="E3" s="51">
        <f>VLOOKUP(A3,State!$A$3:$J$36,10,FALSE)</f>
        <v>428</v>
      </c>
      <c r="F3" s="51">
        <f>VLOOKUP(A3,State!$A$3:$C$36,3,FALSE)</f>
        <v>435790</v>
      </c>
      <c r="G3" s="49">
        <f>VLOOKUP(A3,State!$A$3:$M$36,13,FALSE)</f>
        <v>0.47878565364051495</v>
      </c>
      <c r="H3" s="49">
        <f>VLOOKUP(A3,State!$A$3:$O$36,15,FALSE)</f>
        <v>0.47780352922279079</v>
      </c>
      <c r="I3" s="49">
        <f>VLOOKUP(A3,State!$A$3:$Q$36,17,FALSE)</f>
        <v>0</v>
      </c>
      <c r="J3" s="55">
        <f t="shared" ref="J3:J12" si="0">1-G3-H3-I3</f>
        <v>4.3410817136694257E-2</v>
      </c>
      <c r="K3" s="49"/>
      <c r="M3" s="49"/>
      <c r="O3" s="49"/>
    </row>
    <row r="4" spans="1:39">
      <c r="A4" t="str">
        <f>VLOOKUP(D4,State!$K$3:$AY$36,41,FALSE)</f>
        <v>Kentucky</v>
      </c>
      <c r="B4">
        <f>VLOOKUP(A4,State!$AY$3:$BA$36,3,FALSE)</f>
        <v>1</v>
      </c>
      <c r="C4" s="62" t="str">
        <f t="shared" ref="C4:C12" si="1">IF(RANK(G4,G4:J4)=1,"Dem",IF(RANK(H4,G4:J4)=1,"Rep","Ind"))</f>
        <v>Rep</v>
      </c>
      <c r="D4" s="50">
        <f>SMALL(State!K$3:K$36,2)</f>
        <v>5.9070344870937493E-3</v>
      </c>
      <c r="E4" s="51">
        <f>VLOOKUP(A4,State!$A$3:$J$36,10,FALSE)</f>
        <v>6766</v>
      </c>
      <c r="F4" s="51">
        <f>VLOOKUP(A4,State!$A$3:$C$36,3,FALSE)</f>
        <v>1145414</v>
      </c>
      <c r="G4" s="49">
        <f>VLOOKUP(A4,State!$A$3:$M$36,13,FALSE)</f>
        <v>0.49156986032997674</v>
      </c>
      <c r="H4" s="49">
        <f>VLOOKUP(A4,State!$A$3:$O$36,15,FALSE)</f>
        <v>0.49747689481707053</v>
      </c>
      <c r="I4" s="49">
        <f>VLOOKUP(A4,State!$A$3:$Q$36,17,FALSE)</f>
        <v>0</v>
      </c>
      <c r="J4" s="55">
        <f t="shared" si="0"/>
        <v>1.0953244852952737E-2</v>
      </c>
      <c r="K4" s="49"/>
      <c r="M4" s="49"/>
      <c r="O4" s="49"/>
    </row>
    <row r="5" spans="1:39">
      <c r="A5" t="str">
        <f>VLOOKUP(D5,State!$K$3:$AY$36,41,FALSE)</f>
        <v>Wisconsin</v>
      </c>
      <c r="B5">
        <f>VLOOKUP(A5,State!$AY$3:$BA$36,3,FALSE)</f>
        <v>1</v>
      </c>
      <c r="C5" s="62" t="str">
        <f t="shared" si="1"/>
        <v>Dem</v>
      </c>
      <c r="D5" s="50">
        <f>SMALL(State!K$3:K$36,3)</f>
        <v>2.1459693009456871E-2</v>
      </c>
      <c r="E5" s="51">
        <f>VLOOKUP(A5,State!$A$3:$J$36,10,FALSE)</f>
        <v>37787</v>
      </c>
      <c r="F5" s="51">
        <f>VLOOKUP(A5,State!$A$3:$C$36,3,FALSE)</f>
        <v>1760836</v>
      </c>
      <c r="G5" s="49">
        <f>VLOOKUP(A5,State!$A$3:$M$36,13,FALSE)</f>
        <v>0.50547524017001011</v>
      </c>
      <c r="H5" s="49">
        <f>VLOOKUP(A5,State!$A$3:$O$36,15,FALSE)</f>
        <v>0.48401554716055328</v>
      </c>
      <c r="I5" s="49">
        <f>VLOOKUP(A5,State!$A$3:$Q$36,17,FALSE)</f>
        <v>2.42271284776095E-3</v>
      </c>
      <c r="J5" s="55">
        <f t="shared" si="0"/>
        <v>8.0864998216756568E-3</v>
      </c>
      <c r="K5" s="49"/>
      <c r="M5" s="49"/>
      <c r="O5" s="49"/>
    </row>
    <row r="6" spans="1:39">
      <c r="A6" t="str">
        <f>VLOOKUP(D6,State!$K$3:$AY$36,41,FALSE)</f>
        <v>Illinois</v>
      </c>
      <c r="B6">
        <f>VLOOKUP(A6,State!$AY$3:$BA$36,3,FALSE)</f>
        <v>1</v>
      </c>
      <c r="C6" s="62" t="str">
        <f t="shared" si="1"/>
        <v>Rep</v>
      </c>
      <c r="D6" s="50">
        <f>SMALL(State!K$3:K$36,4)</f>
        <v>2.9030605496327758E-2</v>
      </c>
      <c r="E6" s="51">
        <f>VLOOKUP(A6,State!$A$3:$J$36,10,FALSE)</f>
        <v>98545</v>
      </c>
      <c r="F6" s="51">
        <f>VLOOKUP(A6,State!$A$3:$C$36,3,FALSE)</f>
        <v>3394521</v>
      </c>
      <c r="G6" s="49">
        <f>VLOOKUP(A6,State!$A$3:$M$36,13,FALSE)</f>
        <v>0.47443983996563877</v>
      </c>
      <c r="H6" s="49">
        <f>VLOOKUP(A6,State!$A$3:$O$36,15,FALSE)</f>
        <v>0.50347044546196651</v>
      </c>
      <c r="I6" s="49">
        <f>VLOOKUP(A6,State!$A$3:$Q$36,17,FALSE)</f>
        <v>0</v>
      </c>
      <c r="J6" s="55">
        <f t="shared" si="0"/>
        <v>2.2089714572394725E-2</v>
      </c>
      <c r="K6" s="49"/>
      <c r="M6" s="49"/>
      <c r="O6" s="49"/>
    </row>
    <row r="7" spans="1:39">
      <c r="A7" t="str">
        <f>VLOOKUP(D7,State!$K$3:$AY$36,41,FALSE)</f>
        <v>North Carolina</v>
      </c>
      <c r="B7">
        <f>VLOOKUP(A7,State!$AY$3:$BA$36,3,FALSE)</f>
        <v>1</v>
      </c>
      <c r="C7" s="62" t="str">
        <f t="shared" si="1"/>
        <v>Dem</v>
      </c>
      <c r="D7" s="50">
        <f>SMALL(State!K$3:K$36,5)</f>
        <v>4.1395666212590256E-2</v>
      </c>
      <c r="E7" s="51">
        <f>VLOOKUP(A7,State!$A$3:$J$36,10,FALSE)</f>
        <v>83294</v>
      </c>
      <c r="F7" s="51">
        <f>VLOOKUP(A7,State!$A$3:$C$36,3,FALSE)</f>
        <v>2012143</v>
      </c>
      <c r="G7" s="49">
        <f>VLOOKUP(A7,State!$A$3:$M$36,13,FALSE)</f>
        <v>0.51151284973284705</v>
      </c>
      <c r="H7" s="49">
        <f>VLOOKUP(A7,State!$A$3:$O$36,15,FALSE)</f>
        <v>0.47011718352025678</v>
      </c>
      <c r="I7" s="49">
        <f>VLOOKUP(A7,State!$A$3:$Q$36,17,FALSE)</f>
        <v>0</v>
      </c>
      <c r="J7" s="55">
        <f t="shared" si="0"/>
        <v>1.8369966746896171E-2</v>
      </c>
      <c r="K7" s="49"/>
      <c r="M7" s="49"/>
      <c r="O7" s="49"/>
    </row>
    <row r="8" spans="1:39">
      <c r="A8" t="str">
        <f>VLOOKUP(D8,State!$K$3:$AY$36,41,FALSE)</f>
        <v>South Carolina</v>
      </c>
      <c r="B8">
        <f>VLOOKUP(A8,State!$AY$3:$BA$36,3,FALSE)</f>
        <v>1</v>
      </c>
      <c r="C8" s="62" t="str">
        <f t="shared" si="1"/>
        <v>Dem</v>
      </c>
      <c r="D8" s="50">
        <f>SMALL(State!K$3:K$36,6)</f>
        <v>6.9881417153468794E-2</v>
      </c>
      <c r="E8" s="51">
        <f>VLOOKUP(A8,State!$A$3:$J$36,10,FALSE)</f>
        <v>74659</v>
      </c>
      <c r="F8" s="51">
        <f>VLOOKUP(A8,State!$A$3:$C$36,3,FALSE)</f>
        <v>1068367</v>
      </c>
      <c r="G8" s="49">
        <f>VLOOKUP(A8,State!$A$3:$M$36,13,FALSE)</f>
        <v>0.52677684728187968</v>
      </c>
      <c r="H8" s="49">
        <f>VLOOKUP(A8,State!$A$3:$O$36,15,FALSE)</f>
        <v>0.45689543012841094</v>
      </c>
      <c r="I8" s="49">
        <f>VLOOKUP(A8,State!$A$3:$Q$36,17,FALSE)</f>
        <v>0</v>
      </c>
      <c r="J8" s="55">
        <f t="shared" si="0"/>
        <v>1.6327722589709381E-2</v>
      </c>
      <c r="K8" s="49"/>
      <c r="M8" s="49"/>
      <c r="O8" s="49"/>
    </row>
    <row r="9" spans="1:39">
      <c r="A9" t="str">
        <f>VLOOKUP(D9,State!$K$3:$AY$36,41,FALSE)</f>
        <v>Georgia</v>
      </c>
      <c r="B9">
        <f>VLOOKUP(A9,State!$AY$3:$BA$36,3,FALSE)</f>
        <v>1</v>
      </c>
      <c r="C9" s="62" t="str">
        <f t="shared" si="1"/>
        <v>Rep</v>
      </c>
      <c r="D9" s="50">
        <f>SMALL(State!K$3:K$36,7)</f>
        <v>7.2200338321494362E-2</v>
      </c>
      <c r="E9" s="51">
        <f>VLOOKUP(A9,State!$A$3:$J$36,10,FALSE)</f>
        <v>126636</v>
      </c>
      <c r="F9" s="51">
        <f>VLOOKUP(A9,State!$A$3:$C$36,3,FALSE)</f>
        <v>1753953</v>
      </c>
      <c r="G9" s="49">
        <f>VLOOKUP(A9,State!$A$3:$M$36,13,FALSE)</f>
        <v>0.45149670487179533</v>
      </c>
      <c r="H9" s="49">
        <f>VLOOKUP(A9,State!$A$3:$O$36,15,FALSE)</f>
        <v>0.52369704319328969</v>
      </c>
      <c r="I9" s="49">
        <f>VLOOKUP(A9,State!$A$3:$Q$36,17,FALSE)</f>
        <v>0</v>
      </c>
      <c r="J9" s="55">
        <f t="shared" si="0"/>
        <v>2.4806251934915036E-2</v>
      </c>
      <c r="K9" s="49"/>
      <c r="M9" s="49"/>
      <c r="O9" s="49"/>
    </row>
    <row r="10" spans="1:39">
      <c r="A10" t="str">
        <f>VLOOKUP(D10,State!$K$3:$AY$36,41,FALSE)</f>
        <v>Missouri</v>
      </c>
      <c r="B10">
        <f>VLOOKUP(A10,State!$AY$3:$BA$36,3,FALSE)</f>
        <v>1</v>
      </c>
      <c r="C10" s="62" t="str">
        <f t="shared" si="1"/>
        <v>Rep</v>
      </c>
      <c r="D10" s="50">
        <f>SMALL(State!K$3:K$36,8)</f>
        <v>8.9048658185238105E-2</v>
      </c>
      <c r="E10" s="51">
        <f>VLOOKUP(A10,State!$A$3:$J$36,10,FALSE)</f>
        <v>140417</v>
      </c>
      <c r="F10" s="51">
        <f>VLOOKUP(A10,State!$A$3:$C$36,3,FALSE)</f>
        <v>1576857</v>
      </c>
      <c r="G10" s="49">
        <f>VLOOKUP(A10,State!$A$3:$M$36,13,FALSE)</f>
        <v>0.43771121921645401</v>
      </c>
      <c r="H10" s="49">
        <f>VLOOKUP(A10,State!$A$3:$O$36,15,FALSE)</f>
        <v>0.52675987740169206</v>
      </c>
      <c r="I10" s="49">
        <f>VLOOKUP(A10,State!$A$3:$Q$36,17,FALSE)</f>
        <v>0</v>
      </c>
      <c r="J10" s="55">
        <f t="shared" si="0"/>
        <v>3.5528903381853882E-2</v>
      </c>
      <c r="K10" s="49"/>
      <c r="M10" s="49"/>
      <c r="O10" s="49"/>
    </row>
    <row r="11" spans="1:39">
      <c r="A11" t="str">
        <f>VLOOKUP(D11,State!$K$3:$AY$36,41,FALSE)</f>
        <v>California</v>
      </c>
      <c r="B11">
        <f>VLOOKUP(A11,State!$AY$3:$BA$36,3,FALSE)</f>
        <v>1</v>
      </c>
      <c r="C11" s="62" t="str">
        <f t="shared" si="1"/>
        <v>Dem</v>
      </c>
      <c r="D11" s="50">
        <f>SMALL(State!K$3:K$36,9)</f>
        <v>0.10045567171424601</v>
      </c>
      <c r="E11" s="51">
        <f>VLOOKUP(A11,State!$A$3:$J$36,10,FALSE)</f>
        <v>834978</v>
      </c>
      <c r="F11" s="51">
        <f>VLOOKUP(A11,State!$A$3:$C$36,3,FALSE)</f>
        <v>8311905</v>
      </c>
      <c r="G11" s="49">
        <f>VLOOKUP(A11,State!$A$3:$M$36,13,FALSE)</f>
        <v>0.53057103034743536</v>
      </c>
      <c r="H11" s="49">
        <f>VLOOKUP(A11,State!$A$3:$O$36,15,FALSE)</f>
        <v>0.43011535863318939</v>
      </c>
      <c r="I11" s="49">
        <f>VLOOKUP(A11,State!$A$3:$Q$36,17,FALSE)</f>
        <v>0</v>
      </c>
      <c r="J11" s="55">
        <f t="shared" si="0"/>
        <v>3.931361101937525E-2</v>
      </c>
      <c r="K11" s="49"/>
      <c r="M11" s="49"/>
      <c r="O11" s="49"/>
    </row>
    <row r="12" spans="1:39">
      <c r="A12" t="str">
        <f>VLOOKUP(D12,State!$K$3:$AY$36,41,FALSE)</f>
        <v>New York</v>
      </c>
      <c r="B12">
        <f>VLOOKUP(A12,State!$AY$3:$BA$36,3,FALSE)</f>
        <v>1</v>
      </c>
      <c r="C12" s="62" t="str">
        <f t="shared" si="1"/>
        <v>Dem</v>
      </c>
      <c r="D12" s="50">
        <f>SMALL(State!K$3:K$36,10)</f>
        <v>0.10535164709295293</v>
      </c>
      <c r="E12" s="51">
        <f>VLOOKUP(A12,State!$A$3:$J$36,10,FALSE)</f>
        <v>492077</v>
      </c>
      <c r="F12" s="51">
        <f>VLOOKUP(A12,State!$A$3:$C$36,3,FALSE)</f>
        <v>4670805</v>
      </c>
      <c r="G12" s="49">
        <f>VLOOKUP(A12,State!$A$3:$M$36,13,FALSE)</f>
        <v>0.54617244779004903</v>
      </c>
      <c r="H12" s="49">
        <f>VLOOKUP(A12,State!$A$3:$O$36,15,FALSE)</f>
        <v>0.44082080069709612</v>
      </c>
      <c r="I12" s="49">
        <f>VLOOKUP(A12,State!$A$3:$Q$36,17,FALSE)</f>
        <v>0</v>
      </c>
      <c r="J12" s="55">
        <f t="shared" si="0"/>
        <v>1.3006751512854853E-2</v>
      </c>
      <c r="K12" s="49"/>
      <c r="M12" s="49"/>
      <c r="O12" s="49"/>
    </row>
    <row r="13" spans="1:39">
      <c r="D13" s="50"/>
      <c r="E13" s="50"/>
      <c r="F13" s="51"/>
      <c r="G13" s="51"/>
      <c r="H13" s="49"/>
      <c r="I13" s="49"/>
      <c r="J13" s="49"/>
      <c r="K13" s="49"/>
      <c r="L13" s="49"/>
      <c r="M13" s="49"/>
    </row>
    <row r="14" spans="1:39">
      <c r="A14" s="56" t="s">
        <v>249</v>
      </c>
    </row>
    <row r="15" spans="1:39">
      <c r="A15" t="s">
        <v>593</v>
      </c>
      <c r="B15" s="16" t="s">
        <v>1296</v>
      </c>
      <c r="C15" s="16" t="s">
        <v>2288</v>
      </c>
      <c r="D15" s="25" t="s">
        <v>1669</v>
      </c>
      <c r="E15" s="62" t="s">
        <v>650</v>
      </c>
      <c r="F15" s="62" t="s">
        <v>959</v>
      </c>
      <c r="G15" s="24" t="str">
        <f>County!N1</f>
        <v>Democratic</v>
      </c>
      <c r="H15" s="26" t="str">
        <f>County!O1</f>
        <v>Republican</v>
      </c>
      <c r="I15" s="72" t="str">
        <f>County!P1</f>
        <v>Independent</v>
      </c>
      <c r="J15" s="25" t="s">
        <v>1488</v>
      </c>
      <c r="K15" s="24"/>
      <c r="M15" s="26"/>
      <c r="O15" s="66"/>
      <c r="Q15" s="17"/>
      <c r="S15" s="17"/>
      <c r="U15" s="17"/>
      <c r="V15" s="17"/>
      <c r="W15" s="17"/>
      <c r="X15" s="149"/>
      <c r="Y15" s="149"/>
      <c r="Z15" s="149"/>
      <c r="AA15" s="17"/>
      <c r="AB15" s="149"/>
      <c r="AC15" s="149"/>
      <c r="AD15" s="149"/>
      <c r="AE15" s="17"/>
      <c r="AF15" s="1"/>
      <c r="AH15" s="1"/>
      <c r="AI15" s="1"/>
      <c r="AJ15" s="1"/>
      <c r="AK15" s="1"/>
      <c r="AM15" s="1"/>
    </row>
    <row r="16" spans="1:39">
      <c r="A16" t="str">
        <f>VLOOKUP(D16,State!$K$3:$AY$36,41,FALSE)</f>
        <v>Hawaii</v>
      </c>
      <c r="B16">
        <f>VLOOKUP(A16,State!$A$3:$B$36,2,FALSE)</f>
        <v>0</v>
      </c>
      <c r="C16" s="62" t="str">
        <f>IF(RANK(G16,G16:J16)=1,"Dem",IF(RANK(H16,G16:J16)=1,"Rep","Ind"))</f>
        <v>Dem</v>
      </c>
      <c r="D16" s="50">
        <f>MAX(State!K$3:K$36)</f>
        <v>0.61359777355798695</v>
      </c>
      <c r="E16" s="51">
        <f>VLOOKUP(A16,State!$A$3:$J$36,10,FALSE)</f>
        <v>244288</v>
      </c>
      <c r="F16" s="51">
        <f>VLOOKUP(A16,State!$A$3:$C$36,3,FALSE)</f>
        <v>398124</v>
      </c>
      <c r="G16" s="49">
        <f>VLOOKUP(A16,State!$A$3:$M$36,13,FALSE)</f>
        <v>0.79184374717424721</v>
      </c>
      <c r="H16" s="49">
        <f>VLOOKUP(A16,State!$A$3:$O$36,15,FALSE)</f>
        <v>0.17824597361626027</v>
      </c>
      <c r="I16" s="49">
        <f>VLOOKUP(A16,State!$A$3:$Q$36,17,FALSE)</f>
        <v>0</v>
      </c>
      <c r="J16" s="55">
        <f t="shared" ref="J16:J25" si="2">1-G16-H16-I16</f>
        <v>2.9910279209492519E-2</v>
      </c>
      <c r="K16" s="49"/>
      <c r="M16" s="49"/>
      <c r="O16" s="49"/>
    </row>
    <row r="17" spans="1:36">
      <c r="A17" t="str">
        <f>VLOOKUP(D17,State!$K$3:$AY$36,41,FALSE)</f>
        <v>Alaska</v>
      </c>
      <c r="B17">
        <f>VLOOKUP(A17,State!$A$3:$B$36,2,FALSE)</f>
        <v>0</v>
      </c>
      <c r="C17" s="62" t="str">
        <f t="shared" ref="C17:C25" si="3">IF(RANK(G17,G17:J17)=1,"Dem",IF(RANK(H17,G17:J17)=1,"Rep","Ind"))</f>
        <v>Rep</v>
      </c>
      <c r="D17" s="50">
        <f>LARGE(State!K$3:K$36,2)</f>
        <v>0.54770138002858337</v>
      </c>
      <c r="E17" s="51">
        <f>VLOOKUP(A17,State!$A$3:$J$36,10,FALSE)</f>
        <v>121484</v>
      </c>
      <c r="F17" s="51">
        <f>VLOOKUP(A17,State!$A$3:$C$36,3,FALSE)</f>
        <v>221807</v>
      </c>
      <c r="G17" s="49">
        <f>VLOOKUP(A17,State!$A$3:$M$36,13,FALSE)</f>
        <v>0.19721199060444441</v>
      </c>
      <c r="H17" s="49">
        <f>VLOOKUP(A17,State!$A$3:$O$36,15,FALSE)</f>
        <v>0.74491337063302776</v>
      </c>
      <c r="I17" s="49">
        <f>VLOOKUP(A17,State!$A$3:$Q$36,17,FALSE)</f>
        <v>0</v>
      </c>
      <c r="J17" s="55">
        <f t="shared" si="2"/>
        <v>5.7874638762527852E-2</v>
      </c>
      <c r="K17" s="49"/>
      <c r="M17" s="49"/>
      <c r="O17" s="49"/>
    </row>
    <row r="18" spans="1:36">
      <c r="A18" t="str">
        <f>VLOOKUP(D18,State!$K$3:$AY$36,41,FALSE)</f>
        <v>Vermont</v>
      </c>
      <c r="B18">
        <f>VLOOKUP(A18,State!$A$3:$B$36,2,FALSE)</f>
        <v>0</v>
      </c>
      <c r="C18" s="62" t="str">
        <f t="shared" si="3"/>
        <v>Dem</v>
      </c>
      <c r="D18" s="50">
        <f>LARGE(State!K$3:K$36,3)</f>
        <v>0.49765460016072061</v>
      </c>
      <c r="E18" s="51">
        <f>VLOOKUP(A18,State!$A$3:$J$36,10,FALSE)</f>
        <v>106516</v>
      </c>
      <c r="F18" s="51">
        <f>VLOOKUP(A18,State!$A$3:$C$36,3,FALSE)</f>
        <v>214036</v>
      </c>
      <c r="G18" s="49">
        <f>VLOOKUP(A18,State!$A$3:$M$36,13,FALSE)</f>
        <v>0.72215421704759952</v>
      </c>
      <c r="H18" s="49">
        <f>VLOOKUP(A18,State!$A$3:$O$36,15,FALSE)</f>
        <v>0.22449961688687883</v>
      </c>
      <c r="I18" s="49">
        <f>VLOOKUP(A18,State!$A$3:$Q$36,17,FALSE)</f>
        <v>1.3516417798874955E-2</v>
      </c>
      <c r="J18" s="55">
        <f t="shared" si="2"/>
        <v>3.9829748266646689E-2</v>
      </c>
      <c r="K18" s="49"/>
      <c r="M18" s="49"/>
      <c r="O18" s="49"/>
    </row>
    <row r="19" spans="1:36">
      <c r="A19" t="str">
        <f>VLOOKUP(D19,State!$K$3:$AY$36,41,FALSE)</f>
        <v>Arizona</v>
      </c>
      <c r="B19">
        <f>VLOOKUP(A19,State!$A$3:$B$36,2,FALSE)</f>
        <v>0</v>
      </c>
      <c r="C19" s="62" t="str">
        <f t="shared" si="3"/>
        <v>Rep</v>
      </c>
      <c r="D19" s="50">
        <f>LARGE(State!K$3:K$36,4)</f>
        <v>0.41583076740881098</v>
      </c>
      <c r="E19" s="51">
        <f>VLOOKUP(A19,State!$A$3:$J$36,10,FALSE)</f>
        <v>421353</v>
      </c>
      <c r="F19" s="51">
        <f>VLOOKUP(A19,State!$A$3:$C$36,3,FALSE)</f>
        <v>1013280</v>
      </c>
      <c r="G19" s="49">
        <f>VLOOKUP(A19,State!$A$3:$M$36,13,FALSE)</f>
        <v>0.27161692720669511</v>
      </c>
      <c r="H19" s="49">
        <f>VLOOKUP(A19,State!$A$3:$O$36,15,FALSE)</f>
        <v>0.68744769461550603</v>
      </c>
      <c r="I19" s="49">
        <f>VLOOKUP(A19,State!$A$3:$Q$36,17,FALSE)</f>
        <v>0</v>
      </c>
      <c r="J19" s="55">
        <f t="shared" si="2"/>
        <v>4.0935378177798909E-2</v>
      </c>
      <c r="K19" s="49"/>
      <c r="M19" s="49"/>
      <c r="O19" s="49"/>
    </row>
    <row r="20" spans="1:36">
      <c r="A20" t="str">
        <f>VLOOKUP(D20,State!$K$3:$AY$36,41,FALSE)</f>
        <v>Idaho</v>
      </c>
      <c r="B20">
        <f>VLOOKUP(A20,State!$A$3:$B$36,2,FALSE)</f>
        <v>0</v>
      </c>
      <c r="C20" s="62" t="str">
        <f t="shared" si="3"/>
        <v>Rep</v>
      </c>
      <c r="D20" s="50">
        <f>LARGE(State!K$3:K$36,5)</f>
        <v>0.41142701507771556</v>
      </c>
      <c r="E20" s="51">
        <f>VLOOKUP(A20,State!$A$3:$J$36,10,FALSE)</f>
        <v>155591</v>
      </c>
      <c r="F20" s="51">
        <f>VLOOKUP(A20,State!$A$3:$C$36,3,FALSE)</f>
        <v>378174</v>
      </c>
      <c r="G20" s="49">
        <f>VLOOKUP(A20,State!$A$3:$M$36,13,FALSE)</f>
        <v>0.28393014855595572</v>
      </c>
      <c r="H20" s="49">
        <f>VLOOKUP(A20,State!$A$3:$O$36,15,FALSE)</f>
        <v>0.69535716363367128</v>
      </c>
      <c r="I20" s="49">
        <f>VLOOKUP(A20,State!$A$3:$Q$36,17,FALSE)</f>
        <v>0</v>
      </c>
      <c r="J20" s="55">
        <f t="shared" si="2"/>
        <v>2.0712687810372943E-2</v>
      </c>
      <c r="K20" s="49"/>
      <c r="M20" s="49"/>
      <c r="O20" s="49"/>
    </row>
    <row r="21" spans="1:36">
      <c r="A21" t="str">
        <f>VLOOKUP(D21,State!$K$3:$AY$36,41,FALSE)</f>
        <v>Maryland</v>
      </c>
      <c r="B21">
        <f>VLOOKUP(A21,State!$A$3:$B$36,2,FALSE)</f>
        <v>0</v>
      </c>
      <c r="C21" s="62" t="str">
        <f t="shared" si="3"/>
        <v>Dem</v>
      </c>
      <c r="D21" s="50">
        <f>LARGE(State!K$3:K$36,6)</f>
        <v>0.41007942567798406</v>
      </c>
      <c r="E21" s="51">
        <f>VLOOKUP(A21,State!$A$3:$J$36,10,FALSE)</f>
        <v>618173</v>
      </c>
      <c r="F21" s="51">
        <f>VLOOKUP(A21,State!$A$3:$C$36,3,FALSE)</f>
        <v>1507447</v>
      </c>
      <c r="G21" s="49">
        <f>VLOOKUP(A21,State!$A$3:$M$36,13,FALSE)</f>
        <v>0.70503971283899203</v>
      </c>
      <c r="H21" s="49">
        <f>VLOOKUP(A21,State!$A$3:$O$36,15,FALSE)</f>
        <v>0.29496028716100797</v>
      </c>
      <c r="I21" s="49">
        <f>VLOOKUP(A21,State!$A$3:$Q$36,17,FALSE)</f>
        <v>0</v>
      </c>
      <c r="J21" s="55">
        <f t="shared" si="2"/>
        <v>0</v>
      </c>
      <c r="K21" s="49"/>
      <c r="M21" s="49"/>
      <c r="O21" s="49"/>
    </row>
    <row r="22" spans="1:36">
      <c r="A22" t="str">
        <f>VLOOKUP(D22,State!$K$3:$AY$36,41,FALSE)</f>
        <v>New Hampshire</v>
      </c>
      <c r="B22">
        <f>VLOOKUP(A22,State!$A$3:$B$36,2,FALSE)</f>
        <v>0</v>
      </c>
      <c r="C22" s="62" t="str">
        <f t="shared" si="3"/>
        <v>Rep</v>
      </c>
      <c r="D22" s="50">
        <f>LARGE(State!K$3:K$36,7)</f>
        <v>0.3955917651989484</v>
      </c>
      <c r="E22" s="51">
        <f>VLOOKUP(A22,State!$A$3:$J$36,10,FALSE)</f>
        <v>124594</v>
      </c>
      <c r="F22" s="51">
        <f>VLOOKUP(A22,State!$A$3:$C$36,3,FALSE)</f>
        <v>314956</v>
      </c>
      <c r="G22" s="49">
        <f>VLOOKUP(A22,State!$A$3:$M$36,13,FALSE)</f>
        <v>0.28220767345279973</v>
      </c>
      <c r="H22" s="49">
        <f>VLOOKUP(A22,State!$A$3:$O$36,15,FALSE)</f>
        <v>0.67779943865174819</v>
      </c>
      <c r="I22" s="49">
        <f>VLOOKUP(A22,State!$A$3:$Q$36,17,FALSE)</f>
        <v>1.5027495904189791E-2</v>
      </c>
      <c r="J22" s="55">
        <f t="shared" si="2"/>
        <v>2.4965391991262288E-2</v>
      </c>
      <c r="K22" s="49"/>
      <c r="M22" s="49"/>
      <c r="O22" s="49"/>
    </row>
    <row r="23" spans="1:36">
      <c r="A23" t="str">
        <f>VLOOKUP(D23,State!$K$3:$AY$36,41,FALSE)</f>
        <v>Iowa</v>
      </c>
      <c r="B23">
        <f>VLOOKUP(A23,State!$A$3:$B$36,2,FALSE)</f>
        <v>0</v>
      </c>
      <c r="C23" s="62" t="str">
        <f t="shared" si="3"/>
        <v>Rep</v>
      </c>
      <c r="D23" s="50">
        <f>LARGE(State!K$3:K$36,8)</f>
        <v>0.37918382288557845</v>
      </c>
      <c r="E23" s="51">
        <f>VLOOKUP(A23,State!$A$3:$J$36,10,FALSE)</f>
        <v>359431</v>
      </c>
      <c r="F23" s="51">
        <f>VLOOKUP(A23,State!$A$3:$C$36,3,FALSE)</f>
        <v>947907</v>
      </c>
      <c r="G23" s="49">
        <f>VLOOKUP(A23,State!$A$3:$M$36,13,FALSE)</f>
        <v>0.30493392284264176</v>
      </c>
      <c r="H23" s="49">
        <f>VLOOKUP(A23,State!$A$3:$O$36,15,FALSE)</f>
        <v>0.68411774572822015</v>
      </c>
      <c r="I23" s="49">
        <f>VLOOKUP(A23,State!$A$3:$Q$36,17,FALSE)</f>
        <v>0</v>
      </c>
      <c r="J23" s="55">
        <f t="shared" si="2"/>
        <v>1.0948331429138092E-2</v>
      </c>
      <c r="K23" s="49"/>
      <c r="M23" s="49"/>
      <c r="O23" s="49"/>
    </row>
    <row r="24" spans="1:36">
      <c r="A24" t="str">
        <f>VLOOKUP(D24,State!$K$3:$AY$36,41,FALSE)</f>
        <v>Oklahoma</v>
      </c>
      <c r="B24">
        <f>VLOOKUP(A24,State!$A$3:$B$36,2,FALSE)</f>
        <v>0</v>
      </c>
      <c r="C24" s="62" t="str">
        <f t="shared" si="3"/>
        <v>Rep</v>
      </c>
      <c r="D24" s="50">
        <f>LARGE(State!K$3:K$36,9)</f>
        <v>0.35102877355582618</v>
      </c>
      <c r="E24" s="51">
        <f>VLOOKUP(A24,State!$A$3:$J$36,10,FALSE)</f>
        <v>301784</v>
      </c>
      <c r="F24" s="51">
        <f>VLOOKUP(A24,State!$A$3:$C$36,3,FALSE)</f>
        <v>859713</v>
      </c>
      <c r="G24" s="49">
        <f>VLOOKUP(A24,State!$A$3:$M$36,13,FALSE)</f>
        <v>0.31277647307880652</v>
      </c>
      <c r="H24" s="49">
        <f>VLOOKUP(A24,State!$A$3:$O$36,15,FALSE)</f>
        <v>0.6638052466346327</v>
      </c>
      <c r="I24" s="49">
        <f>VLOOKUP(A24,State!$A$3:$Q$36,17,FALSE)</f>
        <v>1.804788342156045E-2</v>
      </c>
      <c r="J24" s="55">
        <f t="shared" si="2"/>
        <v>5.3703968650003382E-3</v>
      </c>
      <c r="K24" s="49"/>
      <c r="M24" s="49"/>
      <c r="O24" s="49"/>
    </row>
    <row r="25" spans="1:36">
      <c r="A25" t="str">
        <f>VLOOKUP(D25,State!$K$3:$AY$36,41,FALSE)</f>
        <v>Kansas</v>
      </c>
      <c r="B25">
        <f>VLOOKUP(A25,State!$A$3:$B$36,2,FALSE)</f>
        <v>0</v>
      </c>
      <c r="C25" s="62" t="str">
        <f t="shared" si="3"/>
        <v>Rep</v>
      </c>
      <c r="D25" s="50">
        <f>LARGE(State!K$3:K$36,10)</f>
        <v>0.3367833825608193</v>
      </c>
      <c r="E25" s="51">
        <f>VLOOKUP(A25,State!$A$3:$J$36,10,FALSE)</f>
        <v>244921</v>
      </c>
      <c r="F25" s="51">
        <f>VLOOKUP(A25,State!$A$3:$C$36,3,FALSE)</f>
        <v>727236</v>
      </c>
      <c r="G25" s="49">
        <f>VLOOKUP(A25,State!$A$3:$M$36,13,FALSE)</f>
        <v>0.31587820184919341</v>
      </c>
      <c r="H25" s="49">
        <f>VLOOKUP(A25,State!$A$3:$O$36,15,FALSE)</f>
        <v>0.65266158441001265</v>
      </c>
      <c r="I25" s="49">
        <f>VLOOKUP(A25,State!$A$3:$Q$36,17,FALSE)</f>
        <v>0</v>
      </c>
      <c r="J25" s="55">
        <f t="shared" si="2"/>
        <v>3.1460213740793885E-2</v>
      </c>
      <c r="K25" s="49"/>
      <c r="M25" s="49"/>
      <c r="O25" s="49"/>
    </row>
    <row r="26" spans="1:36">
      <c r="C26" s="50"/>
      <c r="D26" s="51"/>
      <c r="E26" s="51"/>
      <c r="F26" s="49"/>
      <c r="G26" s="49"/>
      <c r="H26" s="49"/>
      <c r="I26" s="55"/>
      <c r="J26" s="49"/>
      <c r="L26" s="49"/>
      <c r="N26" s="49"/>
    </row>
    <row r="27" spans="1:36">
      <c r="A27" s="56" t="s">
        <v>797</v>
      </c>
      <c r="C27" s="50"/>
      <c r="D27" s="50"/>
      <c r="E27" s="51"/>
      <c r="F27" s="51"/>
      <c r="G27" s="49"/>
      <c r="H27" s="49"/>
      <c r="I27" s="49"/>
      <c r="J27" s="49"/>
      <c r="K27" s="49"/>
      <c r="L27" s="49"/>
    </row>
    <row r="28" spans="1:36">
      <c r="A28" s="140" t="str">
        <f>County!N1</f>
        <v>Democratic</v>
      </c>
      <c r="B28" s="151"/>
      <c r="C28" s="151"/>
      <c r="D28" s="10"/>
      <c r="E28" s="152" t="str">
        <f>County!O1</f>
        <v>Republican</v>
      </c>
      <c r="F28" s="153"/>
      <c r="G28" s="153"/>
      <c r="H28" s="11"/>
      <c r="I28" s="154" t="str">
        <f>County!P1</f>
        <v>Independent</v>
      </c>
      <c r="J28" s="155"/>
      <c r="K28" s="155"/>
      <c r="L28" s="12"/>
      <c r="M28" s="149" t="str">
        <f>County!Q1</f>
        <v>Libertarian</v>
      </c>
      <c r="N28" s="150"/>
      <c r="O28" s="150"/>
      <c r="P28" s="17"/>
      <c r="Q28" s="149" t="str">
        <f>County!R1</f>
        <v>Reform</v>
      </c>
      <c r="R28" s="150"/>
      <c r="S28" s="150"/>
      <c r="T28" s="17"/>
      <c r="U28" s="149" t="str">
        <f>County!T1</f>
        <v>Natural Law</v>
      </c>
      <c r="V28" s="150"/>
      <c r="W28" s="150"/>
      <c r="X28" s="17"/>
      <c r="Y28" s="149" t="str">
        <f>County!S1</f>
        <v>Constitution</v>
      </c>
      <c r="Z28" s="150"/>
      <c r="AA28" s="150"/>
      <c r="AB28" s="17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VLOOKUP(C29,State!M$3:AZ$36,39,FALSE)</f>
        <v>Hawaii</v>
      </c>
      <c r="C29" s="28">
        <f>MAX(State!M3:M36)</f>
        <v>0.79184374717424721</v>
      </c>
      <c r="D29" s="17"/>
      <c r="E29" t="str">
        <f>VLOOKUP(G29,State!O$3:AZ$36,37,FALSE)</f>
        <v>Alaska</v>
      </c>
      <c r="G29" s="28">
        <f>MAX(State!O3:O36)</f>
        <v>0.74491337063302776</v>
      </c>
      <c r="H29" s="11"/>
      <c r="I29" t="str">
        <f>VLOOKUP(K29,State!Q$3:AZ$36,35,FALSE)</f>
        <v>Oklahoma</v>
      </c>
      <c r="K29" s="28">
        <f>MAX(State!Q3:Q36)</f>
        <v>1.804788342156045E-2</v>
      </c>
      <c r="L29" s="12"/>
      <c r="M29" t="str">
        <f>VLOOKUP(O29,State!S$3:AZ$36,33,FALSE)</f>
        <v>Hawaii</v>
      </c>
      <c r="O29" s="28">
        <f>MAX(State!S$3:S$36)</f>
        <v>2.9910279209492519E-2</v>
      </c>
      <c r="P29" s="28"/>
      <c r="Q29" t="str">
        <f>VLOOKUP(S29,State!U$3:AZ$36,31,FALSE)</f>
        <v>Arkansas</v>
      </c>
      <c r="S29" s="28">
        <f>MAX(State!U3:U36)</f>
        <v>2.6969473798391194E-2</v>
      </c>
      <c r="T29" s="17"/>
      <c r="U29" t="str">
        <f>VLOOKUP(W29,State!Y$3:AZ$36,27,FALSE)</f>
        <v>Idaho</v>
      </c>
      <c r="W29" s="28">
        <f>MAX(State!Y3:Y36)</f>
        <v>2.0712687810373002E-2</v>
      </c>
      <c r="Y29" t="str">
        <f>VLOOKUP(AA29,State!W$3:AZ$36,29,FALSE)</f>
        <v>Utah</v>
      </c>
      <c r="AA29" s="28">
        <f>MAX(State!W3:W36)</f>
        <v>3.0456104051451882E-2</v>
      </c>
      <c r="AD29" s="28"/>
    </row>
    <row r="30" spans="1:36">
      <c r="A30" t="str">
        <f>VLOOKUP(C30,State!M$3:AZ$36,39,FALSE)</f>
        <v>Vermont</v>
      </c>
      <c r="B30" s="28"/>
      <c r="C30" s="28">
        <f>LARGE(State!M$3:M$36,2)</f>
        <v>0.72215421704759952</v>
      </c>
      <c r="D30" s="17"/>
      <c r="E30" t="str">
        <f>VLOOKUP(G30,State!O$3:AZ$36,37,FALSE)</f>
        <v>Idaho</v>
      </c>
      <c r="F30" s="28"/>
      <c r="G30" s="28">
        <f>LARGE(State!O$3:O$36,2)</f>
        <v>0.69535716363367128</v>
      </c>
      <c r="H30" s="11"/>
      <c r="I30" t="str">
        <f>VLOOKUP(K30,State!Q$3:AZ$36,35,FALSE)</f>
        <v>New Hampshire</v>
      </c>
      <c r="J30" s="28"/>
      <c r="K30" s="28">
        <f>LARGE(State!Q$3:Q$36,2)</f>
        <v>1.5027495904189791E-2</v>
      </c>
      <c r="L30" s="12"/>
      <c r="M30" t="str">
        <f>VLOOKUP(O30,State!S$3:AZ$36,33,FALSE)</f>
        <v>Georgia</v>
      </c>
      <c r="N30" s="28"/>
      <c r="O30" s="28">
        <f>LARGE(State!S$3:S$36,2)</f>
        <v>2.4782306025303985E-2</v>
      </c>
      <c r="P30" s="28"/>
      <c r="Q30" t="str">
        <f>VLOOKUP(S30,State!U$3:AZ$36,31,FALSE)</f>
        <v>Illinois</v>
      </c>
      <c r="R30" s="28"/>
      <c r="S30" s="28">
        <f>LARGE(State!U$3:U$36,2)</f>
        <v>2.2007228707673337E-2</v>
      </c>
      <c r="T30" s="17"/>
      <c r="U30" t="str">
        <f>VLOOKUP(W30,State!Y$3:AZ$36,27,FALSE)</f>
        <v>Iowa</v>
      </c>
      <c r="V30" s="28"/>
      <c r="W30" s="28">
        <f>LARGE(State!Y$3:Y$36,2)</f>
        <v>7.9765209034219596E-3</v>
      </c>
      <c r="Y30" t="str">
        <f>VLOOKUP(AA30,State!W$3:AZ$36,29,FALSE)</f>
        <v>Pennsylvania</v>
      </c>
      <c r="Z30" s="28"/>
      <c r="AA30" s="28">
        <f>LARGE(State!W$3:W$36,2)</f>
        <v>2.3119872568004251E-2</v>
      </c>
      <c r="AC30" s="28"/>
      <c r="AD30" s="28"/>
    </row>
    <row r="31" spans="1:36">
      <c r="A31" t="str">
        <f>VLOOKUP(C31,State!M$3:AZ$36,39,FALSE)</f>
        <v>Maryland</v>
      </c>
      <c r="B31" s="28"/>
      <c r="C31" s="28">
        <f>LARGE(State!M$3:M$36,3)</f>
        <v>0.70503971283899203</v>
      </c>
      <c r="D31" s="17"/>
      <c r="E31" t="str">
        <f>VLOOKUP(G31,State!O$3:AZ$36,37,FALSE)</f>
        <v>Arizona</v>
      </c>
      <c r="F31" s="28"/>
      <c r="G31" s="28">
        <f>LARGE(State!O$3:O$36,3)</f>
        <v>0.68744769461550603</v>
      </c>
      <c r="H31" s="11"/>
      <c r="I31" t="str">
        <f>VLOOKUP(K31,State!Q$3:AZ$36,35,FALSE)</f>
        <v>Vermont</v>
      </c>
      <c r="J31" s="28"/>
      <c r="K31" s="28">
        <f>LARGE(State!Q$3:Q$36,3)</f>
        <v>1.3516417798874955E-2</v>
      </c>
      <c r="L31" s="12"/>
      <c r="M31" t="str">
        <f>VLOOKUP(O31,State!S$3:AZ$36,33,FALSE)</f>
        <v>New Hampshire</v>
      </c>
      <c r="N31" s="28"/>
      <c r="O31" s="28">
        <f>LARGE(State!S$3:S$36,3)</f>
        <v>2.4139879856233885E-2</v>
      </c>
      <c r="P31" s="28"/>
      <c r="Q31" t="str">
        <f>VLOOKUP(S31,State!U$3:AZ$36,31,FALSE)</f>
        <v>Arizona</v>
      </c>
      <c r="R31" s="28"/>
      <c r="S31" s="28">
        <f>LARGE(State!U$3:U$36,3)</f>
        <v>1.804831833254382E-2</v>
      </c>
      <c r="T31" s="17"/>
      <c r="U31" t="str">
        <f>VLOOKUP(W31,State!Y$3:AZ$36,27,FALSE)</f>
        <v>Oregon</v>
      </c>
      <c r="V31" s="28"/>
      <c r="W31" s="28">
        <f>LARGE(State!Y$3:Y$36,3)</f>
        <v>7.4900670724233663E-3</v>
      </c>
      <c r="Y31" t="str">
        <f>VLOOKUP(AA31,State!W$3:AZ$36,29,FALSE)</f>
        <v>Connecticut</v>
      </c>
      <c r="Z31" s="28"/>
      <c r="AA31" s="28">
        <f>LARGE(State!W$3:W$36,3)</f>
        <v>1.2712852931753308E-2</v>
      </c>
      <c r="AC31" s="28"/>
      <c r="AD31" s="28"/>
    </row>
    <row r="32" spans="1:36">
      <c r="A32" t="str">
        <f>VLOOKUP(C32,State!M$3:AZ$36,39,FALSE)</f>
        <v>Connecticut</v>
      </c>
      <c r="B32" s="28"/>
      <c r="C32" s="28">
        <f>LARGE(State!M$3:M$36,4)</f>
        <v>0.65146087383885443</v>
      </c>
      <c r="D32" s="17"/>
      <c r="E32" t="str">
        <f>VLOOKUP(G32,State!O$3:AZ$36,37,FALSE)</f>
        <v>Iowa</v>
      </c>
      <c r="F32" s="28"/>
      <c r="G32" s="28">
        <f>LARGE(State!O$3:O$36,4)</f>
        <v>0.68411774572822015</v>
      </c>
      <c r="H32" s="11"/>
      <c r="I32" t="str">
        <f>VLOOKUP(K32,State!Q$3:AZ$36,35,FALSE)</f>
        <v>Wisconsin</v>
      </c>
      <c r="J32" s="28"/>
      <c r="K32" s="28">
        <f>LARGE(State!Q$3:Q$36,4)</f>
        <v>2.42271284776095E-3</v>
      </c>
      <c r="L32" s="12"/>
      <c r="M32" t="str">
        <f>VLOOKUP(O32,State!S$3:AZ$36,33,FALSE)</f>
        <v>Alaska</v>
      </c>
      <c r="N32" s="28"/>
      <c r="O32" s="28">
        <f>LARGE(State!S$3:S$36,4)</f>
        <v>2.2749507454679067E-2</v>
      </c>
      <c r="P32" s="28"/>
      <c r="Q32" t="str">
        <f>VLOOKUP(S32,State!U$3:AZ$36,31,FALSE)</f>
        <v>North Dakota</v>
      </c>
      <c r="R32" s="28"/>
      <c r="S32" s="28">
        <f>LARGE(State!U$3:U$36,4)</f>
        <v>1.686367513756222E-2</v>
      </c>
      <c r="T32" s="17"/>
      <c r="U32" t="str">
        <f>VLOOKUP(W32,State!Y$3:AZ$36,27,FALSE)</f>
        <v>Nevada</v>
      </c>
      <c r="V32" s="28"/>
      <c r="W32" s="28">
        <f>LARGE(State!Y$3:Y$36,4)</f>
        <v>6.3080841689804722E-3</v>
      </c>
      <c r="Y32" t="str">
        <f>VLOOKUP(AA32,State!W$3:AZ$36,29,FALSE)</f>
        <v>Missouri</v>
      </c>
      <c r="Z32" s="28"/>
      <c r="AA32" s="28">
        <f>LARGE(State!W$3:W$36,4)</f>
        <v>9.7459693554964085E-3</v>
      </c>
      <c r="AC32" s="28"/>
      <c r="AD32" s="28"/>
    </row>
    <row r="33" spans="1:31">
      <c r="A33" t="str">
        <f>VLOOKUP(C33,State!M$3:AZ$36,39,FALSE)</f>
        <v>Louisiana</v>
      </c>
      <c r="B33" s="28"/>
      <c r="C33" s="28">
        <f>LARGE(State!M$3:M$36,5)</f>
        <v>0.64024392131370822</v>
      </c>
      <c r="D33" s="17"/>
      <c r="E33" t="str">
        <f>VLOOKUP(G33,State!O$3:AZ$36,37,FALSE)</f>
        <v>New Hampshire</v>
      </c>
      <c r="F33" s="28"/>
      <c r="G33" s="28">
        <f>LARGE(State!O$3:O$36,5)</f>
        <v>0.67779943865174819</v>
      </c>
      <c r="H33" s="11"/>
      <c r="I33" t="str">
        <f>VLOOKUP(K33,State!Q$3:AZ$36,35,FALSE)</f>
        <v>Alabama</v>
      </c>
      <c r="J33" s="28"/>
      <c r="K33" s="28">
        <f>LARGE(State!Q$3:Q$36,5)</f>
        <v>0</v>
      </c>
      <c r="L33" s="12"/>
      <c r="M33" t="str">
        <f>VLOOKUP(O33,State!S$3:AZ$36,33,FALSE)</f>
        <v>Arizona</v>
      </c>
      <c r="N33" s="28"/>
      <c r="O33" s="28">
        <f>LARGE(State!S$3:S$36,5)</f>
        <v>2.2702510658455709E-2</v>
      </c>
      <c r="P33" s="28"/>
      <c r="Q33" t="str">
        <f>VLOOKUP(S33,State!U$3:AZ$36,31,FALSE)</f>
        <v>Kansas</v>
      </c>
      <c r="R33" s="28"/>
      <c r="S33" s="28">
        <f>LARGE(State!U$3:U$36,5)</f>
        <v>1.5585037044370741E-2</v>
      </c>
      <c r="T33" s="17"/>
      <c r="U33" t="str">
        <f>VLOOKUP(W33,State!Y$3:AZ$36,27,FALSE)</f>
        <v>California</v>
      </c>
      <c r="V33" s="28"/>
      <c r="W33" s="28">
        <f>LARGE(State!Y$3:Y$36,5)</f>
        <v>5.5995587052546916E-3</v>
      </c>
      <c r="Y33" t="str">
        <f>VLOOKUP(AA33,State!W$3:AZ$36,29,FALSE)</f>
        <v>Colorado</v>
      </c>
      <c r="Z33" s="28"/>
      <c r="AA33" s="28">
        <f>LARGE(State!W$3:W$36,5)</f>
        <v>7.454393960339421E-3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85" t="s">
        <v>1676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2.75" customHeight="1">
      <c r="A36" t="str">
        <f>VLOOKUP(C36,State!M$3:AZ$36,39,FALSE)</f>
        <v>Alaska</v>
      </c>
      <c r="B36" s="28"/>
      <c r="C36" s="28">
        <f>MIN(State!M3:M36)</f>
        <v>0.19721199060444441</v>
      </c>
      <c r="D36" s="17"/>
      <c r="E36" t="str">
        <f>VLOOKUP(G36,State!O$3:AZ$36,37,FALSE)</f>
        <v>Hawaii</v>
      </c>
      <c r="F36" s="28"/>
      <c r="G36" s="28">
        <f>MIN(State!O3:O36)</f>
        <v>0.17824597361626027</v>
      </c>
      <c r="H36" s="11"/>
      <c r="I36" t="str">
        <f>VLOOKUP(K36,State!Q$3:AZ$36,35,FALSE)</f>
        <v>Alabama</v>
      </c>
      <c r="J36" s="28"/>
      <c r="K36" s="28">
        <f>MIN(State!Q3:Q36)</f>
        <v>0</v>
      </c>
      <c r="L36" s="12"/>
      <c r="M36" t="str">
        <f>VLOOKUP(O36,State!S$3:AZ$36,33,FALSE)</f>
        <v>Alabama</v>
      </c>
      <c r="N36" s="28"/>
      <c r="O36" s="28">
        <f>MIN(State!S3:S36)</f>
        <v>0</v>
      </c>
      <c r="P36" s="28"/>
      <c r="Q36" t="str">
        <f>VLOOKUP(S36,State!U$3:AZ$36,31,FALSE)</f>
        <v>Alabama</v>
      </c>
      <c r="R36" s="28"/>
      <c r="S36" s="28">
        <f>MIN(State!U3:U36)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VLOOKUP(C37,State!M$3:AZ$36,39,FALSE)</f>
        <v>Arizona</v>
      </c>
      <c r="B37" s="28"/>
      <c r="C37" s="28">
        <f>SMALL(State!M$3:M$36,2)</f>
        <v>0.27161692720669511</v>
      </c>
      <c r="D37" s="17"/>
      <c r="E37" t="str">
        <f>VLOOKUP(G37,State!O$3:AZ$36,37,FALSE)</f>
        <v>Vermont</v>
      </c>
      <c r="F37" s="28"/>
      <c r="G37" s="28">
        <f>SMALL(State!O$3:O$36,2)</f>
        <v>0.22449961688687883</v>
      </c>
      <c r="H37" s="11"/>
      <c r="I37" t="s">
        <v>1845</v>
      </c>
      <c r="J37" s="28"/>
      <c r="K37" s="28">
        <f>SMALL(State!Q$3:Q$36,2)</f>
        <v>0</v>
      </c>
      <c r="L37" s="12"/>
      <c r="M37" t="str">
        <f>VLOOKUP(O37,State!S$3:AZ$36,33,FALSE)</f>
        <v>Alabama</v>
      </c>
      <c r="N37" s="28"/>
      <c r="O37" s="28">
        <f>SMALL(State!S$3:S$36,2)</f>
        <v>0</v>
      </c>
      <c r="P37" s="28"/>
      <c r="Q37" t="str">
        <f>VLOOKUP(S37,State!U$3:AZ$36,31,FALSE)</f>
        <v>Alabama</v>
      </c>
      <c r="R37" s="28"/>
      <c r="S37" s="28">
        <f>SMALL(State!U$3:U$36,2)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VLOOKUP(C38,State!M$3:AZ$36,39,FALSE)</f>
        <v>New Hampshire</v>
      </c>
      <c r="B38" s="28"/>
      <c r="C38" s="28">
        <f>SMALL(State!M$3:M$36,3)</f>
        <v>0.28220767345279973</v>
      </c>
      <c r="D38" s="17"/>
      <c r="E38" t="str">
        <f>VLOOKUP(G38,State!O$3:AZ$36,37,FALSE)</f>
        <v>Maryland</v>
      </c>
      <c r="F38" s="28"/>
      <c r="G38" s="28">
        <f>SMALL(State!O$3:O$36,3)</f>
        <v>0.29496028716100797</v>
      </c>
      <c r="H38" s="11"/>
      <c r="I38" t="s">
        <v>1345</v>
      </c>
      <c r="J38" s="28"/>
      <c r="K38" s="28">
        <f>SMALL(State!Q$3:Q$36,3)</f>
        <v>0</v>
      </c>
      <c r="L38" s="12"/>
      <c r="M38" t="str">
        <f>VLOOKUP(O38,State!S$3:AZ$36,33,FALSE)</f>
        <v>Alabama</v>
      </c>
      <c r="N38" s="28"/>
      <c r="O38" s="28">
        <f>SMALL(State!S$3:S$36,3)</f>
        <v>0</v>
      </c>
      <c r="P38" s="28"/>
      <c r="Q38" t="str">
        <f>VLOOKUP(S38,State!U$3:AZ$36,31,FALSE)</f>
        <v>Alabama</v>
      </c>
      <c r="R38" s="28"/>
      <c r="S38" s="28">
        <f>SMALL(State!U$3:U$36,3)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VLOOKUP(C39,State!M$3:AZ$36,39,FALSE)</f>
        <v>Idaho</v>
      </c>
      <c r="B39" s="28"/>
      <c r="C39" s="28">
        <f>SMALL(State!M$3:M$36,4)</f>
        <v>0.28393014855595572</v>
      </c>
      <c r="D39" s="17"/>
      <c r="E39" t="str">
        <f>VLOOKUP(G39,State!O$3:AZ$36,37,FALSE)</f>
        <v>Louisiana</v>
      </c>
      <c r="F39" s="28"/>
      <c r="G39" s="28">
        <f>SMALL(State!O$3:O$36,4)</f>
        <v>0.31637130932297391</v>
      </c>
      <c r="H39" s="11"/>
      <c r="I39" t="str">
        <f>VLOOKUP(K39,State!Q$3:AZ$36,35,FALSE)</f>
        <v>Alabama</v>
      </c>
      <c r="J39" s="28"/>
      <c r="K39" s="28">
        <f>SMALL(State!Q$3:Q$36,4)</f>
        <v>0</v>
      </c>
      <c r="L39" s="12"/>
      <c r="M39" t="str">
        <f>VLOOKUP(O39,State!S$3:AZ$36,33,FALSE)</f>
        <v>Alabama</v>
      </c>
      <c r="N39" s="28"/>
      <c r="O39" s="28">
        <f>SMALL(State!S$3:S$36,4)</f>
        <v>0</v>
      </c>
      <c r="P39" s="28"/>
      <c r="Q39" t="str">
        <f>VLOOKUP(S39,State!U$3:AZ$36,31,FALSE)</f>
        <v>Alabama</v>
      </c>
      <c r="R39" s="28"/>
      <c r="S39" s="28">
        <f>SMALL(State!U$3:U$36,4)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VLOOKUP(C40,State!M$3:AZ$36,39,FALSE)</f>
        <v>Iowa</v>
      </c>
      <c r="B40" s="28"/>
      <c r="C40" s="28">
        <f>SMALL(State!M$3:M$36,5)</f>
        <v>0.30493392284264176</v>
      </c>
      <c r="D40" s="17"/>
      <c r="E40" t="str">
        <f>VLOOKUP(G40,State!O$3:AZ$36,37,FALSE)</f>
        <v>Connecticut</v>
      </c>
      <c r="F40" s="28"/>
      <c r="G40" s="28">
        <f>SMALL(State!O$3:O$36,5)</f>
        <v>0.3236816156656025</v>
      </c>
      <c r="H40" s="11"/>
      <c r="I40" t="str">
        <f>VLOOKUP(K40,State!Q$3:AZ$36,35,FALSE)</f>
        <v>Alabama</v>
      </c>
      <c r="J40" s="28"/>
      <c r="K40" s="28">
        <f>SMALL(State!Q$3:Q$36,5)</f>
        <v>0</v>
      </c>
      <c r="L40" s="12"/>
      <c r="M40" t="str">
        <f>VLOOKUP(O40,State!S$3:AZ$36,33,FALSE)</f>
        <v>Alabama</v>
      </c>
      <c r="N40" s="28"/>
      <c r="O40" s="28">
        <f>SMALL(State!S$3:S$36,5)</f>
        <v>0</v>
      </c>
      <c r="P40" s="28"/>
      <c r="Q40" t="str">
        <f>VLOOKUP(S40,State!U$3:AZ$36,31,FALSE)</f>
        <v>Alabama</v>
      </c>
      <c r="R40" s="28"/>
      <c r="S40" s="28">
        <f>SMALL(State!U$3:U$36,5)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85" t="s">
        <v>1820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2.75" customHeight="1">
      <c r="A43" t="str">
        <f>VLOOKUP(C43,County!$J$3:$AP$2167,33,FALSE)</f>
        <v>Baltimore City</v>
      </c>
      <c r="B43" t="str">
        <f>VLOOKUP(C43,County!$J$3:$AQ$2167,34,FALSE)</f>
        <v>MD</v>
      </c>
      <c r="C43" s="2">
        <f>MAX(County!J1:J2167)</f>
        <v>0.89727299771923441</v>
      </c>
      <c r="E43" t="str">
        <f>VLOOKUP(G43,County!$K$3:$AP$2167,32,FALSE)</f>
        <v>Sioux</v>
      </c>
      <c r="F43" t="str">
        <f>VLOOKUP(G43,County!$K$3:$AQ$2167,33,FALSE)</f>
        <v>IA</v>
      </c>
      <c r="G43" s="2">
        <f>MAX(County!K1:K2167)</f>
        <v>0.90869696664315225</v>
      </c>
      <c r="H43" s="2"/>
      <c r="I43" t="str">
        <f>VLOOKUP(K43,County!$L$3:$AP$2167,31,FALSE)</f>
        <v>Payne</v>
      </c>
      <c r="J43" t="str">
        <f>VLOOKUP(K43,County!$L$3:$AQ$2167,32,FALSE)</f>
        <v>OK</v>
      </c>
      <c r="K43" s="2">
        <f>MAX(County!L1:L2167)</f>
        <v>5.3194686542044838E-2</v>
      </c>
      <c r="L43" s="2"/>
      <c r="M43" t="str">
        <f>VLOOKUP(O43,County!$AK$3:$AP$2167,6,FALSE)</f>
        <v>Jefferson</v>
      </c>
      <c r="N43" t="str">
        <f>VLOOKUP(O43,County!$AK$3:$AQ$2167,7,FALSE)</f>
        <v>IN</v>
      </c>
      <c r="O43" s="2">
        <f>MAX(County!AK1:AK2167)</f>
        <v>9.1544078738490839E-2</v>
      </c>
      <c r="P43" s="2"/>
      <c r="Q43" t="str">
        <f>VLOOKUP(S43,County!$AL$3:$AP$2167,5,FALSE)</f>
        <v>Nemaha</v>
      </c>
      <c r="R43" t="str">
        <f>VLOOKUP(S43,County!$AL$3:$AQ$2167,6,FALSE)</f>
        <v>KS</v>
      </c>
      <c r="S43" s="2">
        <f>MAX(County!AL1:AL2167)</f>
        <v>0.24</v>
      </c>
      <c r="T43" s="2"/>
      <c r="U43" t="str">
        <f>VLOOKUP(W43,County!$AM$3:$AP$2167,4,FALSE)</f>
        <v>Jefferson</v>
      </c>
      <c r="V43" t="str">
        <f>VLOOKUP(W43,County!$AM$3:$AQ$2167,5,FALSE)</f>
        <v>IA</v>
      </c>
      <c r="W43" s="2">
        <f>MAX(County!AM1:AM2167)</f>
        <v>0.1936293739212302</v>
      </c>
      <c r="X43" s="2"/>
      <c r="Y43" t="str">
        <f>VLOOKUP(AA43,County!$AN$3:$AQ$2167,3,FALSE)</f>
        <v>Sanpete</v>
      </c>
      <c r="Z43" t="str">
        <f>VLOOKUP(AA43,County!$AN$3:$AQ$2167,4,FALSE)</f>
        <v>UT</v>
      </c>
      <c r="AA43" s="2">
        <f>MAX(County!AN1:AN2167)</f>
        <v>5.838401390095569E-2</v>
      </c>
      <c r="AB43" s="2"/>
    </row>
    <row r="44" spans="1:31">
      <c r="A44" t="str">
        <f>VLOOKUP(C44,County!$J$3:$AP$2167,33,FALSE)</f>
        <v>Kauai</v>
      </c>
      <c r="B44" t="str">
        <f>VLOOKUP(C44,County!$J$3:$AQ$2167,34,FALSE)</f>
        <v>HI</v>
      </c>
      <c r="C44" s="2">
        <f>LARGE(County!J1:J2167,2)</f>
        <v>0.84062540491512983</v>
      </c>
      <c r="E44" t="str">
        <f>VLOOKUP(G44,County!$K$3:$AP$2167,32,FALSE)</f>
        <v>Madison</v>
      </c>
      <c r="F44" t="str">
        <f>VLOOKUP(G44,County!$K$3:$AQ$2167,33,FALSE)</f>
        <v>ID</v>
      </c>
      <c r="G44" s="2">
        <f>LARGE(County!K1:K2167,2)</f>
        <v>0.90522572665429812</v>
      </c>
      <c r="I44" t="str">
        <f>VLOOKUP(K44,County!$L$3:$AP$2167,31,FALSE)</f>
        <v>Essex</v>
      </c>
      <c r="J44" t="str">
        <f>VLOOKUP(K44,County!$L$3:$AQ$2167,32,FALSE)</f>
        <v>VT</v>
      </c>
      <c r="K44" s="2">
        <f>LARGE(County!L1:L2167,2)</f>
        <v>5.2185548617305975E-2</v>
      </c>
      <c r="M44" t="str">
        <f>VLOOKUP(O44,County!$AK$3:$AP$2167,6,FALSE)</f>
        <v>Shannon</v>
      </c>
      <c r="N44" t="str">
        <f>VLOOKUP(O44,County!$AK$3:$AQ$2167,7,FALSE)</f>
        <v>SD</v>
      </c>
      <c r="O44" s="2">
        <f>LARGE(County!AK1:AK2167,2)</f>
        <v>5.9012187299550996E-2</v>
      </c>
      <c r="P44" s="2"/>
      <c r="Q44" t="str">
        <f>VLOOKUP(S44,County!$AL$3:$AP$2167,5,FALSE)</f>
        <v>Brown</v>
      </c>
      <c r="R44" t="str">
        <f>VLOOKUP(S44,County!$AL$3:$AQ$2167,6,FALSE)</f>
        <v>KS</v>
      </c>
      <c r="S44" s="2">
        <f>LARGE(County!AL1:AL2167,2)</f>
        <v>0.10862203698879917</v>
      </c>
      <c r="U44" t="str">
        <f>VLOOKUP(W44,County!$AM$3:$AP$2167,4,FALSE)</f>
        <v>San Juan</v>
      </c>
      <c r="V44" t="str">
        <f>VLOOKUP(W44,County!$AM$3:$AQ$2167,5,FALSE)</f>
        <v>CO</v>
      </c>
      <c r="W44" s="2">
        <f>LARGE(County!AM1:AM2167,2)</f>
        <v>5.7471264367816091E-2</v>
      </c>
      <c r="Y44" t="str">
        <f>VLOOKUP(AA44,County!$AN$3:$AQ$2167,3,FALSE)</f>
        <v>Clarion</v>
      </c>
      <c r="Z44" t="str">
        <f>VLOOKUP(AA44,County!$AN$3:$AQ$2167,4,FALSE)</f>
        <v>PA</v>
      </c>
      <c r="AA44" s="2">
        <f>LARGE(County!AN1:AN2167,2)</f>
        <v>5.2131782945736435E-2</v>
      </c>
    </row>
    <row r="45" spans="1:31">
      <c r="A45" t="str">
        <f>VLOOKUP(C45,County!$J$3:$AP$2167,33,FALSE)</f>
        <v>Gadsden</v>
      </c>
      <c r="B45" t="str">
        <f>VLOOKUP(C45,County!$J$3:$AQ$2167,34,FALSE)</f>
        <v>FL</v>
      </c>
      <c r="C45" s="2">
        <f>LARGE(County!J3:J2168,3)</f>
        <v>0.83740536820371647</v>
      </c>
      <c r="D45"/>
      <c r="E45" t="str">
        <f>VLOOKUP(G45,County!$K$3:$AP$2167,32,FALSE)</f>
        <v>Franklin</v>
      </c>
      <c r="F45" t="str">
        <f>VLOOKUP(G45,County!$K$3:$AQ$2167,33,FALSE)</f>
        <v>ID</v>
      </c>
      <c r="G45" s="2">
        <f>LARGE(County!K3:K2168,3)</f>
        <v>0.86175115207373276</v>
      </c>
      <c r="I45" t="str">
        <f>VLOOKUP(K45,County!$L$3:$AP$2167,31,FALSE)</f>
        <v>McCurtain</v>
      </c>
      <c r="J45" t="str">
        <f>VLOOKUP(K45,County!$L$3:$AQ$2167,32,FALSE)</f>
        <v>OK</v>
      </c>
      <c r="K45" s="2">
        <f>LARGE(County!L3:L2168,3)</f>
        <v>2.8899984869117868E-2</v>
      </c>
      <c r="M45" t="str">
        <f>VLOOKUP(O45,County!$AK$3:$AP$2167,6,FALSE)</f>
        <v>Washington</v>
      </c>
      <c r="N45" t="str">
        <f>VLOOKUP(O45,County!$AK$3:$AQ$2167,7,FALSE)</f>
        <v>IN</v>
      </c>
      <c r="O45" s="2">
        <f>LARGE(County!AK3:AK2168,3)</f>
        <v>5.8684570433917692E-2</v>
      </c>
      <c r="P45" s="2"/>
      <c r="Q45" t="str">
        <f>VLOOKUP(S45,County!$AL$3:$AP$2167,5,FALSE)</f>
        <v>Newton</v>
      </c>
      <c r="R45" t="str">
        <f>VLOOKUP(S45,County!$AL$3:$AQ$2167,6,FALSE)</f>
        <v>AR</v>
      </c>
      <c r="S45" s="2">
        <f>LARGE(County!AL3:AL2168,3)</f>
        <v>0.10246797875663854</v>
      </c>
      <c r="U45" t="str">
        <f>VLOOKUP(W45,County!$AM$3:$AP$2167,4,FALSE)</f>
        <v>Camas</v>
      </c>
      <c r="V45" t="str">
        <f>VLOOKUP(W45,County!$AM$3:$AQ$2167,5,FALSE)</f>
        <v>ID</v>
      </c>
      <c r="W45" s="2">
        <f>LARGE(County!AM3:AM2168,3)</f>
        <v>4.2600896860986545E-2</v>
      </c>
      <c r="Y45" t="str">
        <f>VLOOKUP(AA45,County!$AN$3:$AQ$2167,3,FALSE)</f>
        <v>Grand</v>
      </c>
      <c r="Z45" t="str">
        <f>VLOOKUP(AA45,County!$AN$3:$AQ$2167,4,FALSE)</f>
        <v>UT</v>
      </c>
      <c r="AA45" s="2">
        <f>LARGE(County!AN3:AN2168,3)</f>
        <v>5.0095602294455067E-2</v>
      </c>
    </row>
    <row r="46" spans="1:31">
      <c r="A46" t="str">
        <f>VLOOKUP(C46,County!$J$3:$AP$2167,33,FALSE)</f>
        <v>Prince George's</v>
      </c>
      <c r="B46" t="str">
        <f>VLOOKUP(C46,County!$J$3:$AQ$2167,34,FALSE)</f>
        <v>MD</v>
      </c>
      <c r="C46" s="2">
        <f>LARGE(County!J4:J2169,4)</f>
        <v>0.83723145810508259</v>
      </c>
      <c r="D46"/>
      <c r="E46" t="str">
        <f>VLOOKUP(G46,County!$K$3:$AP$2167,32,FALSE)</f>
        <v>Garfield</v>
      </c>
      <c r="F46" t="str">
        <f>VLOOKUP(G46,County!$K$3:$AQ$2167,33,FALSE)</f>
        <v>UT</v>
      </c>
      <c r="G46" s="2">
        <f>LARGE(County!K4:K2169,4)</f>
        <v>0.85180240320427236</v>
      </c>
      <c r="I46" t="str">
        <f>VLOOKUP(K46,County!$L$3:$AP$2167,31,FALSE)</f>
        <v>Cherokee</v>
      </c>
      <c r="J46" t="str">
        <f>VLOOKUP(K46,County!$L$3:$AQ$2167,32,FALSE)</f>
        <v>OK</v>
      </c>
      <c r="K46" s="2">
        <f>LARGE(County!L4:L2169,4)</f>
        <v>2.4440977639105563E-2</v>
      </c>
      <c r="M46" t="str">
        <f>VLOOKUP(O46,County!$AK$3:$AP$2167,6,FALSE)</f>
        <v>Avery</v>
      </c>
      <c r="N46" t="str">
        <f>VLOOKUP(O46,County!$AK$3:$AQ$2167,7,FALSE)</f>
        <v>NC</v>
      </c>
      <c r="O46" s="2">
        <f>LARGE(County!AK4:AK2169,4)</f>
        <v>5.1602086438152013E-2</v>
      </c>
      <c r="P46" s="2"/>
      <c r="Q46" t="str">
        <f>VLOOKUP(S46,County!$AL$3:$AP$2167,5,FALSE)</f>
        <v>Marshall</v>
      </c>
      <c r="R46" t="str">
        <f>VLOOKUP(S46,County!$AL$3:$AQ$2167,6,FALSE)</f>
        <v>KS</v>
      </c>
      <c r="S46" s="2">
        <f>LARGE(County!AL4:AL2169,4)</f>
        <v>6.5148946476144345E-2</v>
      </c>
      <c r="U46" t="str">
        <f>VLOOKUP(W46,County!$AM$3:$AP$2167,4,FALSE)</f>
        <v>Boundary</v>
      </c>
      <c r="V46" t="str">
        <f>VLOOKUP(W46,County!$AM$3:$AQ$2167,5,FALSE)</f>
        <v>ID</v>
      </c>
      <c r="W46" s="2">
        <f>LARGE(County!AM4:AM2169,4)</f>
        <v>3.6626344086021508E-2</v>
      </c>
      <c r="Y46" t="str">
        <f>VLOOKUP(AA46,County!$AN$3:$AQ$2167,3,FALSE)</f>
        <v>Warren</v>
      </c>
      <c r="Z46" t="str">
        <f>VLOOKUP(AA46,County!$AN$3:$AQ$2167,4,FALSE)</f>
        <v>PA</v>
      </c>
      <c r="AA46" s="2">
        <f>LARGE(County!AN4:AN2169,4)</f>
        <v>4.9047112314985007E-2</v>
      </c>
    </row>
    <row r="47" spans="1:31">
      <c r="A47" t="str">
        <f>VLOOKUP(C47,County!$J$3:$AP$2167,33,FALSE)</f>
        <v>Rolette</v>
      </c>
      <c r="B47" t="str">
        <f>VLOOKUP(C47,County!$J$3:$AQ$2167,34,FALSE)</f>
        <v>ND</v>
      </c>
      <c r="C47" s="2">
        <f>LARGE(County!J5:J2169,5)</f>
        <v>0.83021515434985971</v>
      </c>
      <c r="D47"/>
      <c r="E47" t="str">
        <f>VLOOKUP(G47,County!$K$3:$AP$2167,32,FALSE)</f>
        <v>Lyon</v>
      </c>
      <c r="F47" t="str">
        <f>VLOOKUP(G47,County!$K$3:$AQ$2167,33,FALSE)</f>
        <v>IA</v>
      </c>
      <c r="G47" s="2">
        <f>LARGE(County!K5:K2169,5)</f>
        <v>0.85035934291581106</v>
      </c>
      <c r="I47" t="str">
        <f>VLOOKUP(K47,County!$L$3:$AP$2167,31,FALSE)</f>
        <v>Cotton</v>
      </c>
      <c r="J47" t="str">
        <f>VLOOKUP(K47,County!$L$3:$AQ$2167,32,FALSE)</f>
        <v>OK</v>
      </c>
      <c r="K47" s="2">
        <f>LARGE(County!L5:L2169,5)</f>
        <v>2.3143683702989394E-2</v>
      </c>
      <c r="M47" t="str">
        <f>VLOOKUP(O47,County!$AK$3:$AP$2167,6,FALSE)</f>
        <v>Dawson</v>
      </c>
      <c r="N47" t="str">
        <f>VLOOKUP(O47,County!$AK$3:$AQ$2167,7,FALSE)</f>
        <v>GA</v>
      </c>
      <c r="O47" s="2">
        <f>LARGE(County!AK5:AK2169,5)</f>
        <v>4.8313321898227561E-2</v>
      </c>
      <c r="P47" s="2"/>
      <c r="Q47" t="str">
        <f>VLOOKUP(S47,County!$AL$3:$AP$2167,5,FALSE)</f>
        <v>Perry</v>
      </c>
      <c r="R47" t="str">
        <f>VLOOKUP(S47,County!$AL$3:$AQ$2167,6,FALSE)</f>
        <v>AR</v>
      </c>
      <c r="S47" s="2">
        <f>LARGE(County!AL5:AL2169,5)</f>
        <v>5.5378061767838126E-2</v>
      </c>
      <c r="U47" t="str">
        <f>VLOOKUP(W47,County!$AM$3:$AP$2167,4,FALSE)</f>
        <v>Boise</v>
      </c>
      <c r="V47" t="str">
        <f>VLOOKUP(W47,County!$AM$3:$AQ$2167,5,FALSE)</f>
        <v>ID</v>
      </c>
      <c r="W47" s="2">
        <f>LARGE(County!AM5:AM2169,5)</f>
        <v>3.5149384885764502E-2</v>
      </c>
      <c r="Y47" t="str">
        <f>VLOOKUP(AA47,County!$AN$3:$AQ$2167,3,FALSE)</f>
        <v>Juab</v>
      </c>
      <c r="Z47" t="str">
        <f>VLOOKUP(AA47,County!$AN$3:$AQ$2167,4,FALSE)</f>
        <v>UT</v>
      </c>
      <c r="AA47" s="2">
        <f>LARGE(County!AN5:AN2169,5)</f>
        <v>4.8006858122588938E-2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5" t="s">
        <v>1568</v>
      </c>
    </row>
    <row r="50" spans="1:31" ht="12.75" customHeight="1">
      <c r="A50" t="str">
        <f>VLOOKUP(C50,County!$J$3:$AP$2167,33,FALSE)</f>
        <v>Madison</v>
      </c>
      <c r="B50" t="str">
        <f>VLOOKUP(C50,County!$J$3:$AQ$2167,34,FALSE)</f>
        <v>ID</v>
      </c>
      <c r="C50" s="2">
        <f>MIN(County!J1:J2167)</f>
        <v>8.4879406307977731E-2</v>
      </c>
      <c r="D50"/>
      <c r="E50" t="str">
        <f>VLOOKUP(G50,County!$K$3:$AP$2167,32,FALSE)</f>
        <v>Baltimore City</v>
      </c>
      <c r="F50" t="str">
        <f>VLOOKUP(G50,County!$K$3:$AQ$2167,33,FALSE)</f>
        <v>MD</v>
      </c>
      <c r="G50" s="2">
        <f>MIN(County!K1:K2167)</f>
        <v>0.10272700228076555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VLOOKUP(C51,County!$J$3:$AP$2167,33,FALSE)</f>
        <v>Sioux</v>
      </c>
      <c r="B51" t="str">
        <f>VLOOKUP(C51,County!$J$3:$AQ$2167,34,FALSE)</f>
        <v>IA</v>
      </c>
      <c r="C51" s="2">
        <f>SMALL(County!J1:J2167,2)</f>
        <v>8.8682858006651211E-2</v>
      </c>
      <c r="D51"/>
      <c r="E51" t="str">
        <f>VLOOKUP(G51,County!$K$3:$AP$2167,32,FALSE)</f>
        <v>Kauai</v>
      </c>
      <c r="F51" t="str">
        <f>VLOOKUP(G51,County!$K$3:$AQ$2167,33,FALSE)</f>
        <v>HI</v>
      </c>
      <c r="G51" s="2">
        <f>SMALL(County!K1:K2167,2)</f>
        <v>0.13376236340862954</v>
      </c>
      <c r="I51" s="82"/>
      <c r="K51" s="2"/>
    </row>
    <row r="52" spans="1:31">
      <c r="A52" t="str">
        <f>VLOOKUP(C52,County!$J$3:$AP$2167,33,FALSE)</f>
        <v>Franklin</v>
      </c>
      <c r="B52" t="str">
        <f>VLOOKUP(C52,County!$J$3:$AQ$2167,34,FALSE)</f>
        <v>ID</v>
      </c>
      <c r="C52" s="2">
        <f>SMALL(County!J3:J2168,3)</f>
        <v>0.11766513056835637</v>
      </c>
      <c r="D52"/>
      <c r="E52" t="str">
        <f>VLOOKUP(G52,County!$K$3:$AP$2167,32,FALSE)</f>
        <v>St. James</v>
      </c>
      <c r="F52" t="str">
        <f>VLOOKUP(G52,County!$K$3:$AQ$2167,33,FALSE)</f>
        <v>LA</v>
      </c>
      <c r="G52" s="2">
        <f>SMALL(County!K3:K2168,3)</f>
        <v>0.14478711790393012</v>
      </c>
      <c r="I52" s="81"/>
      <c r="K52" s="2"/>
    </row>
    <row r="53" spans="1:31">
      <c r="A53" t="str">
        <f>VLOOKUP(C53,County!$J$3:$AP$2167,33,FALSE)</f>
        <v>Garfield</v>
      </c>
      <c r="B53" t="str">
        <f>VLOOKUP(C53,County!$J$3:$AQ$2167,34,FALSE)</f>
        <v>UT</v>
      </c>
      <c r="C53" s="2">
        <f>SMALL(County!J4:J2169,4)</f>
        <v>0.12416555407209613</v>
      </c>
      <c r="D53"/>
      <c r="E53" t="str">
        <f>VLOOKUP(G53,County!$K$3:$AP$2167,32,FALSE)</f>
        <v>Rolette</v>
      </c>
      <c r="F53" t="str">
        <f>VLOOKUP(G53,County!$K$3:$AQ$2167,33,FALSE)</f>
        <v>ND</v>
      </c>
      <c r="G53" s="2">
        <f>SMALL(County!K4:K2169,4)</f>
        <v>0.14943872778297473</v>
      </c>
      <c r="K53" s="2"/>
    </row>
    <row r="54" spans="1:31">
      <c r="A54" t="str">
        <f>VLOOKUP(C54,County!$J$3:$AP$2167,33,FALSE)</f>
        <v>Wallace</v>
      </c>
      <c r="B54" t="str">
        <f>VLOOKUP(C54,County!$J$3:$AQ$2167,34,FALSE)</f>
        <v>KS</v>
      </c>
      <c r="C54" s="2">
        <f>SMALL(County!J5:J2169,5)</f>
        <v>0.12713178294573643</v>
      </c>
      <c r="D54"/>
      <c r="E54" t="str">
        <f>VLOOKUP(G54,County!$K$3:$AP$2167,32,FALSE)</f>
        <v>Shannon</v>
      </c>
      <c r="F54" t="str">
        <f>VLOOKUP(G54,County!$K$3:$AQ$2167,33,FALSE)</f>
        <v>SD</v>
      </c>
      <c r="G54" s="2">
        <f>SMALL(County!K5:K2169,5)</f>
        <v>0.15330339961513792</v>
      </c>
      <c r="K54" s="2"/>
    </row>
    <row r="55" spans="1:31">
      <c r="C55" s="2"/>
      <c r="D55"/>
      <c r="G55" s="2"/>
      <c r="K55" s="2"/>
    </row>
    <row r="56" spans="1:31">
      <c r="A56" s="56" t="s">
        <v>709</v>
      </c>
      <c r="C56" s="2"/>
      <c r="D56" t="s">
        <v>710</v>
      </c>
      <c r="G56" s="2"/>
      <c r="H56" t="s">
        <v>1452</v>
      </c>
      <c r="K56" s="2"/>
      <c r="L56" s="2"/>
    </row>
    <row r="57" spans="1:31">
      <c r="A57" t="str">
        <f>VLOOKUP(C57,County!$J$3:$AP$2167,33,FALSE)</f>
        <v>Lafayette</v>
      </c>
      <c r="B57" t="str">
        <f>VLOOKUP(C57,County!$J$3:$AQ$2167,34,FALSE)</f>
        <v>WI</v>
      </c>
      <c r="C57" s="2">
        <f>DMAX(County!D1:J2167,"Democratic",D56:D57)</f>
        <v>0.49538816295157573</v>
      </c>
      <c r="D57">
        <v>2</v>
      </c>
      <c r="E57" t="str">
        <f>VLOOKUP(G57,County!$K$3:$AP$2167,32,FALSE)</f>
        <v>Summit</v>
      </c>
      <c r="F57" t="str">
        <f>VLOOKUP(G57,County!$K$3:$AQ$2167,33,FALSE)</f>
        <v>OH</v>
      </c>
      <c r="G57" s="2">
        <f>DMAX(County!E1:K2167,"Republican",H56:H57)</f>
        <v>0.49717440364063636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6" t="s">
        <v>1592</v>
      </c>
      <c r="D59" t="s">
        <v>710</v>
      </c>
      <c r="G59" s="2"/>
      <c r="H59" t="s">
        <v>1452</v>
      </c>
      <c r="I59" s="9"/>
      <c r="J59" s="9"/>
      <c r="K59" s="60"/>
      <c r="L59" s="61"/>
    </row>
    <row r="60" spans="1:31">
      <c r="A60" t="str">
        <f>VLOOKUP(C60,County!$J$3:$AP$2167,33,FALSE)</f>
        <v>San Bernardino</v>
      </c>
      <c r="B60" t="str">
        <f>VLOOKUP(C60,County!$J$3:$AQ$2167,34,FALSE)</f>
        <v>CA</v>
      </c>
      <c r="C60" s="2">
        <f>DMIN(County!D1:J2167,"Democratic",D59:D60)</f>
        <v>0.47470134703734423</v>
      </c>
      <c r="D60">
        <v>1</v>
      </c>
      <c r="E60" t="str">
        <f>VLOOKUP(G60,County!$K$3:$AP$2167,32,FALSE)</f>
        <v>Newton</v>
      </c>
      <c r="F60" t="str">
        <f>VLOOKUP(G60,County!$K$3:$AQ$2167,33,FALSE)</f>
        <v>AR</v>
      </c>
      <c r="G60" s="2">
        <f>DMIN(County!E1:K2167,"Republican",H59:H60)</f>
        <v>0.45204623555139017</v>
      </c>
      <c r="H60">
        <v>1</v>
      </c>
      <c r="I60" s="9"/>
      <c r="J60" s="9"/>
      <c r="K60" s="60"/>
      <c r="L60" s="9"/>
    </row>
    <row r="61" spans="1:31">
      <c r="H61" s="2"/>
      <c r="J61" s="9"/>
      <c r="K61" s="9"/>
      <c r="L61" s="60"/>
      <c r="M61" s="9"/>
    </row>
    <row r="62" spans="1:31">
      <c r="A62" t="s">
        <v>1147</v>
      </c>
      <c r="B62" s="18" t="str">
        <f>A28</f>
        <v>Democratic</v>
      </c>
      <c r="C62" s="83" t="str">
        <f>E28</f>
        <v>Republican</v>
      </c>
      <c r="D62" s="84" t="str">
        <f>I28</f>
        <v>Independent</v>
      </c>
      <c r="E62" s="7" t="str">
        <f>M28</f>
        <v>Libertarian</v>
      </c>
      <c r="F62" s="7" t="str">
        <f>Q28</f>
        <v>Reform</v>
      </c>
      <c r="G62" s="7" t="str">
        <f>U28</f>
        <v>Natural Law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1403</v>
      </c>
      <c r="B63" s="7">
        <f>COUNTIF(State!$G$1:$G$36,1)</f>
        <v>18</v>
      </c>
      <c r="C63" s="7">
        <f>COUNTIF(State!$H$1:$H$36,1)</f>
        <v>16</v>
      </c>
      <c r="D63" s="7">
        <f>COUNTIF(State!$I$1:$I$36,1)</f>
        <v>0</v>
      </c>
      <c r="E63" s="7">
        <f>COUNTIF(State!$BB$1:$BB$36,1)</f>
        <v>0</v>
      </c>
      <c r="F63" s="7">
        <f>COUNTIF(State!$BC$1:$BC$36,1)</f>
        <v>0</v>
      </c>
      <c r="G63" s="7">
        <f>COUNTIF(State!$BD$1:$BD$36,1)</f>
        <v>0</v>
      </c>
      <c r="H63" s="7">
        <f>COUNTIF(State!$BE$1:$BE$36,1)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1150</v>
      </c>
      <c r="B64" s="7">
        <f>COUNTIF(State!$G$1:$G$36,2)</f>
        <v>16</v>
      </c>
      <c r="C64" s="7">
        <f>COUNTIF(State!$H$1:$H$36,2)</f>
        <v>18</v>
      </c>
      <c r="D64" s="7">
        <f>COUNTIF(State!$I$1:$I$36,2)</f>
        <v>0</v>
      </c>
      <c r="E64" s="7">
        <f>COUNTIF(State!$BB$1:$BB$36,2)</f>
        <v>0</v>
      </c>
      <c r="F64" s="7">
        <f>COUNTIF(State!$BC$1:$BC$36,2)</f>
        <v>0</v>
      </c>
      <c r="G64" s="7">
        <f>COUNTIF(State!$BD$1:$BD$36,2)</f>
        <v>0</v>
      </c>
      <c r="H64" s="7">
        <f>COUNTIF(State!$BE$1:$BE$36,2)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1151</v>
      </c>
      <c r="B65" s="7">
        <f>COUNTIF(State!$G$1:$G$36,3)</f>
        <v>0</v>
      </c>
      <c r="C65" s="7">
        <f>COUNTIF(State!$H$1:$H$36,3)</f>
        <v>0</v>
      </c>
      <c r="D65" s="7">
        <f>COUNTIF(State!$I$1:$I$36,3)</f>
        <v>1</v>
      </c>
      <c r="E65" s="7">
        <f>COUNTIF(State!$BB$1:$BB$36,3)</f>
        <v>15</v>
      </c>
      <c r="F65" s="7">
        <f>COUNTIF(State!$BC$1:$BC$36,3)</f>
        <v>4</v>
      </c>
      <c r="G65" s="7">
        <f>COUNTIF(State!$BD$1:$BD$36,3)</f>
        <v>2</v>
      </c>
      <c r="H65" s="7">
        <f>COUNTIF(State!$BE$1:$BE$36,3)</f>
        <v>4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1256</v>
      </c>
      <c r="B67" s="2"/>
      <c r="C67" s="2"/>
    </row>
    <row r="68" spans="1:31" s="7" customFormat="1">
      <c r="A68" s="71" t="s">
        <v>1403</v>
      </c>
      <c r="B68" s="1">
        <f>COUNTIF(County!D$1:D$2167,1)-B63</f>
        <v>822</v>
      </c>
      <c r="C68" s="1">
        <f>COUNTIF(County!E$1:E$2167,1)-C63</f>
        <v>1276</v>
      </c>
      <c r="D68" s="1">
        <f>COUNTIF(County!F$1:F$2167,1)-D63</f>
        <v>0</v>
      </c>
      <c r="E68" s="1">
        <f>COUNTIF(County!AG$1:AG$2167,1)-E63</f>
        <v>0</v>
      </c>
      <c r="F68" s="1">
        <f>COUNTIF(County!AH$1:AH$2167,1)-F63</f>
        <v>0</v>
      </c>
      <c r="G68" s="1">
        <f>COUNTIF(County!AI$1:AI$2167,1)-G63</f>
        <v>0</v>
      </c>
      <c r="H68" s="1">
        <f>COUNTIF(County!AJ$1:AJ$2167,1)-H63</f>
        <v>0</v>
      </c>
    </row>
    <row r="69" spans="1:31" s="7" customFormat="1">
      <c r="A69" s="71" t="s">
        <v>1150</v>
      </c>
      <c r="B69" s="1">
        <f>COUNTIF(County!D$1:D$2167,2)-B64</f>
        <v>1274</v>
      </c>
      <c r="C69" s="1">
        <f>COUNTIF(County!E$1:E$2167,2)-C64</f>
        <v>821</v>
      </c>
      <c r="D69" s="1">
        <f>COUNTIF(County!F$1:F$2167,2)-D64</f>
        <v>0</v>
      </c>
      <c r="E69" s="1">
        <f>COUNTIF(County!AG$1:AG$2167,2)-E64</f>
        <v>0</v>
      </c>
      <c r="F69" s="1">
        <f>COUNTIF(County!AH$1:AH$2167,2)-F64</f>
        <v>1</v>
      </c>
      <c r="G69" s="1">
        <f>COUNTIF(County!AI$1:AI$2167,2)-G64</f>
        <v>0</v>
      </c>
      <c r="H69" s="1">
        <f>COUNTIF(County!AJ$1:AJ$2167,2)-H64</f>
        <v>0</v>
      </c>
    </row>
    <row r="70" spans="1:31" s="7" customFormat="1">
      <c r="A70" s="71" t="s">
        <v>1151</v>
      </c>
      <c r="B70" s="1">
        <f>COUNTIF(County!D$1:D$2167,3)-B65</f>
        <v>1</v>
      </c>
      <c r="C70" s="1">
        <f>COUNTIF(County!E$1:E$2167,3)-C65</f>
        <v>0</v>
      </c>
      <c r="D70" s="1">
        <f>COUNTIF(County!F$1:F$2167,3)-D65</f>
        <v>81</v>
      </c>
      <c r="E70" s="1">
        <f>COUNTIF(County!AG$1:AG$2167,3)-E65</f>
        <v>797</v>
      </c>
      <c r="F70" s="1">
        <f>COUNTIF(County!AH$1:AH$2167,3)-F65</f>
        <v>421</v>
      </c>
      <c r="G70" s="1">
        <f>COUNTIF(County!AI$1:AI$2167,3)-G65</f>
        <v>145</v>
      </c>
      <c r="H70" s="1">
        <f>COUNTIF(County!AJ$1:AJ$2167,3)-H65</f>
        <v>183</v>
      </c>
    </row>
    <row r="71" spans="1:31" s="7" customFormat="1">
      <c r="A71" s="71" t="s">
        <v>1889</v>
      </c>
      <c r="B71" s="1">
        <f>COUNTIF(County!$D$1:$D$2167,4)-COUNTIF(State!$G$1:$G$36,4)</f>
        <v>0</v>
      </c>
      <c r="C71" s="1">
        <f>COUNTIF(County!$E$1:$E$2167,4)-COUNTIF(State!$H$1:$H$36,4)</f>
        <v>0</v>
      </c>
      <c r="D71" s="1">
        <f>COUNTIF(County!$F$1:$F$2167,4)-COUNTIF(State!$I$1:$I$36,4)</f>
        <v>34</v>
      </c>
      <c r="E71" s="1">
        <f>COUNTIF(County!$AG$1:$AG$2167,4)-COUNTIF(State!$BB$1:$BB$36,4)</f>
        <v>271</v>
      </c>
      <c r="F71" s="1">
        <f>COUNTIF(County!$AH$1:$AH$2167,4)-COUNTIF(State!$BC$1:$BC$36,4)</f>
        <v>111</v>
      </c>
      <c r="G71" s="1">
        <f>COUNTIF(County!$AI$1:$AI$2167,4)-COUNTIF(State!$BD$1:$BD$36,4)</f>
        <v>18</v>
      </c>
      <c r="H71" s="1">
        <f>COUNTIF(County!$AJ$1:$AJ$2167,4)-COUNTIF(State!$BE$1:$BE$36,4)</f>
        <v>151</v>
      </c>
    </row>
    <row r="73" spans="1:31">
      <c r="A73" s="71" t="s">
        <v>436</v>
      </c>
    </row>
    <row r="74" spans="1:31">
      <c r="A74" t="s">
        <v>1429</v>
      </c>
      <c r="B74" s="1">
        <f>COUNTIF(State!$M1:$M36,"&lt;.0999")</f>
        <v>0</v>
      </c>
      <c r="C74" s="1">
        <f>COUNTIF(State!$O1:$O36,"&lt;.0999")</f>
        <v>0</v>
      </c>
      <c r="D74" s="1">
        <f>COUNTIF(State!$Q$1:$Q$36,"&lt;.0999")</f>
        <v>34</v>
      </c>
    </row>
    <row r="75" spans="1:31">
      <c r="A75" t="s">
        <v>1430</v>
      </c>
      <c r="B75" s="1">
        <f>COUNTIF(State!$M$1:$M$36,"&lt;.1999")-B74</f>
        <v>1</v>
      </c>
      <c r="C75" s="1">
        <f>COUNTIF(State!$O$1:$O$36,"&lt;.1999")-C74</f>
        <v>1</v>
      </c>
      <c r="D75" s="1">
        <f>COUNTIF(State!$Q$1:$Q$36,"&lt;.1999")-D74</f>
        <v>0</v>
      </c>
    </row>
    <row r="76" spans="1:31">
      <c r="A76" t="s">
        <v>1877</v>
      </c>
      <c r="B76" s="1">
        <f>COUNTIF(State!$M$1:$M$36,"&lt;.2999")-SUM(B74:B75)</f>
        <v>3</v>
      </c>
      <c r="C76" s="1">
        <f>COUNTIF(State!$O$1:$O$36,"&lt;.2999")-SUM(C74:C75)</f>
        <v>2</v>
      </c>
      <c r="D76" s="1">
        <f>COUNTIF(State!$Q$1:$Q$36,"&lt;.2999")-SUM(D74:D75)</f>
        <v>0</v>
      </c>
    </row>
    <row r="77" spans="1:31">
      <c r="A77" t="s">
        <v>1073</v>
      </c>
      <c r="B77" s="1">
        <f>COUNTIF(State!$M$1:$M$36,"&lt;.3999")-SUM(B74:B76)</f>
        <v>7</v>
      </c>
      <c r="C77" s="1">
        <f>COUNTIF(State!$O$1:$O$36,"&lt;.3999")-SUM(C74:C76)</f>
        <v>7</v>
      </c>
      <c r="D77" s="1">
        <f>COUNTIF(State!$Q$1:$Q$36,"&lt;.3999")-SUM(D74:D76)</f>
        <v>0</v>
      </c>
    </row>
    <row r="78" spans="1:31">
      <c r="A78" t="s">
        <v>1204</v>
      </c>
      <c r="B78" s="1">
        <f>COUNTIF(State!$M$1:$M$36,"&lt;.4999")-SUM(B74:B77)</f>
        <v>6</v>
      </c>
      <c r="C78" s="1">
        <f>COUNTIF(State!$O$1:$O$36,"&lt;.4999")-SUM(C74:C77)</f>
        <v>9</v>
      </c>
      <c r="D78" s="1">
        <f>COUNTIF(State!$Q$1:$Q$36,"&lt;.4999")-SUM(D74:D77)</f>
        <v>0</v>
      </c>
    </row>
    <row r="79" spans="1:31">
      <c r="A79" t="s">
        <v>630</v>
      </c>
      <c r="B79" s="1">
        <f>COUNTIF(State!$M$1:$M$36,"&lt;.5999")-SUM(B74:B78)</f>
        <v>7</v>
      </c>
      <c r="C79" s="1">
        <f>COUNTIF(State!$O$1:$O$36,"&lt;.5999")-SUM(C74:C78)</f>
        <v>4</v>
      </c>
      <c r="D79" s="1">
        <f>COUNTIF(State!$Q$1:$Q$36,"&lt;.5999")-SUM(D74:D78)</f>
        <v>0</v>
      </c>
    </row>
    <row r="80" spans="1:31">
      <c r="A80" t="s">
        <v>631</v>
      </c>
      <c r="B80" s="1">
        <f>COUNTIF(State!$M$1:$M$36,"&lt;.6999")-SUM(B74:B79)</f>
        <v>7</v>
      </c>
      <c r="C80" s="1">
        <f>COUNTIF(State!$O$1:$O$36,"&lt;.6999")-SUM(C74:C79)</f>
        <v>10</v>
      </c>
      <c r="D80" s="1">
        <f>COUNTIF(State!$Q$1:$Q$36,"&lt;.6999")-SUM(D74:D79)</f>
        <v>0</v>
      </c>
    </row>
    <row r="81" spans="1:4">
      <c r="A81" t="s">
        <v>632</v>
      </c>
      <c r="B81" s="1">
        <f>COUNTIF(State!$M$1:$M$36,"&lt;.7999")-SUM(B74:B80)</f>
        <v>3</v>
      </c>
      <c r="C81" s="1">
        <f>COUNTIF(State!$O$1:$O$36,"&lt;.7999")-SUM(C74:C80)</f>
        <v>1</v>
      </c>
      <c r="D81" s="1">
        <f>COUNTIF(State!$Q$1:$Q$36,"&lt;.7999")-SUM(D74:D80)</f>
        <v>0</v>
      </c>
    </row>
    <row r="82" spans="1:4">
      <c r="A82" t="s">
        <v>633</v>
      </c>
      <c r="B82" s="1">
        <f>COUNTIF(State!$M$1:$M$36,"&lt;.8999")-SUM(B74:B81)</f>
        <v>0</v>
      </c>
      <c r="C82" s="1">
        <f>COUNTIF(State!$O$1:$O$36,"&lt;.8999")-SUM(C74:C81)</f>
        <v>0</v>
      </c>
      <c r="D82" s="1">
        <f>COUNTIF(State!$Q$1:$Q$36,"&lt;.8999")-SUM(D74:D81)</f>
        <v>0</v>
      </c>
    </row>
    <row r="83" spans="1:4">
      <c r="A83" t="s">
        <v>1348</v>
      </c>
      <c r="B83" s="1">
        <f>COUNTIF(State!$M$1:$M$36,"&lt;1")-SUM(B74:B82)</f>
        <v>0</v>
      </c>
      <c r="C83" s="1">
        <f>COUNTIF(State!$O$1:$O$36,"&lt;1")-SUM(C74:C82)</f>
        <v>0</v>
      </c>
      <c r="D83" s="1">
        <f>COUNTIF(State!$Q$1:$Q$36,"&lt;1")-SUM(D74:D82)</f>
        <v>0</v>
      </c>
    </row>
    <row r="84" spans="1:4">
      <c r="D84"/>
    </row>
    <row r="85" spans="1:4">
      <c r="A85" t="s">
        <v>783</v>
      </c>
      <c r="D85"/>
    </row>
    <row r="86" spans="1:4">
      <c r="A86" t="s">
        <v>1429</v>
      </c>
      <c r="B86" s="1">
        <f>COUNTIF(County!J1:J2168,"&lt;.0999")-B74</f>
        <v>2</v>
      </c>
      <c r="C86" s="1">
        <f>COUNTIF(County!K1:K2168,"&lt;.0999")-C74</f>
        <v>0</v>
      </c>
      <c r="D86" s="1">
        <f>COUNTIF(County!L1:L2168,"&lt;.0999")-D74</f>
        <v>2097</v>
      </c>
    </row>
    <row r="87" spans="1:4">
      <c r="A87" t="s">
        <v>1430</v>
      </c>
      <c r="B87" s="1">
        <f>COUNTIF(County!J1:J2168,"&lt;.1999")-SUM(B74:B75)-B86</f>
        <v>99</v>
      </c>
      <c r="C87" s="1">
        <f>COUNTIF(County!K1:K2168,"&lt;.1999")-SUM(C74:C75)-C86</f>
        <v>27</v>
      </c>
      <c r="D87" s="1">
        <f>COUNTIF(County!L1:L2168,"&lt;.1999")-SUM(D74:D75)-D86</f>
        <v>0</v>
      </c>
    </row>
    <row r="88" spans="1:4">
      <c r="A88" t="s">
        <v>1877</v>
      </c>
      <c r="B88" s="1">
        <f>COUNTIF(County!J1:J2168,"&lt;.2999")-SUM(B74:B76)-SUM(B86:B87)</f>
        <v>341</v>
      </c>
      <c r="C88" s="1">
        <f>COUNTIF(County!K1:K2168,"&lt;.2999")-SUM(C74:C76)-SUM(C86:C87)</f>
        <v>155</v>
      </c>
      <c r="D88" s="1">
        <f>COUNTIF(County!L1:L2168,"&lt;.2999")-SUM(D74:D76)-SUM(D86:D87)</f>
        <v>0</v>
      </c>
    </row>
    <row r="89" spans="1:4">
      <c r="A89" t="s">
        <v>1073</v>
      </c>
      <c r="B89" s="1">
        <f>COUNTIF(County!J1:J2168,"&lt;.3999")-SUM(B74:B77)-SUM(B86:B88)</f>
        <v>436</v>
      </c>
      <c r="C89" s="1">
        <f>COUNTIF(County!K1:K2168,"&lt;.3999")-SUM(C74:C77)-SUM(C86:C88)</f>
        <v>318</v>
      </c>
      <c r="D89" s="1">
        <f>COUNTIF(County!L1:L2168,"&lt;.3999")-SUM(D74:D77)-SUM(D86:D88)</f>
        <v>0</v>
      </c>
    </row>
    <row r="90" spans="1:4">
      <c r="A90" t="s">
        <v>1204</v>
      </c>
      <c r="B90" s="1">
        <f>COUNTIF(County!J1:J2168,"&lt;.4999")-SUM(B74:B78)-SUM(B86:B89)</f>
        <v>436</v>
      </c>
      <c r="C90" s="1">
        <f>COUNTIF(County!K1:K2168,"&lt;.4999")-SUM(C74:C78)-SUM(C86:C89)</f>
        <v>362</v>
      </c>
      <c r="D90" s="1">
        <f>COUNTIF(County!L1:L2168,"&lt;.4999")-SUM(D74:D78)-SUM(D86:D89)</f>
        <v>0</v>
      </c>
    </row>
    <row r="91" spans="1:4">
      <c r="A91" t="s">
        <v>630</v>
      </c>
      <c r="B91" s="1">
        <f>COUNTIF(County!J1:J2168,"&lt;.5999")-SUM(B74:B79)-SUM(B86:B90)</f>
        <v>342</v>
      </c>
      <c r="C91" s="1">
        <f>COUNTIF(County!K1:K2168,"&lt;.5999")-SUM(C74:C79)-SUM(C86:C90)</f>
        <v>467</v>
      </c>
      <c r="D91" s="1">
        <f>COUNTIF(County!L1:L2168,"&lt;.5999")-SUM(D74:D79)-SUM(D86:D90)</f>
        <v>0</v>
      </c>
    </row>
    <row r="92" spans="1:4">
      <c r="A92" t="s">
        <v>631</v>
      </c>
      <c r="B92" s="1">
        <f>COUNTIF(County!J1:J2168,"&lt;.6999")-SUM(B74:B80)-SUM(B86:B91)</f>
        <v>314</v>
      </c>
      <c r="C92" s="1">
        <f>COUNTIF(County!K1:K2168,"&lt;.6999")-SUM(C74:C80)-SUM(C86:C91)</f>
        <v>433</v>
      </c>
      <c r="D92" s="1">
        <f>COUNTIF(County!L1:L2168,"&lt;.6999")-SUM(D74:D80)-SUM(D86:D91)</f>
        <v>0</v>
      </c>
    </row>
    <row r="93" spans="1:4">
      <c r="A93" t="s">
        <v>632</v>
      </c>
      <c r="B93" s="1">
        <f>COUNTIF(County!J1:J2168,"&lt;.7999")-SUM(B74:B81)-SUM(B86:B92)</f>
        <v>116</v>
      </c>
      <c r="C93" s="1">
        <f>COUNTIF(County!K1:K2168,"&lt;.7999")-SUM(C74:C81)-SUM(C86:C92)</f>
        <v>286</v>
      </c>
      <c r="D93" s="1">
        <f>COUNTIF(County!L1:L2168,"&lt;.7999")-SUM(D74:D81)-SUM(D86:D92)</f>
        <v>0</v>
      </c>
    </row>
    <row r="94" spans="1:4">
      <c r="A94" t="s">
        <v>633</v>
      </c>
      <c r="B94" s="1">
        <f>COUNTIF(County!J1:J2168,"&lt;.8999")-SUM(B74:B82)-SUM(B86:B93)</f>
        <v>11</v>
      </c>
      <c r="C94" s="1">
        <f>COUNTIF(County!K1:K2168,"&lt;.8999")-SUM(C74:C82)-SUM(C86:C93)</f>
        <v>47</v>
      </c>
      <c r="D94" s="1">
        <f>COUNTIF(County!L1:L2168,"&lt;.8999")-SUM(D74:D82)-SUM(D86:D93)</f>
        <v>0</v>
      </c>
    </row>
    <row r="95" spans="1:4">
      <c r="A95" t="s">
        <v>1348</v>
      </c>
      <c r="B95" s="1">
        <f>COUNTIF(County!J1:J2168,"&lt;.9999")-SUM(B74:B83)-SUM(B86:B94)</f>
        <v>0</v>
      </c>
      <c r="C95" s="1">
        <f>COUNTIF(County!K1:K2168,"&lt;.9999")-SUM(C74:C83)-SUM(C86:C94)</f>
        <v>2</v>
      </c>
      <c r="D95" s="1">
        <f>COUNTIF(County!L1:L2168,"&lt;.9999")-SUM(D74:D83)-SUM(D86:D94)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H173"/>
  <sheetViews>
    <sheetView workbookViewId="0">
      <selection activeCell="E31" sqref="E31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24.85546875" bestFit="1" customWidth="1"/>
    <col min="4" max="4" width="13.5703125" customWidth="1"/>
    <col min="5" max="5" width="15.140625" bestFit="1" customWidth="1"/>
    <col min="6" max="6" width="18" bestFit="1" customWidth="1"/>
    <col min="7" max="7" width="10" customWidth="1"/>
    <col min="8" max="8" width="2" bestFit="1" customWidth="1"/>
  </cols>
  <sheetData>
    <row r="1" spans="1:7">
      <c r="A1" s="86" t="s">
        <v>1062</v>
      </c>
      <c r="B1" s="86" t="s">
        <v>1668</v>
      </c>
      <c r="C1" s="86" t="s">
        <v>1299</v>
      </c>
      <c r="D1" s="86" t="s">
        <v>1667</v>
      </c>
      <c r="E1" s="86" t="s">
        <v>1330</v>
      </c>
      <c r="F1" s="86" t="s">
        <v>1331</v>
      </c>
    </row>
    <row r="2" spans="1:7">
      <c r="A2">
        <v>1</v>
      </c>
      <c r="C2" s="14" t="s">
        <v>614</v>
      </c>
      <c r="D2">
        <f>A2</f>
        <v>1</v>
      </c>
      <c r="F2" t="s">
        <v>614</v>
      </c>
      <c r="G2" t="s">
        <v>605</v>
      </c>
    </row>
    <row r="3" spans="1:7">
      <c r="A3">
        <v>2</v>
      </c>
      <c r="C3" s="13" t="s">
        <v>446</v>
      </c>
      <c r="D3">
        <f t="shared" ref="D3:D19" si="0">A3</f>
        <v>2</v>
      </c>
      <c r="F3" t="s">
        <v>446</v>
      </c>
      <c r="G3" t="s">
        <v>606</v>
      </c>
    </row>
    <row r="4" spans="1:7">
      <c r="A4">
        <v>3</v>
      </c>
      <c r="C4" s="70" t="s">
        <v>2204</v>
      </c>
      <c r="D4">
        <f t="shared" si="0"/>
        <v>3</v>
      </c>
      <c r="F4" t="s">
        <v>2204</v>
      </c>
      <c r="G4" t="s">
        <v>607</v>
      </c>
    </row>
    <row r="5" spans="1:7">
      <c r="A5">
        <v>4</v>
      </c>
      <c r="C5" t="s">
        <v>304</v>
      </c>
      <c r="D5">
        <f t="shared" si="0"/>
        <v>4</v>
      </c>
      <c r="F5" t="s">
        <v>304</v>
      </c>
      <c r="G5" t="s">
        <v>608</v>
      </c>
    </row>
    <row r="6" spans="1:7">
      <c r="A6">
        <v>5</v>
      </c>
      <c r="C6" s="92" t="s">
        <v>1484</v>
      </c>
      <c r="D6">
        <f t="shared" si="0"/>
        <v>5</v>
      </c>
      <c r="F6" s="92" t="s">
        <v>1484</v>
      </c>
      <c r="G6" t="s">
        <v>273</v>
      </c>
    </row>
    <row r="7" spans="1:7">
      <c r="A7">
        <v>6</v>
      </c>
      <c r="B7" s="1"/>
      <c r="C7" t="s">
        <v>1756</v>
      </c>
      <c r="D7">
        <f t="shared" si="0"/>
        <v>6</v>
      </c>
      <c r="F7" t="s">
        <v>1756</v>
      </c>
      <c r="G7" t="s">
        <v>609</v>
      </c>
    </row>
    <row r="8" spans="1:7">
      <c r="A8">
        <v>7</v>
      </c>
      <c r="B8" s="1"/>
      <c r="C8" t="s">
        <v>2018</v>
      </c>
      <c r="D8">
        <f t="shared" si="0"/>
        <v>7</v>
      </c>
      <c r="F8" t="s">
        <v>2018</v>
      </c>
    </row>
    <row r="9" spans="1:7">
      <c r="A9">
        <v>8</v>
      </c>
      <c r="B9" s="1"/>
      <c r="C9" t="s">
        <v>465</v>
      </c>
      <c r="D9">
        <f t="shared" si="0"/>
        <v>8</v>
      </c>
      <c r="F9" t="s">
        <v>465</v>
      </c>
      <c r="G9" t="s">
        <v>147</v>
      </c>
    </row>
    <row r="10" spans="1:7">
      <c r="A10">
        <v>9</v>
      </c>
      <c r="B10" s="1"/>
      <c r="C10" s="92" t="s">
        <v>586</v>
      </c>
      <c r="D10">
        <f t="shared" si="0"/>
        <v>9</v>
      </c>
      <c r="F10" s="92" t="s">
        <v>172</v>
      </c>
    </row>
    <row r="11" spans="1:7">
      <c r="A11">
        <v>10</v>
      </c>
      <c r="B11" s="1"/>
      <c r="C11" s="92" t="s">
        <v>91</v>
      </c>
      <c r="D11">
        <f t="shared" si="0"/>
        <v>10</v>
      </c>
      <c r="F11" s="92" t="s">
        <v>90</v>
      </c>
    </row>
    <row r="12" spans="1:7">
      <c r="A12">
        <v>11</v>
      </c>
      <c r="B12" s="1"/>
      <c r="C12" t="s">
        <v>1978</v>
      </c>
      <c r="D12">
        <f t="shared" si="0"/>
        <v>11</v>
      </c>
      <c r="F12" t="s">
        <v>1978</v>
      </c>
    </row>
    <row r="13" spans="1:7">
      <c r="A13">
        <v>12</v>
      </c>
      <c r="B13" s="1"/>
      <c r="C13" t="s">
        <v>414</v>
      </c>
      <c r="D13">
        <f t="shared" si="0"/>
        <v>12</v>
      </c>
      <c r="F13" t="s">
        <v>414</v>
      </c>
    </row>
    <row r="14" spans="1:7">
      <c r="A14">
        <v>13</v>
      </c>
      <c r="B14" s="1"/>
      <c r="C14" s="1" t="s">
        <v>597</v>
      </c>
      <c r="D14">
        <f t="shared" si="0"/>
        <v>13</v>
      </c>
      <c r="F14" s="1" t="s">
        <v>597</v>
      </c>
    </row>
    <row r="15" spans="1:7">
      <c r="A15">
        <v>14</v>
      </c>
      <c r="B15" s="1"/>
      <c r="C15" s="1" t="s">
        <v>598</v>
      </c>
      <c r="D15">
        <f t="shared" si="0"/>
        <v>14</v>
      </c>
      <c r="F15" s="1" t="s">
        <v>598</v>
      </c>
    </row>
    <row r="16" spans="1:7">
      <c r="A16">
        <v>15</v>
      </c>
      <c r="B16" s="1"/>
      <c r="C16" s="1" t="s">
        <v>599</v>
      </c>
      <c r="D16">
        <f t="shared" si="0"/>
        <v>15</v>
      </c>
      <c r="F16" s="1" t="s">
        <v>599</v>
      </c>
    </row>
    <row r="17" spans="1:8">
      <c r="A17">
        <v>16</v>
      </c>
      <c r="B17" s="1"/>
      <c r="C17" s="1" t="s">
        <v>600</v>
      </c>
      <c r="D17">
        <f t="shared" si="0"/>
        <v>16</v>
      </c>
      <c r="F17" s="1" t="s">
        <v>600</v>
      </c>
    </row>
    <row r="18" spans="1:8">
      <c r="A18">
        <v>17</v>
      </c>
      <c r="B18" s="1"/>
      <c r="C18" s="1" t="s">
        <v>601</v>
      </c>
      <c r="D18">
        <f t="shared" si="0"/>
        <v>17</v>
      </c>
      <c r="F18" s="1" t="s">
        <v>601</v>
      </c>
    </row>
    <row r="19" spans="1:8">
      <c r="A19">
        <v>18</v>
      </c>
      <c r="B19" s="1"/>
      <c r="C19" s="1" t="s">
        <v>274</v>
      </c>
      <c r="D19">
        <f t="shared" si="0"/>
        <v>18</v>
      </c>
      <c r="F19" s="1" t="s">
        <v>274</v>
      </c>
    </row>
    <row r="23" spans="1:8">
      <c r="A23" t="s">
        <v>1667</v>
      </c>
      <c r="B23" t="s">
        <v>679</v>
      </c>
      <c r="C23" t="s">
        <v>680</v>
      </c>
      <c r="D23" t="s">
        <v>593</v>
      </c>
      <c r="F23" t="s">
        <v>1331</v>
      </c>
      <c r="G23" t="str">
        <f>IF(F23="Democratic","dem",IF(F23="Republican","rep",IF(F23="Independent","ind","")))</f>
        <v/>
      </c>
    </row>
    <row r="24" spans="1:8">
      <c r="A24">
        <v>1</v>
      </c>
      <c r="B24" t="s">
        <v>158</v>
      </c>
      <c r="C24" t="s">
        <v>614</v>
      </c>
      <c r="D24" t="s">
        <v>2059</v>
      </c>
      <c r="F24" t="s">
        <v>2105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</row>
    <row r="25" spans="1:8">
      <c r="A25">
        <v>2</v>
      </c>
      <c r="B25" t="s">
        <v>157</v>
      </c>
      <c r="C25" t="s">
        <v>446</v>
      </c>
      <c r="D25" t="s">
        <v>2059</v>
      </c>
      <c r="F25" t="s">
        <v>2144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1</v>
      </c>
    </row>
    <row r="26" spans="1:8">
      <c r="A26">
        <v>11</v>
      </c>
      <c r="B26" t="s">
        <v>1978</v>
      </c>
      <c r="C26" t="s">
        <v>2160</v>
      </c>
      <c r="D26" t="s">
        <v>2059</v>
      </c>
      <c r="F26" t="s">
        <v>1978</v>
      </c>
      <c r="G26" t="str">
        <f>IF(C26="Democratic","dem",IF(C26="Republican","rep",IF(C26="Independent","ind",IF(C26="Libertarian","lib",IF(C26="Constitution","cst",IF(C26="Green","grn",""))))))</f>
        <v/>
      </c>
      <c r="H26">
        <v>0</v>
      </c>
    </row>
    <row r="27" spans="1:8">
      <c r="A27">
        <v>1</v>
      </c>
      <c r="B27" t="s">
        <v>2280</v>
      </c>
      <c r="C27" t="s">
        <v>614</v>
      </c>
      <c r="D27" t="s">
        <v>354</v>
      </c>
      <c r="F27" t="s">
        <v>2190</v>
      </c>
      <c r="G27" t="str">
        <f>IF(C27="Democratic","dem",IF(C27="Republican","rep",IF(C27="Independent","ind",IF(C27="Libertarian","lib",IF(C27="Constitution","cst",IF(C27="Green","grn",""))))))</f>
        <v>dem</v>
      </c>
      <c r="H27">
        <v>0</v>
      </c>
    </row>
    <row r="28" spans="1:8">
      <c r="A28">
        <v>2</v>
      </c>
      <c r="B28" t="s">
        <v>2281</v>
      </c>
      <c r="C28" t="s">
        <v>446</v>
      </c>
      <c r="D28" t="s">
        <v>354</v>
      </c>
      <c r="F28" t="s">
        <v>2191</v>
      </c>
      <c r="G28" t="str">
        <f t="shared" ref="G28:G88" si="1">IF(C28="Democratic","dem",IF(C28="Republican","rep",IF(C28="Independent","ind",IF(C28="Libertarian","lib",IF(C28="Constitution","cst",IF(C28="Green","grn",""))))))</f>
        <v>rep</v>
      </c>
      <c r="H28">
        <v>1</v>
      </c>
    </row>
    <row r="29" spans="1:8">
      <c r="A29">
        <v>4</v>
      </c>
      <c r="B29" t="s">
        <v>2282</v>
      </c>
      <c r="C29" t="s">
        <v>304</v>
      </c>
      <c r="D29" t="s">
        <v>354</v>
      </c>
      <c r="F29" t="s">
        <v>2192</v>
      </c>
      <c r="G29" t="str">
        <f t="shared" si="1"/>
        <v>lib</v>
      </c>
      <c r="H29">
        <v>0</v>
      </c>
    </row>
    <row r="30" spans="1:8">
      <c r="A30">
        <v>8</v>
      </c>
      <c r="B30" t="s">
        <v>2283</v>
      </c>
      <c r="C30" t="s">
        <v>465</v>
      </c>
      <c r="D30" t="s">
        <v>354</v>
      </c>
      <c r="F30" t="s">
        <v>2193</v>
      </c>
      <c r="G30" t="str">
        <f t="shared" si="1"/>
        <v>grn</v>
      </c>
      <c r="H30">
        <v>0</v>
      </c>
    </row>
    <row r="31" spans="1:8">
      <c r="A31">
        <v>11</v>
      </c>
      <c r="B31" t="s">
        <v>1978</v>
      </c>
      <c r="C31" t="s">
        <v>2160</v>
      </c>
      <c r="D31" t="s">
        <v>354</v>
      </c>
      <c r="F31" t="s">
        <v>1978</v>
      </c>
      <c r="G31" t="str">
        <f t="shared" si="1"/>
        <v/>
      </c>
      <c r="H31">
        <v>0</v>
      </c>
    </row>
    <row r="32" spans="1:8">
      <c r="A32">
        <v>1</v>
      </c>
      <c r="B32" s="93" t="s">
        <v>574</v>
      </c>
      <c r="C32" s="93" t="s">
        <v>614</v>
      </c>
      <c r="D32" s="1" t="s">
        <v>503</v>
      </c>
      <c r="F32" s="93" t="s">
        <v>2194</v>
      </c>
      <c r="G32" t="str">
        <f t="shared" si="1"/>
        <v>dem</v>
      </c>
      <c r="H32">
        <v>0</v>
      </c>
    </row>
    <row r="33" spans="1:8">
      <c r="A33">
        <v>2</v>
      </c>
      <c r="B33" s="93" t="s">
        <v>578</v>
      </c>
      <c r="C33" s="93" t="s">
        <v>446</v>
      </c>
      <c r="D33" s="1" t="s">
        <v>503</v>
      </c>
      <c r="F33" s="93" t="s">
        <v>2195</v>
      </c>
      <c r="G33" t="str">
        <f t="shared" si="1"/>
        <v>rep</v>
      </c>
      <c r="H33">
        <v>1</v>
      </c>
    </row>
    <row r="34" spans="1:8">
      <c r="A34">
        <v>4</v>
      </c>
      <c r="B34" s="93" t="s">
        <v>576</v>
      </c>
      <c r="C34" s="93" t="s">
        <v>304</v>
      </c>
      <c r="D34" s="1" t="s">
        <v>503</v>
      </c>
      <c r="F34" s="93" t="s">
        <v>2196</v>
      </c>
      <c r="G34" t="str">
        <f t="shared" si="1"/>
        <v>lib</v>
      </c>
      <c r="H34">
        <v>0</v>
      </c>
    </row>
    <row r="35" spans="1:8">
      <c r="A35">
        <v>5</v>
      </c>
      <c r="B35" s="93" t="s">
        <v>577</v>
      </c>
      <c r="C35" s="93" t="s">
        <v>1484</v>
      </c>
      <c r="D35" s="1" t="s">
        <v>503</v>
      </c>
      <c r="F35" s="93" t="s">
        <v>1419</v>
      </c>
      <c r="G35" t="s">
        <v>273</v>
      </c>
      <c r="H35">
        <v>0</v>
      </c>
    </row>
    <row r="36" spans="1:8">
      <c r="A36">
        <v>11</v>
      </c>
      <c r="B36" s="93" t="s">
        <v>575</v>
      </c>
      <c r="C36" s="93" t="s">
        <v>1856</v>
      </c>
      <c r="D36" s="1" t="s">
        <v>503</v>
      </c>
      <c r="F36" s="93" t="s">
        <v>2197</v>
      </c>
      <c r="G36" t="str">
        <f t="shared" si="1"/>
        <v/>
      </c>
      <c r="H36">
        <v>0</v>
      </c>
    </row>
    <row r="37" spans="1:8">
      <c r="A37">
        <v>1</v>
      </c>
      <c r="B37" s="9" t="s">
        <v>298</v>
      </c>
      <c r="C37" t="s">
        <v>614</v>
      </c>
      <c r="D37" s="1" t="s">
        <v>648</v>
      </c>
      <c r="F37" s="9" t="s">
        <v>1853</v>
      </c>
      <c r="G37" t="str">
        <f t="shared" si="1"/>
        <v>dem</v>
      </c>
      <c r="H37">
        <v>2</v>
      </c>
    </row>
    <row r="38" spans="1:8">
      <c r="A38">
        <v>2</v>
      </c>
      <c r="B38" t="s">
        <v>86</v>
      </c>
      <c r="C38" t="s">
        <v>446</v>
      </c>
      <c r="D38" s="1" t="s">
        <v>648</v>
      </c>
      <c r="F38" t="s">
        <v>2106</v>
      </c>
      <c r="G38" t="str">
        <f t="shared" si="1"/>
        <v>rep</v>
      </c>
      <c r="H38">
        <v>0</v>
      </c>
    </row>
    <row r="39" spans="1:8">
      <c r="A39">
        <v>5</v>
      </c>
      <c r="B39" s="9" t="s">
        <v>299</v>
      </c>
      <c r="C39" t="s">
        <v>1484</v>
      </c>
      <c r="D39" s="1" t="s">
        <v>648</v>
      </c>
      <c r="F39" s="9" t="s">
        <v>2299</v>
      </c>
      <c r="G39" t="str">
        <f t="shared" si="1"/>
        <v/>
      </c>
      <c r="H39">
        <v>0</v>
      </c>
    </row>
    <row r="40" spans="1:8">
      <c r="A40">
        <v>1</v>
      </c>
      <c r="B40" s="9" t="s">
        <v>311</v>
      </c>
      <c r="C40" t="s">
        <v>614</v>
      </c>
      <c r="D40" s="1" t="s">
        <v>722</v>
      </c>
      <c r="F40" s="9" t="s">
        <v>2300</v>
      </c>
      <c r="G40" t="str">
        <f t="shared" si="1"/>
        <v>dem</v>
      </c>
      <c r="H40">
        <v>1</v>
      </c>
    </row>
    <row r="41" spans="1:8">
      <c r="A41">
        <v>2</v>
      </c>
      <c r="B41" s="9" t="s">
        <v>313</v>
      </c>
      <c r="C41" s="9" t="s">
        <v>446</v>
      </c>
      <c r="D41" s="1" t="s">
        <v>722</v>
      </c>
      <c r="F41" s="9" t="s">
        <v>2301</v>
      </c>
      <c r="G41" t="str">
        <f t="shared" si="1"/>
        <v>rep</v>
      </c>
      <c r="H41">
        <v>0</v>
      </c>
    </row>
    <row r="42" spans="1:8">
      <c r="A42">
        <v>4</v>
      </c>
      <c r="B42" s="90" t="s">
        <v>314</v>
      </c>
      <c r="C42" s="9" t="s">
        <v>304</v>
      </c>
      <c r="D42" s="1" t="s">
        <v>722</v>
      </c>
      <c r="F42" s="90" t="s">
        <v>1489</v>
      </c>
      <c r="G42" t="str">
        <f t="shared" si="1"/>
        <v>lib</v>
      </c>
      <c r="H42">
        <v>0</v>
      </c>
    </row>
    <row r="43" spans="1:8">
      <c r="A43">
        <v>5</v>
      </c>
      <c r="B43" s="90" t="s">
        <v>315</v>
      </c>
      <c r="C43" s="9" t="s">
        <v>1484</v>
      </c>
      <c r="D43" s="1" t="s">
        <v>722</v>
      </c>
      <c r="F43" s="90" t="s">
        <v>2302</v>
      </c>
      <c r="G43" t="s">
        <v>273</v>
      </c>
      <c r="H43">
        <v>0</v>
      </c>
    </row>
    <row r="44" spans="1:8">
      <c r="A44">
        <v>6</v>
      </c>
      <c r="B44" s="90" t="s">
        <v>169</v>
      </c>
      <c r="C44" s="9" t="s">
        <v>312</v>
      </c>
      <c r="D44" s="1" t="s">
        <v>722</v>
      </c>
      <c r="F44" s="90" t="s">
        <v>2107</v>
      </c>
      <c r="G44" t="str">
        <f t="shared" si="1"/>
        <v/>
      </c>
      <c r="H44">
        <v>0</v>
      </c>
    </row>
    <row r="45" spans="1:8">
      <c r="A45">
        <v>7</v>
      </c>
      <c r="B45" s="90" t="s">
        <v>170</v>
      </c>
      <c r="C45" s="9" t="s">
        <v>2018</v>
      </c>
      <c r="D45" s="1" t="s">
        <v>722</v>
      </c>
      <c r="F45" s="90" t="s">
        <v>2303</v>
      </c>
      <c r="G45" t="str">
        <f t="shared" si="1"/>
        <v/>
      </c>
      <c r="H45">
        <v>0</v>
      </c>
    </row>
    <row r="46" spans="1:8">
      <c r="A46">
        <v>10</v>
      </c>
      <c r="B46" s="90" t="s">
        <v>171</v>
      </c>
      <c r="C46" s="9" t="s">
        <v>91</v>
      </c>
      <c r="D46" s="1" t="s">
        <v>722</v>
      </c>
      <c r="F46" s="90" t="s">
        <v>2304</v>
      </c>
      <c r="G46" t="str">
        <f t="shared" si="1"/>
        <v/>
      </c>
      <c r="H46">
        <v>0</v>
      </c>
    </row>
    <row r="47" spans="1:8">
      <c r="A47">
        <v>1</v>
      </c>
      <c r="B47" s="90" t="s">
        <v>458</v>
      </c>
      <c r="C47" s="9" t="s">
        <v>614</v>
      </c>
      <c r="D47" s="1" t="s">
        <v>193</v>
      </c>
      <c r="F47" s="90" t="s">
        <v>2305</v>
      </c>
      <c r="G47" t="str">
        <f t="shared" si="1"/>
        <v>dem</v>
      </c>
      <c r="H47">
        <v>0</v>
      </c>
    </row>
    <row r="48" spans="1:8">
      <c r="A48">
        <v>2</v>
      </c>
      <c r="B48" s="90" t="s">
        <v>457</v>
      </c>
      <c r="C48" s="9" t="s">
        <v>446</v>
      </c>
      <c r="D48" s="1" t="s">
        <v>193</v>
      </c>
      <c r="F48" s="90" t="s">
        <v>645</v>
      </c>
      <c r="G48" t="str">
        <f t="shared" si="1"/>
        <v>rep</v>
      </c>
      <c r="H48">
        <v>1</v>
      </c>
    </row>
    <row r="49" spans="1:8">
      <c r="A49">
        <v>4</v>
      </c>
      <c r="B49" s="90" t="s">
        <v>459</v>
      </c>
      <c r="C49" s="9" t="s">
        <v>304</v>
      </c>
      <c r="D49" s="1" t="s">
        <v>193</v>
      </c>
      <c r="F49" s="90" t="s">
        <v>2306</v>
      </c>
      <c r="G49" t="str">
        <f t="shared" si="1"/>
        <v>lib</v>
      </c>
      <c r="H49">
        <v>0</v>
      </c>
    </row>
    <row r="50" spans="1:8">
      <c r="A50">
        <v>6</v>
      </c>
      <c r="B50" t="s">
        <v>460</v>
      </c>
      <c r="C50" t="s">
        <v>182</v>
      </c>
      <c r="D50" s="1" t="s">
        <v>193</v>
      </c>
      <c r="F50" t="s">
        <v>2307</v>
      </c>
      <c r="G50" t="str">
        <f t="shared" si="1"/>
        <v/>
      </c>
      <c r="H50">
        <v>0</v>
      </c>
    </row>
    <row r="51" spans="1:8">
      <c r="A51">
        <v>7</v>
      </c>
      <c r="B51" s="90" t="s">
        <v>461</v>
      </c>
      <c r="C51" s="90" t="s">
        <v>2018</v>
      </c>
      <c r="D51" s="1" t="s">
        <v>193</v>
      </c>
      <c r="F51" s="90" t="s">
        <v>2308</v>
      </c>
      <c r="G51" t="str">
        <f t="shared" si="1"/>
        <v/>
      </c>
      <c r="H51">
        <v>0</v>
      </c>
    </row>
    <row r="52" spans="1:8">
      <c r="A52">
        <v>13</v>
      </c>
      <c r="B52" t="s">
        <v>2</v>
      </c>
      <c r="C52" t="s">
        <v>462</v>
      </c>
      <c r="D52" s="1" t="s">
        <v>193</v>
      </c>
      <c r="F52" t="s">
        <v>2309</v>
      </c>
      <c r="G52" t="str">
        <f t="shared" si="1"/>
        <v/>
      </c>
      <c r="H52">
        <v>0</v>
      </c>
    </row>
    <row r="53" spans="1:8">
      <c r="A53">
        <v>14</v>
      </c>
      <c r="B53" t="s">
        <v>196</v>
      </c>
      <c r="C53" t="s">
        <v>195</v>
      </c>
      <c r="D53" s="1" t="s">
        <v>193</v>
      </c>
      <c r="F53" t="s">
        <v>2310</v>
      </c>
      <c r="G53" t="str">
        <f t="shared" si="1"/>
        <v/>
      </c>
      <c r="H53">
        <v>0</v>
      </c>
    </row>
    <row r="54" spans="1:8">
      <c r="A54">
        <v>11</v>
      </c>
      <c r="B54" t="s">
        <v>456</v>
      </c>
      <c r="C54" t="s">
        <v>2160</v>
      </c>
      <c r="D54" s="1" t="s">
        <v>193</v>
      </c>
      <c r="F54" t="s">
        <v>456</v>
      </c>
      <c r="G54" t="str">
        <f t="shared" si="1"/>
        <v/>
      </c>
      <c r="H54">
        <v>0</v>
      </c>
    </row>
    <row r="55" spans="1:8">
      <c r="A55">
        <v>1</v>
      </c>
      <c r="B55" s="9" t="s">
        <v>11</v>
      </c>
      <c r="C55" s="93" t="s">
        <v>614</v>
      </c>
      <c r="D55" s="1" t="s">
        <v>1537</v>
      </c>
      <c r="F55" s="9" t="s">
        <v>2311</v>
      </c>
      <c r="G55" t="str">
        <f t="shared" si="1"/>
        <v>dem</v>
      </c>
      <c r="H55">
        <v>1</v>
      </c>
    </row>
    <row r="56" spans="1:8">
      <c r="A56">
        <v>2</v>
      </c>
      <c r="B56" s="9" t="s">
        <v>12</v>
      </c>
      <c r="C56" s="93" t="s">
        <v>446</v>
      </c>
      <c r="D56" s="1" t="s">
        <v>1537</v>
      </c>
      <c r="F56" s="9" t="s">
        <v>2312</v>
      </c>
      <c r="G56" t="str">
        <f t="shared" si="1"/>
        <v>rep</v>
      </c>
      <c r="H56">
        <v>0</v>
      </c>
    </row>
    <row r="57" spans="1:8">
      <c r="A57">
        <v>4</v>
      </c>
      <c r="B57" s="93" t="s">
        <v>13</v>
      </c>
      <c r="C57" s="93" t="s">
        <v>304</v>
      </c>
      <c r="D57" s="1" t="s">
        <v>1537</v>
      </c>
      <c r="F57" s="93" t="s">
        <v>1675</v>
      </c>
      <c r="G57" t="str">
        <f>IF(C57="Democratic","dem",IF(C57="Republican","rep",IF(C57="Independent","ind",IF(C57="Libertarian","lib",IF(C57="Constitution","cst",IF(C57="Green","grn",""))))))</f>
        <v>lib</v>
      </c>
      <c r="H57">
        <v>0</v>
      </c>
    </row>
    <row r="58" spans="1:8">
      <c r="A58">
        <v>6</v>
      </c>
      <c r="B58" s="93" t="s">
        <v>194</v>
      </c>
      <c r="C58" s="93" t="s">
        <v>861</v>
      </c>
      <c r="D58" s="1" t="s">
        <v>1537</v>
      </c>
      <c r="F58" s="93" t="s">
        <v>2313</v>
      </c>
      <c r="G58" t="str">
        <f t="shared" si="1"/>
        <v/>
      </c>
      <c r="H58">
        <v>0</v>
      </c>
    </row>
    <row r="59" spans="1:8">
      <c r="A59">
        <v>13</v>
      </c>
      <c r="B59" s="93" t="s">
        <v>108</v>
      </c>
      <c r="C59" s="93" t="s">
        <v>31</v>
      </c>
      <c r="D59" s="1" t="s">
        <v>1537</v>
      </c>
      <c r="F59" s="93" t="s">
        <v>2314</v>
      </c>
      <c r="G59" t="str">
        <f t="shared" si="1"/>
        <v/>
      </c>
      <c r="H59">
        <v>0</v>
      </c>
    </row>
    <row r="60" spans="1:8">
      <c r="A60">
        <v>1</v>
      </c>
      <c r="B60" s="93" t="s">
        <v>2179</v>
      </c>
      <c r="C60" s="93" t="s">
        <v>614</v>
      </c>
      <c r="D60" s="1" t="s">
        <v>1928</v>
      </c>
      <c r="F60" s="93" t="s">
        <v>865</v>
      </c>
      <c r="G60" t="str">
        <f t="shared" si="1"/>
        <v>dem</v>
      </c>
      <c r="H60">
        <v>1</v>
      </c>
    </row>
    <row r="61" spans="1:8">
      <c r="A61">
        <v>2</v>
      </c>
      <c r="B61" t="s">
        <v>2180</v>
      </c>
      <c r="C61" s="93" t="s">
        <v>446</v>
      </c>
      <c r="D61" s="1" t="s">
        <v>1928</v>
      </c>
      <c r="F61" t="s">
        <v>2315</v>
      </c>
      <c r="G61" t="str">
        <f t="shared" si="1"/>
        <v>rep</v>
      </c>
      <c r="H61">
        <v>0</v>
      </c>
    </row>
    <row r="62" spans="1:8">
      <c r="A62">
        <v>1</v>
      </c>
      <c r="B62" s="92" t="s">
        <v>1993</v>
      </c>
      <c r="C62" s="92" t="s">
        <v>614</v>
      </c>
      <c r="D62" s="1" t="s">
        <v>563</v>
      </c>
      <c r="F62" s="92" t="s">
        <v>1132</v>
      </c>
      <c r="G62" t="str">
        <f t="shared" si="1"/>
        <v>dem</v>
      </c>
      <c r="H62">
        <v>0</v>
      </c>
    </row>
    <row r="63" spans="1:8">
      <c r="A63">
        <v>2</v>
      </c>
      <c r="B63" s="92" t="s">
        <v>1992</v>
      </c>
      <c r="C63" s="92" t="s">
        <v>446</v>
      </c>
      <c r="D63" s="1" t="s">
        <v>563</v>
      </c>
      <c r="F63" s="92" t="s">
        <v>2316</v>
      </c>
      <c r="G63" t="str">
        <f t="shared" si="1"/>
        <v>rep</v>
      </c>
      <c r="H63">
        <v>1</v>
      </c>
    </row>
    <row r="64" spans="1:8">
      <c r="A64">
        <v>4</v>
      </c>
      <c r="B64" s="93" t="s">
        <v>1994</v>
      </c>
      <c r="C64" s="93" t="s">
        <v>304</v>
      </c>
      <c r="D64" s="1" t="s">
        <v>563</v>
      </c>
      <c r="F64" s="93" t="s">
        <v>2317</v>
      </c>
      <c r="G64" t="str">
        <f t="shared" si="1"/>
        <v>lib</v>
      </c>
      <c r="H64">
        <v>0</v>
      </c>
    </row>
    <row r="65" spans="1:8">
      <c r="A65">
        <v>11</v>
      </c>
      <c r="B65" s="93" t="s">
        <v>1856</v>
      </c>
      <c r="C65" s="93" t="s">
        <v>2160</v>
      </c>
      <c r="D65" s="1" t="s">
        <v>563</v>
      </c>
      <c r="F65" s="93" t="s">
        <v>1856</v>
      </c>
      <c r="G65" t="str">
        <f t="shared" si="1"/>
        <v/>
      </c>
      <c r="H65">
        <v>0</v>
      </c>
    </row>
    <row r="66" spans="1:8">
      <c r="A66">
        <v>1</v>
      </c>
      <c r="B66" s="93" t="s">
        <v>1935</v>
      </c>
      <c r="C66" s="93" t="s">
        <v>614</v>
      </c>
      <c r="D66" s="1" t="s">
        <v>902</v>
      </c>
      <c r="F66" s="93" t="s">
        <v>2318</v>
      </c>
      <c r="G66" t="str">
        <f t="shared" si="1"/>
        <v>dem</v>
      </c>
      <c r="H66">
        <v>1</v>
      </c>
    </row>
    <row r="67" spans="1:8">
      <c r="A67">
        <v>2</v>
      </c>
      <c r="B67" s="93" t="s">
        <v>2001</v>
      </c>
      <c r="C67" s="93" t="s">
        <v>446</v>
      </c>
      <c r="D67" s="1" t="s">
        <v>902</v>
      </c>
      <c r="F67" s="93" t="s">
        <v>2319</v>
      </c>
      <c r="G67" t="str">
        <f t="shared" si="1"/>
        <v>rep</v>
      </c>
      <c r="H67">
        <v>0</v>
      </c>
    </row>
    <row r="68" spans="1:8">
      <c r="A68">
        <v>4</v>
      </c>
      <c r="B68" s="93" t="s">
        <v>2002</v>
      </c>
      <c r="C68" s="93" t="s">
        <v>304</v>
      </c>
      <c r="D68" s="1" t="s">
        <v>902</v>
      </c>
      <c r="F68" s="93" t="s">
        <v>2320</v>
      </c>
      <c r="G68" t="str">
        <f t="shared" si="1"/>
        <v>lib</v>
      </c>
      <c r="H68">
        <v>0</v>
      </c>
    </row>
    <row r="69" spans="1:8">
      <c r="A69">
        <v>1</v>
      </c>
      <c r="B69" t="s">
        <v>2085</v>
      </c>
      <c r="C69" s="93" t="s">
        <v>614</v>
      </c>
      <c r="D69" s="1" t="s">
        <v>854</v>
      </c>
      <c r="F69" t="s">
        <v>2321</v>
      </c>
      <c r="G69" t="str">
        <f t="shared" si="1"/>
        <v>dem</v>
      </c>
      <c r="H69">
        <v>0</v>
      </c>
    </row>
    <row r="70" spans="1:8">
      <c r="A70">
        <v>2</v>
      </c>
      <c r="B70" s="92" t="s">
        <v>2086</v>
      </c>
      <c r="C70" s="93" t="s">
        <v>446</v>
      </c>
      <c r="D70" s="1" t="s">
        <v>854</v>
      </c>
      <c r="F70" s="92" t="s">
        <v>2322</v>
      </c>
      <c r="G70" t="str">
        <f>IF(C70="Democratic","dem",IF(C70="Republican","rep",IF(C70="Independent","ind",IF(C70="Libertarian","lib",IF(C70="Constitution","cst",IF(C70="Green","grn",""))))))</f>
        <v>rep</v>
      </c>
      <c r="H70">
        <v>2</v>
      </c>
    </row>
    <row r="71" spans="1:8">
      <c r="A71">
        <v>7</v>
      </c>
      <c r="B71" s="92" t="s">
        <v>2076</v>
      </c>
      <c r="C71" s="93" t="s">
        <v>2018</v>
      </c>
      <c r="D71" s="1" t="s">
        <v>854</v>
      </c>
      <c r="F71" s="92" t="s">
        <v>2323</v>
      </c>
      <c r="G71" t="str">
        <f t="shared" si="1"/>
        <v/>
      </c>
      <c r="H71">
        <v>0</v>
      </c>
    </row>
    <row r="72" spans="1:8">
      <c r="A72">
        <v>1</v>
      </c>
      <c r="B72" s="92" t="s">
        <v>47</v>
      </c>
      <c r="C72" s="93" t="s">
        <v>614</v>
      </c>
      <c r="D72" s="1" t="s">
        <v>235</v>
      </c>
      <c r="F72" s="92" t="s">
        <v>2205</v>
      </c>
      <c r="G72" t="str">
        <f t="shared" si="1"/>
        <v>dem</v>
      </c>
      <c r="H72">
        <v>1</v>
      </c>
    </row>
    <row r="73" spans="1:8">
      <c r="A73">
        <v>2</v>
      </c>
      <c r="B73" s="92" t="s">
        <v>46</v>
      </c>
      <c r="C73" s="93" t="s">
        <v>446</v>
      </c>
      <c r="D73" s="1" t="s">
        <v>235</v>
      </c>
      <c r="F73" s="92" t="s">
        <v>2206</v>
      </c>
      <c r="G73" t="str">
        <f t="shared" si="1"/>
        <v>rep</v>
      </c>
      <c r="H73">
        <v>0</v>
      </c>
    </row>
    <row r="74" spans="1:8">
      <c r="A74">
        <v>5</v>
      </c>
      <c r="B74" s="93" t="s">
        <v>268</v>
      </c>
      <c r="C74" s="93" t="s">
        <v>1484</v>
      </c>
      <c r="D74" s="1" t="s">
        <v>235</v>
      </c>
      <c r="F74" s="93" t="s">
        <v>2207</v>
      </c>
      <c r="G74" t="s">
        <v>273</v>
      </c>
      <c r="H74">
        <v>0</v>
      </c>
    </row>
    <row r="75" spans="1:8">
      <c r="A75">
        <v>11</v>
      </c>
      <c r="B75" s="93" t="s">
        <v>269</v>
      </c>
      <c r="C75" s="93" t="s">
        <v>1856</v>
      </c>
      <c r="D75" s="1" t="s">
        <v>235</v>
      </c>
      <c r="F75" s="93" t="s">
        <v>2208</v>
      </c>
      <c r="G75" t="str">
        <f t="shared" si="1"/>
        <v/>
      </c>
      <c r="H75">
        <v>0</v>
      </c>
    </row>
    <row r="76" spans="1:8">
      <c r="A76">
        <v>1</v>
      </c>
      <c r="B76" s="9" t="s">
        <v>2080</v>
      </c>
      <c r="C76" s="93" t="s">
        <v>614</v>
      </c>
      <c r="D76" s="1" t="s">
        <v>928</v>
      </c>
      <c r="F76" s="9" t="s">
        <v>2209</v>
      </c>
      <c r="G76" t="str">
        <f t="shared" si="1"/>
        <v>dem</v>
      </c>
      <c r="H76">
        <v>0</v>
      </c>
    </row>
    <row r="77" spans="1:8">
      <c r="A77">
        <v>2</v>
      </c>
      <c r="B77" s="9" t="s">
        <v>2081</v>
      </c>
      <c r="C77" s="93" t="s">
        <v>446</v>
      </c>
      <c r="D77" s="1" t="s">
        <v>928</v>
      </c>
      <c r="F77" s="9" t="s">
        <v>2210</v>
      </c>
      <c r="G77" t="str">
        <f t="shared" si="1"/>
        <v>rep</v>
      </c>
      <c r="H77">
        <v>2</v>
      </c>
    </row>
    <row r="78" spans="1:8">
      <c r="A78">
        <v>4</v>
      </c>
      <c r="B78" s="90" t="s">
        <v>1798</v>
      </c>
      <c r="C78" s="93" t="s">
        <v>304</v>
      </c>
      <c r="D78" s="1" t="s">
        <v>928</v>
      </c>
      <c r="F78" s="90" t="s">
        <v>2211</v>
      </c>
      <c r="G78" t="str">
        <f t="shared" si="1"/>
        <v>lib</v>
      </c>
      <c r="H78">
        <v>0</v>
      </c>
    </row>
    <row r="79" spans="1:8">
      <c r="A79">
        <v>1</v>
      </c>
      <c r="B79" s="90" t="s">
        <v>568</v>
      </c>
      <c r="C79" s="93" t="s">
        <v>614</v>
      </c>
      <c r="D79" s="1" t="s">
        <v>485</v>
      </c>
      <c r="F79" s="90" t="s">
        <v>2212</v>
      </c>
      <c r="G79" t="str">
        <f t="shared" si="1"/>
        <v>dem</v>
      </c>
      <c r="H79">
        <v>0</v>
      </c>
    </row>
    <row r="80" spans="1:8">
      <c r="A80">
        <v>2</v>
      </c>
      <c r="B80" s="90" t="s">
        <v>569</v>
      </c>
      <c r="C80" s="93" t="s">
        <v>446</v>
      </c>
      <c r="D80" s="1" t="s">
        <v>485</v>
      </c>
      <c r="F80" s="90" t="s">
        <v>2213</v>
      </c>
      <c r="G80" t="str">
        <f t="shared" si="1"/>
        <v>rep</v>
      </c>
      <c r="H80">
        <v>1</v>
      </c>
    </row>
    <row r="81" spans="1:8">
      <c r="A81">
        <v>7</v>
      </c>
      <c r="B81" s="90" t="s">
        <v>570</v>
      </c>
      <c r="C81" s="93" t="s">
        <v>2018</v>
      </c>
      <c r="D81" s="1" t="s">
        <v>485</v>
      </c>
      <c r="F81" s="90" t="s">
        <v>2214</v>
      </c>
      <c r="G81" t="str">
        <f t="shared" si="1"/>
        <v/>
      </c>
      <c r="H81">
        <v>0</v>
      </c>
    </row>
    <row r="82" spans="1:8">
      <c r="A82">
        <v>9</v>
      </c>
      <c r="B82" s="90" t="s">
        <v>571</v>
      </c>
      <c r="C82" s="93" t="s">
        <v>586</v>
      </c>
      <c r="D82" s="1" t="s">
        <v>485</v>
      </c>
      <c r="F82" s="90" t="s">
        <v>2215</v>
      </c>
      <c r="G82" t="str">
        <f t="shared" si="1"/>
        <v/>
      </c>
      <c r="H82">
        <v>0</v>
      </c>
    </row>
    <row r="83" spans="1:8">
      <c r="A83">
        <v>11</v>
      </c>
      <c r="B83" s="90" t="s">
        <v>572</v>
      </c>
      <c r="C83" s="93" t="s">
        <v>2160</v>
      </c>
      <c r="D83" s="1" t="s">
        <v>485</v>
      </c>
      <c r="F83" s="90" t="s">
        <v>572</v>
      </c>
      <c r="G83" t="str">
        <f t="shared" si="1"/>
        <v/>
      </c>
      <c r="H83">
        <v>0</v>
      </c>
    </row>
    <row r="84" spans="1:8">
      <c r="A84">
        <v>1</v>
      </c>
      <c r="B84" s="90" t="s">
        <v>281</v>
      </c>
      <c r="C84" s="93" t="s">
        <v>614</v>
      </c>
      <c r="D84" s="1" t="s">
        <v>1366</v>
      </c>
      <c r="F84" s="90" t="s">
        <v>2108</v>
      </c>
      <c r="G84" t="str">
        <f t="shared" si="1"/>
        <v>dem</v>
      </c>
      <c r="H84">
        <v>0</v>
      </c>
    </row>
    <row r="85" spans="1:8">
      <c r="A85">
        <v>2</v>
      </c>
      <c r="B85" s="90" t="s">
        <v>282</v>
      </c>
      <c r="C85" s="93" t="s">
        <v>446</v>
      </c>
      <c r="D85" s="1" t="s">
        <v>1366</v>
      </c>
      <c r="F85" s="90" t="s">
        <v>1942</v>
      </c>
      <c r="G85" t="str">
        <f t="shared" si="1"/>
        <v>rep</v>
      </c>
      <c r="H85">
        <v>1</v>
      </c>
    </row>
    <row r="86" spans="1:8">
      <c r="A86">
        <v>4</v>
      </c>
      <c r="B86" s="90" t="s">
        <v>283</v>
      </c>
      <c r="C86" s="93" t="s">
        <v>304</v>
      </c>
      <c r="D86" s="1" t="s">
        <v>1366</v>
      </c>
      <c r="F86" s="90" t="s">
        <v>1943</v>
      </c>
      <c r="G86" t="str">
        <f t="shared" si="1"/>
        <v>lib</v>
      </c>
      <c r="H86">
        <v>0</v>
      </c>
    </row>
    <row r="87" spans="1:8">
      <c r="A87">
        <v>5</v>
      </c>
      <c r="B87" t="s">
        <v>284</v>
      </c>
      <c r="C87" s="93" t="s">
        <v>1484</v>
      </c>
      <c r="D87" s="1" t="s">
        <v>1366</v>
      </c>
      <c r="F87" t="s">
        <v>1944</v>
      </c>
      <c r="G87" t="s">
        <v>273</v>
      </c>
      <c r="H87">
        <v>0</v>
      </c>
    </row>
    <row r="88" spans="1:8">
      <c r="A88">
        <v>1</v>
      </c>
      <c r="B88" s="9" t="s">
        <v>2110</v>
      </c>
      <c r="C88" s="93" t="s">
        <v>614</v>
      </c>
      <c r="D88" s="1" t="s">
        <v>1207</v>
      </c>
      <c r="F88" s="9" t="s">
        <v>1945</v>
      </c>
      <c r="G88" t="str">
        <f t="shared" si="1"/>
        <v>dem</v>
      </c>
      <c r="H88">
        <v>2</v>
      </c>
    </row>
    <row r="89" spans="1:8">
      <c r="A89">
        <v>2</v>
      </c>
      <c r="B89" s="9" t="s">
        <v>2111</v>
      </c>
      <c r="C89" s="93" t="s">
        <v>446</v>
      </c>
      <c r="D89" s="1" t="s">
        <v>1207</v>
      </c>
      <c r="F89" s="9" t="s">
        <v>1946</v>
      </c>
      <c r="G89" t="str">
        <f>IF(C89="Democratic","dem",IF(C89="Republican","rep",IF(C89="Independent","ind",IF(C89="Libertarian","lib",IF(C89="Constitution","cst",IF(C89="Green","grn",""))))))</f>
        <v>rep</v>
      </c>
      <c r="H89">
        <v>0</v>
      </c>
    </row>
    <row r="90" spans="1:8">
      <c r="A90">
        <v>5</v>
      </c>
      <c r="B90" s="9" t="s">
        <v>2112</v>
      </c>
      <c r="C90" s="93" t="s">
        <v>1484</v>
      </c>
      <c r="D90" s="1" t="s">
        <v>1207</v>
      </c>
      <c r="F90" s="9" t="s">
        <v>1947</v>
      </c>
      <c r="G90" t="s">
        <v>273</v>
      </c>
      <c r="H90">
        <v>0</v>
      </c>
    </row>
    <row r="91" spans="1:8">
      <c r="A91">
        <v>1</v>
      </c>
      <c r="B91" s="9" t="s">
        <v>2109</v>
      </c>
      <c r="C91" s="93" t="s">
        <v>614</v>
      </c>
      <c r="D91" s="1" t="s">
        <v>1682</v>
      </c>
      <c r="F91" s="9" t="s">
        <v>2240</v>
      </c>
      <c r="G91" t="str">
        <f t="shared" ref="G91:G150" si="2">IF(C91="Democratic","dem",IF(C91="Republican","rep",IF(C91="Independent","ind",IF(C91="Libertarian","lib",IF(C91="Constitution","cst",IF(C91="Green","grn",""))))))</f>
        <v>dem</v>
      </c>
      <c r="H91">
        <v>1</v>
      </c>
    </row>
    <row r="92" spans="1:8">
      <c r="A92">
        <v>2</v>
      </c>
      <c r="B92" s="9" t="s">
        <v>2216</v>
      </c>
      <c r="C92" s="93" t="s">
        <v>446</v>
      </c>
      <c r="D92" s="1" t="s">
        <v>1682</v>
      </c>
      <c r="F92" s="9" t="s">
        <v>2239</v>
      </c>
      <c r="G92" t="str">
        <f t="shared" si="2"/>
        <v>rep</v>
      </c>
      <c r="H92">
        <v>0</v>
      </c>
    </row>
    <row r="93" spans="1:8">
      <c r="A93">
        <v>4</v>
      </c>
      <c r="B93" s="9" t="s">
        <v>2217</v>
      </c>
      <c r="C93" s="93" t="s">
        <v>2279</v>
      </c>
      <c r="D93" s="1" t="s">
        <v>1682</v>
      </c>
      <c r="F93" s="9" t="s">
        <v>2224</v>
      </c>
      <c r="G93" t="str">
        <f>IF(C93="Democratic","dem",IF(C93="Republican","rep",IF(C93="Independent","ind",IF(C93="Libertarian","lib",IF(C93="Constitution","cst",IF(C93="Green","grn",""))))))</f>
        <v/>
      </c>
      <c r="H93">
        <v>0</v>
      </c>
    </row>
    <row r="94" spans="1:8">
      <c r="A94">
        <v>7</v>
      </c>
      <c r="B94" s="9" t="s">
        <v>2218</v>
      </c>
      <c r="C94" s="93" t="s">
        <v>2279</v>
      </c>
      <c r="D94" s="1" t="s">
        <v>1682</v>
      </c>
      <c r="F94" s="9" t="s">
        <v>2223</v>
      </c>
      <c r="G94" t="str">
        <f>IF(C94="Democratic","dem",IF(C94="Republican","rep",IF(C94="Independent","ind",IF(C94="Libertarian","lib",IF(C94="Constitution","cst",IF(C94="Green","grn",""))))))</f>
        <v/>
      </c>
      <c r="H94">
        <v>0</v>
      </c>
    </row>
    <row r="95" spans="1:8">
      <c r="A95">
        <v>13</v>
      </c>
      <c r="B95" s="9" t="s">
        <v>2219</v>
      </c>
      <c r="C95" s="93" t="s">
        <v>2279</v>
      </c>
      <c r="D95" s="1" t="s">
        <v>1682</v>
      </c>
      <c r="F95" s="9" t="s">
        <v>1489</v>
      </c>
      <c r="G95" t="str">
        <f t="shared" si="2"/>
        <v/>
      </c>
      <c r="H95">
        <v>0</v>
      </c>
    </row>
    <row r="96" spans="1:8">
      <c r="A96">
        <v>14</v>
      </c>
      <c r="B96" s="9" t="s">
        <v>2220</v>
      </c>
      <c r="C96" s="93" t="s">
        <v>2279</v>
      </c>
      <c r="D96" s="1" t="s">
        <v>1682</v>
      </c>
      <c r="F96" s="9" t="s">
        <v>238</v>
      </c>
      <c r="G96" t="str">
        <f t="shared" si="2"/>
        <v/>
      </c>
      <c r="H96">
        <v>0</v>
      </c>
    </row>
    <row r="97" spans="1:8">
      <c r="A97">
        <v>15</v>
      </c>
      <c r="B97" s="9" t="s">
        <v>2221</v>
      </c>
      <c r="C97" t="s">
        <v>2278</v>
      </c>
      <c r="D97" s="1" t="s">
        <v>1682</v>
      </c>
      <c r="F97" s="9" t="s">
        <v>2222</v>
      </c>
      <c r="G97" t="str">
        <f>IF(C97="Democratic","dem",IF(C97="Republican","rep",IF(C97="Independent","ind",IF(C97="Libertarian","lib",IF(C97="Constitution","cst",IF(C97="Green","grn",""))))))</f>
        <v/>
      </c>
      <c r="H97">
        <v>0</v>
      </c>
    </row>
    <row r="98" spans="1:8">
      <c r="A98">
        <v>16</v>
      </c>
      <c r="B98" s="9" t="s">
        <v>2276</v>
      </c>
      <c r="C98" t="s">
        <v>2277</v>
      </c>
      <c r="D98" s="1" t="s">
        <v>1682</v>
      </c>
      <c r="F98" s="9" t="s">
        <v>2116</v>
      </c>
      <c r="G98" t="str">
        <f t="shared" si="2"/>
        <v/>
      </c>
      <c r="H98">
        <v>0</v>
      </c>
    </row>
    <row r="99" spans="1:8">
      <c r="A99">
        <v>1</v>
      </c>
      <c r="B99" t="s">
        <v>1802</v>
      </c>
      <c r="C99" s="93" t="s">
        <v>614</v>
      </c>
      <c r="D99" s="1" t="s">
        <v>1205</v>
      </c>
      <c r="F99" t="s">
        <v>1948</v>
      </c>
      <c r="G99" t="str">
        <f t="shared" si="2"/>
        <v>dem</v>
      </c>
      <c r="H99">
        <v>1</v>
      </c>
    </row>
    <row r="100" spans="1:8">
      <c r="A100">
        <v>2</v>
      </c>
      <c r="B100" t="s">
        <v>1803</v>
      </c>
      <c r="C100" s="93" t="s">
        <v>446</v>
      </c>
      <c r="D100" s="1" t="s">
        <v>1205</v>
      </c>
      <c r="F100" t="s">
        <v>1949</v>
      </c>
      <c r="G100" t="str">
        <f t="shared" si="2"/>
        <v>rep</v>
      </c>
      <c r="H100">
        <v>0</v>
      </c>
    </row>
    <row r="101" spans="1:8">
      <c r="A101">
        <v>1</v>
      </c>
      <c r="B101" t="s">
        <v>166</v>
      </c>
      <c r="C101" t="s">
        <v>614</v>
      </c>
      <c r="D101" s="1" t="s">
        <v>965</v>
      </c>
      <c r="F101" t="s">
        <v>1950</v>
      </c>
      <c r="G101" t="str">
        <f t="shared" si="2"/>
        <v>dem</v>
      </c>
      <c r="H101">
        <v>0</v>
      </c>
    </row>
    <row r="102" spans="1:8">
      <c r="A102">
        <v>2</v>
      </c>
      <c r="B102" t="s">
        <v>167</v>
      </c>
      <c r="C102" t="s">
        <v>446</v>
      </c>
      <c r="D102" s="1" t="s">
        <v>965</v>
      </c>
      <c r="F102" t="s">
        <v>2064</v>
      </c>
      <c r="G102" t="str">
        <f t="shared" si="2"/>
        <v>rep</v>
      </c>
      <c r="H102">
        <v>1</v>
      </c>
    </row>
    <row r="103" spans="1:8">
      <c r="A103">
        <v>4</v>
      </c>
      <c r="B103" t="s">
        <v>168</v>
      </c>
      <c r="C103" t="s">
        <v>304</v>
      </c>
      <c r="D103" s="1" t="s">
        <v>965</v>
      </c>
      <c r="F103" t="s">
        <v>1951</v>
      </c>
      <c r="G103" t="str">
        <f t="shared" si="2"/>
        <v>lib</v>
      </c>
      <c r="H103">
        <v>0</v>
      </c>
    </row>
    <row r="104" spans="1:8">
      <c r="A104">
        <v>5</v>
      </c>
      <c r="B104" t="s">
        <v>2241</v>
      </c>
      <c r="C104" t="s">
        <v>1484</v>
      </c>
      <c r="D104" s="1" t="s">
        <v>965</v>
      </c>
      <c r="F104" t="s">
        <v>1664</v>
      </c>
      <c r="G104" t="s">
        <v>273</v>
      </c>
      <c r="H104">
        <v>0</v>
      </c>
    </row>
    <row r="105" spans="1:8">
      <c r="A105">
        <v>6</v>
      </c>
      <c r="B105" t="s">
        <v>112</v>
      </c>
      <c r="C105" t="s">
        <v>2295</v>
      </c>
      <c r="D105" s="1" t="s">
        <v>965</v>
      </c>
      <c r="F105" t="s">
        <v>1952</v>
      </c>
      <c r="G105" t="str">
        <f>IF(C105="Democratic","dem",IF(C105="Republican","rep",IF(C105="Independent","ind",IF(C105="Libertarian","lib",IF(C105="Constitution","cst",IF(C105="Green","grn",""))))))</f>
        <v/>
      </c>
      <c r="H105">
        <v>0</v>
      </c>
    </row>
    <row r="106" spans="1:8">
      <c r="A106">
        <v>1</v>
      </c>
      <c r="B106" s="92" t="s">
        <v>2095</v>
      </c>
      <c r="C106" t="s">
        <v>614</v>
      </c>
      <c r="D106" s="1" t="s">
        <v>972</v>
      </c>
      <c r="F106" s="92" t="s">
        <v>1953</v>
      </c>
      <c r="G106" t="str">
        <f t="shared" si="2"/>
        <v>dem</v>
      </c>
      <c r="H106">
        <v>1</v>
      </c>
    </row>
    <row r="107" spans="1:8">
      <c r="A107">
        <v>2</v>
      </c>
      <c r="B107" s="92" t="s">
        <v>2094</v>
      </c>
      <c r="C107" t="s">
        <v>446</v>
      </c>
      <c r="D107" s="1" t="s">
        <v>972</v>
      </c>
      <c r="F107" s="92" t="s">
        <v>1954</v>
      </c>
      <c r="G107" t="str">
        <f t="shared" si="2"/>
        <v>rep</v>
      </c>
      <c r="H107">
        <v>0</v>
      </c>
    </row>
    <row r="108" spans="1:8">
      <c r="A108">
        <v>4</v>
      </c>
      <c r="B108" t="s">
        <v>2093</v>
      </c>
      <c r="C108" t="s">
        <v>304</v>
      </c>
      <c r="D108" s="1" t="s">
        <v>972</v>
      </c>
      <c r="F108" t="s">
        <v>1987</v>
      </c>
      <c r="G108" t="str">
        <f t="shared" si="2"/>
        <v>lib</v>
      </c>
      <c r="H108">
        <v>0</v>
      </c>
    </row>
    <row r="109" spans="1:8">
      <c r="A109">
        <v>7</v>
      </c>
      <c r="B109" s="93" t="s">
        <v>2327</v>
      </c>
      <c r="C109" t="s">
        <v>2018</v>
      </c>
      <c r="D109" s="1" t="s">
        <v>972</v>
      </c>
      <c r="F109" s="93" t="s">
        <v>1376</v>
      </c>
      <c r="G109" t="str">
        <f t="shared" si="2"/>
        <v/>
      </c>
      <c r="H109">
        <v>0</v>
      </c>
    </row>
    <row r="110" spans="1:8">
      <c r="A110">
        <v>13</v>
      </c>
      <c r="B110" s="93" t="s">
        <v>2328</v>
      </c>
      <c r="C110" t="s">
        <v>2160</v>
      </c>
      <c r="D110" s="1" t="s">
        <v>972</v>
      </c>
      <c r="F110" s="93" t="s">
        <v>1955</v>
      </c>
      <c r="G110" t="str">
        <f t="shared" si="2"/>
        <v/>
      </c>
      <c r="H110">
        <v>0</v>
      </c>
    </row>
    <row r="111" spans="1:8">
      <c r="A111">
        <v>1</v>
      </c>
      <c r="B111" s="92" t="s">
        <v>24</v>
      </c>
      <c r="C111" t="s">
        <v>614</v>
      </c>
      <c r="D111" s="1" t="s">
        <v>1828</v>
      </c>
      <c r="F111" s="92" t="s">
        <v>2225</v>
      </c>
      <c r="G111" t="str">
        <f t="shared" si="2"/>
        <v>dem</v>
      </c>
      <c r="H111">
        <v>0</v>
      </c>
    </row>
    <row r="112" spans="1:8">
      <c r="A112">
        <v>2</v>
      </c>
      <c r="B112" s="92" t="s">
        <v>1191</v>
      </c>
      <c r="C112" t="s">
        <v>446</v>
      </c>
      <c r="D112" s="1" t="s">
        <v>1828</v>
      </c>
      <c r="F112" s="92" t="s">
        <v>2226</v>
      </c>
      <c r="G112" t="str">
        <f t="shared" si="2"/>
        <v>rep</v>
      </c>
      <c r="H112">
        <v>1</v>
      </c>
    </row>
    <row r="113" spans="1:8">
      <c r="A113">
        <v>3</v>
      </c>
      <c r="B113" s="92" t="s">
        <v>23</v>
      </c>
      <c r="C113" t="s">
        <v>2204</v>
      </c>
      <c r="D113" s="1" t="s">
        <v>1828</v>
      </c>
      <c r="F113" s="92" t="s">
        <v>2227</v>
      </c>
      <c r="G113" t="str">
        <f t="shared" si="2"/>
        <v>ind</v>
      </c>
      <c r="H113">
        <v>0</v>
      </c>
    </row>
    <row r="114" spans="1:8">
      <c r="A114">
        <v>4</v>
      </c>
      <c r="B114" s="92" t="s">
        <v>22</v>
      </c>
      <c r="C114" t="s">
        <v>304</v>
      </c>
      <c r="D114" s="1" t="s">
        <v>1828</v>
      </c>
      <c r="F114" s="92" t="s">
        <v>2228</v>
      </c>
      <c r="G114" t="str">
        <f t="shared" si="2"/>
        <v>lib</v>
      </c>
      <c r="H114">
        <v>0</v>
      </c>
    </row>
    <row r="115" spans="1:8">
      <c r="A115">
        <v>11</v>
      </c>
      <c r="B115" s="92" t="s">
        <v>1978</v>
      </c>
      <c r="C115" t="s">
        <v>2160</v>
      </c>
      <c r="D115" s="1" t="s">
        <v>1828</v>
      </c>
      <c r="F115" s="92" t="s">
        <v>1978</v>
      </c>
      <c r="G115" t="str">
        <f t="shared" si="2"/>
        <v/>
      </c>
      <c r="H115">
        <v>0</v>
      </c>
    </row>
    <row r="116" spans="1:8">
      <c r="A116">
        <v>1</v>
      </c>
      <c r="B116" s="92" t="s">
        <v>2137</v>
      </c>
      <c r="C116" t="s">
        <v>614</v>
      </c>
      <c r="D116" s="1" t="s">
        <v>926</v>
      </c>
      <c r="F116" s="92" t="s">
        <v>2134</v>
      </c>
      <c r="G116" t="str">
        <f t="shared" si="2"/>
        <v>dem</v>
      </c>
      <c r="H116">
        <v>0</v>
      </c>
    </row>
    <row r="117" spans="1:8">
      <c r="A117">
        <v>2</v>
      </c>
      <c r="B117" s="92" t="s">
        <v>2138</v>
      </c>
      <c r="C117" t="s">
        <v>446</v>
      </c>
      <c r="D117" s="1" t="s">
        <v>926</v>
      </c>
      <c r="F117" s="92" t="s">
        <v>2135</v>
      </c>
      <c r="G117" t="str">
        <f t="shared" si="2"/>
        <v>rep</v>
      </c>
      <c r="H117">
        <v>1</v>
      </c>
    </row>
    <row r="118" spans="1:8">
      <c r="A118">
        <v>4</v>
      </c>
      <c r="B118" s="92" t="s">
        <v>2139</v>
      </c>
      <c r="C118" t="s">
        <v>304</v>
      </c>
      <c r="D118" s="1" t="s">
        <v>926</v>
      </c>
      <c r="F118" s="92" t="s">
        <v>2251</v>
      </c>
      <c r="G118" t="str">
        <f t="shared" si="2"/>
        <v>lib</v>
      </c>
      <c r="H118">
        <v>0</v>
      </c>
    </row>
    <row r="119" spans="1:8">
      <c r="A119">
        <v>8</v>
      </c>
      <c r="B119" s="92" t="s">
        <v>2140</v>
      </c>
      <c r="C119" t="s">
        <v>465</v>
      </c>
      <c r="D119" s="1" t="s">
        <v>926</v>
      </c>
      <c r="F119" s="92" t="s">
        <v>2252</v>
      </c>
      <c r="G119" t="str">
        <f t="shared" si="2"/>
        <v>grn</v>
      </c>
      <c r="H119">
        <v>0</v>
      </c>
    </row>
    <row r="120" spans="1:8">
      <c r="A120">
        <v>9</v>
      </c>
      <c r="B120" s="92" t="s">
        <v>2141</v>
      </c>
      <c r="C120" t="s">
        <v>586</v>
      </c>
      <c r="D120" s="1" t="s">
        <v>926</v>
      </c>
      <c r="F120" s="92" t="s">
        <v>2253</v>
      </c>
      <c r="G120" t="str">
        <f t="shared" si="2"/>
        <v/>
      </c>
      <c r="H120">
        <v>0</v>
      </c>
    </row>
    <row r="121" spans="1:8">
      <c r="A121">
        <v>13</v>
      </c>
      <c r="B121" s="92" t="s">
        <v>2142</v>
      </c>
      <c r="C121" t="s">
        <v>494</v>
      </c>
      <c r="D121" s="1" t="s">
        <v>926</v>
      </c>
      <c r="F121" s="92" t="s">
        <v>2254</v>
      </c>
      <c r="G121" t="str">
        <f t="shared" si="2"/>
        <v/>
      </c>
      <c r="H121">
        <v>0</v>
      </c>
    </row>
    <row r="122" spans="1:8">
      <c r="A122">
        <v>1</v>
      </c>
      <c r="B122" s="92" t="s">
        <v>2005</v>
      </c>
      <c r="C122" t="s">
        <v>614</v>
      </c>
      <c r="D122" s="1" t="s">
        <v>2046</v>
      </c>
      <c r="F122" s="92" t="s">
        <v>1393</v>
      </c>
      <c r="G122" t="str">
        <f t="shared" si="2"/>
        <v>dem</v>
      </c>
      <c r="H122">
        <v>0</v>
      </c>
    </row>
    <row r="123" spans="1:8">
      <c r="A123">
        <v>2</v>
      </c>
      <c r="B123" s="92" t="s">
        <v>2285</v>
      </c>
      <c r="C123" t="s">
        <v>446</v>
      </c>
      <c r="D123" s="1" t="s">
        <v>2046</v>
      </c>
      <c r="F123" s="92" t="s">
        <v>2255</v>
      </c>
      <c r="G123" t="str">
        <f t="shared" si="2"/>
        <v>rep</v>
      </c>
      <c r="H123">
        <v>1</v>
      </c>
    </row>
    <row r="124" spans="1:8">
      <c r="A124">
        <v>4</v>
      </c>
      <c r="B124" s="92" t="s">
        <v>2286</v>
      </c>
      <c r="C124" t="s">
        <v>304</v>
      </c>
      <c r="D124" s="1" t="s">
        <v>2046</v>
      </c>
      <c r="F124" s="92" t="s">
        <v>2256</v>
      </c>
      <c r="G124" t="str">
        <f t="shared" si="2"/>
        <v>lib</v>
      </c>
      <c r="H124">
        <v>0</v>
      </c>
    </row>
    <row r="125" spans="1:8">
      <c r="A125">
        <v>1</v>
      </c>
      <c r="B125" t="s">
        <v>2187</v>
      </c>
      <c r="C125" t="s">
        <v>614</v>
      </c>
      <c r="D125" s="1" t="s">
        <v>1694</v>
      </c>
      <c r="F125" t="s">
        <v>2257</v>
      </c>
      <c r="G125" t="s">
        <v>605</v>
      </c>
      <c r="H125">
        <v>1</v>
      </c>
    </row>
    <row r="126" spans="1:8">
      <c r="A126">
        <v>2</v>
      </c>
      <c r="B126" t="s">
        <v>2188</v>
      </c>
      <c r="C126" t="s">
        <v>446</v>
      </c>
      <c r="D126" s="1" t="s">
        <v>1694</v>
      </c>
      <c r="F126" t="s">
        <v>2258</v>
      </c>
      <c r="G126" t="str">
        <f>IF(C126="Democratic","dem",IF(C126="Republican","rep",IF(C126="Independent","ind",IF(C126="Libertarian","lib",IF(C126="Constitution","cst",IF(C126="Green","grn",""))))))</f>
        <v>rep</v>
      </c>
      <c r="H126">
        <v>0</v>
      </c>
    </row>
    <row r="127" spans="1:8">
      <c r="A127">
        <v>5</v>
      </c>
      <c r="B127" t="s">
        <v>2189</v>
      </c>
      <c r="C127" t="s">
        <v>1484</v>
      </c>
      <c r="D127" s="1" t="s">
        <v>1694</v>
      </c>
      <c r="F127" t="s">
        <v>2259</v>
      </c>
      <c r="G127" t="s">
        <v>273</v>
      </c>
      <c r="H127">
        <v>0</v>
      </c>
    </row>
    <row r="128" spans="1:8">
      <c r="A128">
        <v>1</v>
      </c>
      <c r="B128" t="s">
        <v>2003</v>
      </c>
      <c r="C128" s="93" t="s">
        <v>614</v>
      </c>
      <c r="D128" s="1" t="s">
        <v>945</v>
      </c>
      <c r="F128" t="s">
        <v>1833</v>
      </c>
      <c r="G128" t="str">
        <f t="shared" si="2"/>
        <v>dem</v>
      </c>
      <c r="H128">
        <v>2</v>
      </c>
    </row>
    <row r="129" spans="1:8">
      <c r="A129">
        <v>2</v>
      </c>
      <c r="B129" t="s">
        <v>2004</v>
      </c>
      <c r="C129" s="93" t="s">
        <v>446</v>
      </c>
      <c r="D129" s="1" t="s">
        <v>945</v>
      </c>
      <c r="F129" t="s">
        <v>2260</v>
      </c>
      <c r="G129" t="str">
        <f t="shared" si="2"/>
        <v>rep</v>
      </c>
      <c r="H129">
        <v>0</v>
      </c>
    </row>
    <row r="130" spans="1:8">
      <c r="A130">
        <v>11</v>
      </c>
      <c r="B130" t="s">
        <v>1978</v>
      </c>
      <c r="C130" s="93" t="s">
        <v>2160</v>
      </c>
      <c r="D130" s="1" t="s">
        <v>945</v>
      </c>
      <c r="F130" t="s">
        <v>1978</v>
      </c>
      <c r="G130" t="str">
        <f t="shared" si="2"/>
        <v/>
      </c>
      <c r="H130">
        <v>0</v>
      </c>
    </row>
    <row r="131" spans="1:8">
      <c r="A131">
        <v>1</v>
      </c>
      <c r="B131" s="92" t="s">
        <v>26</v>
      </c>
      <c r="C131" t="s">
        <v>614</v>
      </c>
      <c r="D131" s="1" t="s">
        <v>1845</v>
      </c>
      <c r="F131" s="92" t="s">
        <v>1265</v>
      </c>
      <c r="G131" t="str">
        <f t="shared" si="2"/>
        <v>dem</v>
      </c>
      <c r="H131">
        <v>0</v>
      </c>
    </row>
    <row r="132" spans="1:8">
      <c r="A132">
        <v>2</v>
      </c>
      <c r="B132" s="92" t="s">
        <v>27</v>
      </c>
      <c r="C132" t="s">
        <v>446</v>
      </c>
      <c r="D132" s="1" t="s">
        <v>1845</v>
      </c>
      <c r="F132" s="92" t="s">
        <v>2087</v>
      </c>
      <c r="G132" t="str">
        <f t="shared" si="2"/>
        <v>rep</v>
      </c>
      <c r="H132">
        <v>1</v>
      </c>
    </row>
    <row r="133" spans="1:8">
      <c r="A133">
        <v>3</v>
      </c>
      <c r="B133" s="92" t="s">
        <v>28</v>
      </c>
      <c r="C133" t="s">
        <v>2204</v>
      </c>
      <c r="D133" s="1" t="s">
        <v>1845</v>
      </c>
      <c r="F133" s="92" t="s">
        <v>1179</v>
      </c>
      <c r="G133" t="str">
        <f>IF(C133="Democratic","dem",IF(C133="Republican","rep",IF(C133="Independent","ind",IF(C133="Libertarian","lib",IF(C133="Constitution","cst",IF(C133="Green","grn",""))))))</f>
        <v>ind</v>
      </c>
      <c r="H133">
        <v>0</v>
      </c>
    </row>
    <row r="134" spans="1:8">
      <c r="A134">
        <v>13</v>
      </c>
      <c r="B134" s="92" t="s">
        <v>29</v>
      </c>
      <c r="C134" t="s">
        <v>2204</v>
      </c>
      <c r="D134" s="1" t="s">
        <v>1845</v>
      </c>
      <c r="F134" s="92" t="s">
        <v>2242</v>
      </c>
      <c r="G134" t="str">
        <f t="shared" si="2"/>
        <v>ind</v>
      </c>
      <c r="H134">
        <v>0</v>
      </c>
    </row>
    <row r="135" spans="1:8">
      <c r="A135">
        <v>1</v>
      </c>
      <c r="B135" t="s">
        <v>1577</v>
      </c>
      <c r="C135" t="s">
        <v>614</v>
      </c>
      <c r="D135" s="1" t="s">
        <v>1503</v>
      </c>
      <c r="F135" t="s">
        <v>2088</v>
      </c>
      <c r="G135" t="str">
        <f t="shared" si="2"/>
        <v>dem</v>
      </c>
      <c r="H135">
        <v>1</v>
      </c>
    </row>
    <row r="136" spans="1:8">
      <c r="A136">
        <v>2</v>
      </c>
      <c r="B136" t="s">
        <v>415</v>
      </c>
      <c r="C136" t="s">
        <v>446</v>
      </c>
      <c r="D136" s="1" t="s">
        <v>1503</v>
      </c>
      <c r="F136" t="s">
        <v>2089</v>
      </c>
      <c r="G136" t="str">
        <f t="shared" si="2"/>
        <v>rep</v>
      </c>
      <c r="H136">
        <v>0</v>
      </c>
    </row>
    <row r="137" spans="1:8">
      <c r="A137">
        <v>4</v>
      </c>
      <c r="B137" t="s">
        <v>417</v>
      </c>
      <c r="C137" t="s">
        <v>304</v>
      </c>
      <c r="D137" s="1" t="s">
        <v>1503</v>
      </c>
      <c r="F137" t="s">
        <v>2090</v>
      </c>
      <c r="G137" t="str">
        <f>IF(C137="Democratic","dem",IF(C137="Republican","rep",IF(C137="Independent","ind",IF(C137="Libertarian","lib",IF(C137="Constitution","cst",IF(C137="Green","grn",""))))))</f>
        <v>lib</v>
      </c>
      <c r="H137">
        <v>0</v>
      </c>
    </row>
    <row r="138" spans="1:8">
      <c r="A138">
        <v>7</v>
      </c>
      <c r="B138" t="s">
        <v>418</v>
      </c>
      <c r="C138" t="s">
        <v>2018</v>
      </c>
      <c r="D138" s="1" t="s">
        <v>1503</v>
      </c>
      <c r="F138" t="s">
        <v>645</v>
      </c>
      <c r="G138" t="str">
        <f>IF(C138="Democratic","dem",IF(C138="Republican","rep",IF(C138="Independent","ind",IF(C138="Libertarian","lib",IF(C138="Constitution","cst",IF(C138="Green","grn",""))))))</f>
        <v/>
      </c>
      <c r="H138">
        <v>0</v>
      </c>
    </row>
    <row r="139" spans="1:8">
      <c r="A139">
        <v>8</v>
      </c>
      <c r="B139" t="s">
        <v>419</v>
      </c>
      <c r="C139" s="93" t="s">
        <v>2235</v>
      </c>
      <c r="D139" s="1" t="s">
        <v>1503</v>
      </c>
      <c r="F139" t="s">
        <v>2091</v>
      </c>
      <c r="G139" t="str">
        <f>IF(C139="Democratic","dem",IF(C139="Republican","rep",IF(C139="Independent","ind",IF(C139="Libertarian","lib",IF(C139="Constitution","cst",IF(C139="Green","grn",""))))))</f>
        <v/>
      </c>
      <c r="H139">
        <v>0</v>
      </c>
    </row>
    <row r="140" spans="1:8">
      <c r="A140">
        <v>11</v>
      </c>
      <c r="B140" t="s">
        <v>1978</v>
      </c>
      <c r="C140" s="93" t="s">
        <v>2160</v>
      </c>
      <c r="D140" s="1" t="s">
        <v>1503</v>
      </c>
      <c r="F140" t="s">
        <v>1978</v>
      </c>
      <c r="G140" t="str">
        <f>IF(C140="Democratic","dem",IF(C140="Republican","rep",IF(C140="Independent","ind",IF(C140="Libertarian","lib",IF(C140="Constitution","cst",IF(C140="Green","grn",""))))))</f>
        <v/>
      </c>
      <c r="H140">
        <v>0</v>
      </c>
    </row>
    <row r="141" spans="1:8">
      <c r="A141">
        <v>12</v>
      </c>
      <c r="B141" t="s">
        <v>416</v>
      </c>
      <c r="C141" t="s">
        <v>414</v>
      </c>
      <c r="D141" s="1" t="s">
        <v>1503</v>
      </c>
      <c r="F141" t="s">
        <v>2092</v>
      </c>
      <c r="G141" t="str">
        <f t="shared" si="2"/>
        <v/>
      </c>
      <c r="H141">
        <v>0</v>
      </c>
    </row>
    <row r="142" spans="1:8">
      <c r="A142">
        <v>1</v>
      </c>
      <c r="B142" s="92" t="s">
        <v>2182</v>
      </c>
      <c r="C142" t="s">
        <v>614</v>
      </c>
      <c r="D142" s="1" t="s">
        <v>743</v>
      </c>
      <c r="F142" s="92" t="s">
        <v>2334</v>
      </c>
      <c r="G142" t="str">
        <f t="shared" si="2"/>
        <v>dem</v>
      </c>
      <c r="H142">
        <v>0</v>
      </c>
    </row>
    <row r="143" spans="1:8">
      <c r="A143">
        <v>2</v>
      </c>
      <c r="B143" s="92" t="s">
        <v>2186</v>
      </c>
      <c r="C143" t="s">
        <v>446</v>
      </c>
      <c r="D143" s="1" t="s">
        <v>743</v>
      </c>
      <c r="F143" s="92" t="s">
        <v>2335</v>
      </c>
      <c r="G143" t="str">
        <f t="shared" si="2"/>
        <v>rep</v>
      </c>
      <c r="H143">
        <v>1</v>
      </c>
    </row>
    <row r="144" spans="1:8">
      <c r="A144">
        <v>4</v>
      </c>
      <c r="B144" s="92" t="s">
        <v>2185</v>
      </c>
      <c r="C144" t="s">
        <v>304</v>
      </c>
      <c r="D144" s="1" t="s">
        <v>743</v>
      </c>
      <c r="F144" s="92" t="s">
        <v>2336</v>
      </c>
      <c r="G144" t="str">
        <f t="shared" si="2"/>
        <v>lib</v>
      </c>
      <c r="H144">
        <v>0</v>
      </c>
    </row>
    <row r="145" spans="1:8">
      <c r="A145">
        <v>6</v>
      </c>
      <c r="B145" t="s">
        <v>2184</v>
      </c>
      <c r="C145" t="s">
        <v>2183</v>
      </c>
      <c r="D145" s="1" t="s">
        <v>743</v>
      </c>
      <c r="F145" t="s">
        <v>2237</v>
      </c>
      <c r="G145" t="str">
        <f t="shared" si="2"/>
        <v/>
      </c>
      <c r="H145">
        <v>0</v>
      </c>
    </row>
    <row r="146" spans="1:8">
      <c r="A146">
        <v>1</v>
      </c>
      <c r="B146" t="s">
        <v>162</v>
      </c>
      <c r="C146" t="s">
        <v>614</v>
      </c>
      <c r="D146" s="1" t="s">
        <v>1561</v>
      </c>
      <c r="F146" t="s">
        <v>2337</v>
      </c>
      <c r="G146" t="str">
        <f>IF(C146="Democratic","dem",IF(C146="Republican","rep",IF(C146="Independent","ind",IF(C146="Libertarian","lib",IF(C146="Constitution","cst",IF(C146="Green","grn",""))))))</f>
        <v>dem</v>
      </c>
      <c r="H146">
        <v>1</v>
      </c>
    </row>
    <row r="147" spans="1:8">
      <c r="A147">
        <v>2</v>
      </c>
      <c r="B147" t="s">
        <v>163</v>
      </c>
      <c r="C147" t="s">
        <v>446</v>
      </c>
      <c r="D147" s="1" t="s">
        <v>1561</v>
      </c>
      <c r="F147" t="s">
        <v>2338</v>
      </c>
      <c r="G147" t="str">
        <f t="shared" si="2"/>
        <v>rep</v>
      </c>
      <c r="H147">
        <v>0</v>
      </c>
    </row>
    <row r="148" spans="1:8">
      <c r="A148">
        <v>4</v>
      </c>
      <c r="B148" s="92" t="s">
        <v>164</v>
      </c>
      <c r="C148" t="s">
        <v>304</v>
      </c>
      <c r="D148" s="1" t="s">
        <v>1561</v>
      </c>
      <c r="F148" s="92" t="s">
        <v>2339</v>
      </c>
      <c r="G148" t="str">
        <f t="shared" si="2"/>
        <v>lib</v>
      </c>
      <c r="H148">
        <v>0</v>
      </c>
    </row>
    <row r="149" spans="1:8">
      <c r="A149">
        <v>11</v>
      </c>
      <c r="B149" s="92" t="s">
        <v>1978</v>
      </c>
      <c r="C149" s="93" t="s">
        <v>2160</v>
      </c>
      <c r="D149" s="1" t="s">
        <v>1561</v>
      </c>
      <c r="F149" s="92" t="s">
        <v>1978</v>
      </c>
      <c r="G149" t="str">
        <f t="shared" si="2"/>
        <v/>
      </c>
      <c r="H149">
        <v>0</v>
      </c>
    </row>
    <row r="150" spans="1:8">
      <c r="A150">
        <v>1</v>
      </c>
      <c r="B150" s="92" t="s">
        <v>420</v>
      </c>
      <c r="C150" t="s">
        <v>614</v>
      </c>
      <c r="D150" s="1" t="s">
        <v>1345</v>
      </c>
      <c r="F150" s="92" t="s">
        <v>2340</v>
      </c>
      <c r="G150" t="str">
        <f t="shared" si="2"/>
        <v>dem</v>
      </c>
      <c r="H150">
        <v>1</v>
      </c>
    </row>
    <row r="151" spans="1:8">
      <c r="A151">
        <v>2</v>
      </c>
      <c r="B151" s="92" t="s">
        <v>421</v>
      </c>
      <c r="C151" t="s">
        <v>446</v>
      </c>
      <c r="D151" s="1" t="s">
        <v>1345</v>
      </c>
      <c r="F151" s="92" t="s">
        <v>2341</v>
      </c>
      <c r="G151" t="str">
        <f>IF(C151="Democratic","dem",IF(C151="Republican","rep",IF(C151="Independent","ind",IF(C151="Libertarian","lib",IF(C151="Constitution","cst",IF(C151="Green","grn",""))))))</f>
        <v>rep</v>
      </c>
      <c r="H151">
        <v>0</v>
      </c>
    </row>
    <row r="152" spans="1:8">
      <c r="A152">
        <v>4</v>
      </c>
      <c r="B152" s="92" t="s">
        <v>422</v>
      </c>
      <c r="C152" t="s">
        <v>304</v>
      </c>
      <c r="D152" s="1" t="s">
        <v>1345</v>
      </c>
      <c r="F152" s="92" t="s">
        <v>1808</v>
      </c>
      <c r="G152" t="str">
        <f t="shared" ref="G152:G170" si="3">IF(C152="Democratic","dem",IF(C152="Republican","rep",IF(C152="Independent","ind",IF(C152="Libertarian","lib",IF(C152="Constitution","cst",IF(C152="Green","grn",""))))))</f>
        <v>lib</v>
      </c>
      <c r="H152">
        <v>0</v>
      </c>
    </row>
    <row r="153" spans="1:8">
      <c r="A153">
        <v>1</v>
      </c>
      <c r="B153" s="92" t="s">
        <v>129</v>
      </c>
      <c r="C153" t="s">
        <v>614</v>
      </c>
      <c r="D153" s="1" t="s">
        <v>846</v>
      </c>
      <c r="F153" s="92" t="s">
        <v>2342</v>
      </c>
      <c r="G153" t="str">
        <f t="shared" si="3"/>
        <v>dem</v>
      </c>
      <c r="H153">
        <v>0</v>
      </c>
    </row>
    <row r="154" spans="1:8">
      <c r="A154">
        <v>2</v>
      </c>
      <c r="B154" s="92" t="s">
        <v>1783</v>
      </c>
      <c r="C154" t="s">
        <v>446</v>
      </c>
      <c r="D154" s="1" t="s">
        <v>846</v>
      </c>
      <c r="F154" s="92" t="s">
        <v>1733</v>
      </c>
      <c r="G154" t="str">
        <f t="shared" si="3"/>
        <v>rep</v>
      </c>
      <c r="H154">
        <v>1</v>
      </c>
    </row>
    <row r="155" spans="1:8">
      <c r="A155">
        <v>6</v>
      </c>
      <c r="B155" s="92" t="s">
        <v>1340</v>
      </c>
      <c r="C155" t="s">
        <v>1775</v>
      </c>
      <c r="D155" s="1" t="s">
        <v>846</v>
      </c>
      <c r="F155" s="92" t="s">
        <v>2343</v>
      </c>
      <c r="G155" t="str">
        <f t="shared" si="3"/>
        <v/>
      </c>
      <c r="H155">
        <v>0</v>
      </c>
    </row>
    <row r="156" spans="1:8">
      <c r="A156">
        <v>11</v>
      </c>
      <c r="B156" s="9" t="s">
        <v>128</v>
      </c>
      <c r="C156" t="s">
        <v>1856</v>
      </c>
      <c r="D156" s="1" t="s">
        <v>846</v>
      </c>
      <c r="F156" s="9" t="s">
        <v>2344</v>
      </c>
      <c r="G156" t="str">
        <f t="shared" si="3"/>
        <v/>
      </c>
      <c r="H156">
        <v>0</v>
      </c>
    </row>
    <row r="157" spans="1:8">
      <c r="A157">
        <v>1</v>
      </c>
      <c r="B157" s="92" t="s">
        <v>2245</v>
      </c>
      <c r="C157" s="93" t="s">
        <v>614</v>
      </c>
      <c r="D157" s="1" t="s">
        <v>1143</v>
      </c>
      <c r="F157" s="92" t="s">
        <v>2246</v>
      </c>
      <c r="G157" t="str">
        <f t="shared" si="3"/>
        <v>dem</v>
      </c>
      <c r="H157">
        <v>1</v>
      </c>
    </row>
    <row r="158" spans="1:8">
      <c r="A158">
        <v>2</v>
      </c>
      <c r="B158" s="92" t="s">
        <v>2243</v>
      </c>
      <c r="C158" s="93" t="s">
        <v>446</v>
      </c>
      <c r="D158" s="1" t="s">
        <v>1143</v>
      </c>
      <c r="F158" s="92" t="s">
        <v>2244</v>
      </c>
      <c r="G158" t="str">
        <f t="shared" si="3"/>
        <v>rep</v>
      </c>
      <c r="H158">
        <v>0</v>
      </c>
    </row>
    <row r="159" spans="1:8">
      <c r="A159">
        <v>3</v>
      </c>
      <c r="B159" s="92" t="s">
        <v>2129</v>
      </c>
      <c r="C159" s="93" t="s">
        <v>2204</v>
      </c>
      <c r="D159" s="1" t="s">
        <v>1143</v>
      </c>
      <c r="F159" s="92" t="s">
        <v>740</v>
      </c>
      <c r="G159" t="str">
        <f t="shared" si="3"/>
        <v>ind</v>
      </c>
      <c r="H159">
        <v>0</v>
      </c>
    </row>
    <row r="160" spans="1:8">
      <c r="A160">
        <v>4</v>
      </c>
      <c r="B160" s="92" t="s">
        <v>2247</v>
      </c>
      <c r="C160" s="93" t="s">
        <v>304</v>
      </c>
      <c r="D160" s="1" t="s">
        <v>1143</v>
      </c>
      <c r="F160" s="92" t="s">
        <v>841</v>
      </c>
      <c r="G160" t="str">
        <f t="shared" si="3"/>
        <v>lib</v>
      </c>
      <c r="H160">
        <v>0</v>
      </c>
    </row>
    <row r="161" spans="1:8">
      <c r="A161">
        <v>11</v>
      </c>
      <c r="B161" s="92" t="s">
        <v>1856</v>
      </c>
      <c r="C161" s="93" t="s">
        <v>2160</v>
      </c>
      <c r="D161" s="1" t="s">
        <v>1143</v>
      </c>
      <c r="F161" s="92" t="s">
        <v>1856</v>
      </c>
      <c r="G161" t="str">
        <f t="shared" si="3"/>
        <v/>
      </c>
      <c r="H161">
        <v>0</v>
      </c>
    </row>
    <row r="162" spans="1:8">
      <c r="A162">
        <v>13</v>
      </c>
      <c r="B162" s="92" t="s">
        <v>2130</v>
      </c>
      <c r="C162" s="93" t="s">
        <v>180</v>
      </c>
      <c r="D162" s="1" t="s">
        <v>1143</v>
      </c>
      <c r="F162" s="92" t="s">
        <v>2131</v>
      </c>
      <c r="G162" t="str">
        <f t="shared" si="3"/>
        <v/>
      </c>
      <c r="H162">
        <v>0</v>
      </c>
    </row>
    <row r="163" spans="1:8">
      <c r="A163">
        <v>14</v>
      </c>
      <c r="B163" s="92" t="s">
        <v>2132</v>
      </c>
      <c r="C163" t="s">
        <v>1079</v>
      </c>
      <c r="D163" s="1" t="s">
        <v>1143</v>
      </c>
      <c r="F163" s="92" t="s">
        <v>21</v>
      </c>
      <c r="G163" t="str">
        <f t="shared" si="3"/>
        <v/>
      </c>
      <c r="H163">
        <v>0</v>
      </c>
    </row>
    <row r="164" spans="1:8">
      <c r="A164">
        <v>1</v>
      </c>
      <c r="B164" s="92" t="s">
        <v>1996</v>
      </c>
      <c r="C164" s="93" t="s">
        <v>614</v>
      </c>
      <c r="D164" s="1" t="s">
        <v>404</v>
      </c>
      <c r="F164" s="92" t="s">
        <v>1650</v>
      </c>
      <c r="G164" t="str">
        <f t="shared" si="3"/>
        <v>dem</v>
      </c>
      <c r="H164">
        <v>1</v>
      </c>
    </row>
    <row r="165" spans="1:8">
      <c r="A165">
        <v>2</v>
      </c>
      <c r="B165" t="s">
        <v>1997</v>
      </c>
      <c r="C165" s="93" t="s">
        <v>446</v>
      </c>
      <c r="D165" s="1" t="s">
        <v>404</v>
      </c>
      <c r="F165" t="s">
        <v>1373</v>
      </c>
      <c r="G165" t="str">
        <f t="shared" si="3"/>
        <v>rep</v>
      </c>
      <c r="H165">
        <v>0</v>
      </c>
    </row>
    <row r="166" spans="1:8">
      <c r="A166">
        <v>1</v>
      </c>
      <c r="B166" s="93" t="s">
        <v>2297</v>
      </c>
      <c r="C166" t="s">
        <v>614</v>
      </c>
      <c r="D166" s="1" t="s">
        <v>1520</v>
      </c>
      <c r="F166" s="93" t="s">
        <v>2345</v>
      </c>
      <c r="G166" t="str">
        <f t="shared" si="3"/>
        <v>dem</v>
      </c>
      <c r="H166">
        <v>1</v>
      </c>
    </row>
    <row r="167" spans="1:8">
      <c r="A167">
        <v>2</v>
      </c>
      <c r="B167" s="93" t="s">
        <v>2296</v>
      </c>
      <c r="C167" t="s">
        <v>446</v>
      </c>
      <c r="D167" s="1" t="s">
        <v>1520</v>
      </c>
      <c r="F167" s="93" t="s">
        <v>2346</v>
      </c>
      <c r="G167" t="str">
        <f t="shared" si="3"/>
        <v>rep</v>
      </c>
      <c r="H167">
        <v>0</v>
      </c>
    </row>
    <row r="168" spans="1:8">
      <c r="A168">
        <v>3</v>
      </c>
      <c r="B168" s="92" t="s">
        <v>2298</v>
      </c>
      <c r="C168" t="s">
        <v>2204</v>
      </c>
      <c r="D168" s="1" t="s">
        <v>1520</v>
      </c>
      <c r="F168" s="92" t="s">
        <v>2347</v>
      </c>
      <c r="G168" t="str">
        <f t="shared" si="3"/>
        <v>ind</v>
      </c>
      <c r="H168">
        <v>0</v>
      </c>
    </row>
    <row r="169" spans="1:8">
      <c r="A169">
        <v>4</v>
      </c>
      <c r="B169" s="92" t="s">
        <v>2038</v>
      </c>
      <c r="C169" t="s">
        <v>304</v>
      </c>
      <c r="D169" s="1" t="s">
        <v>1520</v>
      </c>
      <c r="F169" s="92" t="s">
        <v>2348</v>
      </c>
      <c r="G169" t="str">
        <f t="shared" si="3"/>
        <v>lib</v>
      </c>
      <c r="H169">
        <v>0</v>
      </c>
    </row>
    <row r="170" spans="1:8">
      <c r="A170">
        <v>6</v>
      </c>
      <c r="B170" s="92" t="s">
        <v>2039</v>
      </c>
      <c r="C170" t="s">
        <v>2295</v>
      </c>
      <c r="D170" s="1" t="s">
        <v>1520</v>
      </c>
      <c r="F170" s="92" t="s">
        <v>1303</v>
      </c>
      <c r="G170" t="str">
        <f t="shared" si="3"/>
        <v/>
      </c>
      <c r="H170">
        <v>0</v>
      </c>
    </row>
    <row r="171" spans="1:8">
      <c r="A171">
        <v>11</v>
      </c>
      <c r="B171" t="s">
        <v>1978</v>
      </c>
      <c r="C171" t="s">
        <v>2160</v>
      </c>
      <c r="D171" s="1" t="s">
        <v>1520</v>
      </c>
      <c r="F171" t="s">
        <v>1978</v>
      </c>
      <c r="G171" t="str">
        <f>IF(C171="Democratic","dem",IF(C171="Republican","rep",IF(C171="Independent","ind",IF(C171="Libertarian","lib",IF(C171="Constitution","cst",IF(C171="Green","grn",""))))))</f>
        <v/>
      </c>
      <c r="H171">
        <v>0</v>
      </c>
    </row>
    <row r="173" spans="1:8">
      <c r="B173" s="92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C7" sqref="C7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6" t="s">
        <v>593</v>
      </c>
      <c r="B1" s="86" t="s">
        <v>1171</v>
      </c>
      <c r="C1" s="86" t="s">
        <v>1332</v>
      </c>
    </row>
    <row r="2" spans="1:3">
      <c r="A2" s="87"/>
      <c r="B2" s="87"/>
      <c r="C2" s="87"/>
    </row>
    <row r="3" spans="1:3">
      <c r="A3" t="s">
        <v>972</v>
      </c>
      <c r="B3" s="87" t="s">
        <v>593</v>
      </c>
      <c r="C3" t="s">
        <v>2292</v>
      </c>
    </row>
    <row r="4" spans="1:3">
      <c r="A4" t="s">
        <v>972</v>
      </c>
      <c r="B4" s="87" t="s">
        <v>593</v>
      </c>
      <c r="C4" t="s">
        <v>2293</v>
      </c>
    </row>
    <row r="5" spans="1:3">
      <c r="A5" t="s">
        <v>926</v>
      </c>
      <c r="B5" s="87" t="s">
        <v>593</v>
      </c>
      <c r="C5" t="s">
        <v>2273</v>
      </c>
    </row>
    <row r="6" spans="1:3">
      <c r="A6" t="s">
        <v>926</v>
      </c>
      <c r="B6" s="87" t="s">
        <v>593</v>
      </c>
      <c r="C6" t="s">
        <v>1934</v>
      </c>
    </row>
    <row r="7" spans="1:3">
      <c r="B7" s="87"/>
      <c r="C7" s="9"/>
    </row>
    <row r="8" spans="1:3">
      <c r="B8" s="87"/>
      <c r="C8" s="9"/>
    </row>
    <row r="9" spans="1:3">
      <c r="C9" s="9"/>
    </row>
    <row r="10" spans="1:3">
      <c r="C10" s="9"/>
    </row>
    <row r="11" spans="1:3">
      <c r="C11" s="9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5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V20" sqref="V20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99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16384" width="10.7109375" style="9"/>
  </cols>
  <sheetData>
    <row r="1" spans="1:21" s="56" customFormat="1">
      <c r="A1" s="56" t="s">
        <v>593</v>
      </c>
      <c r="B1" s="56" t="s">
        <v>150</v>
      </c>
      <c r="C1" s="56" t="s">
        <v>2294</v>
      </c>
      <c r="D1" s="56" t="s">
        <v>323</v>
      </c>
      <c r="E1" s="56" t="s">
        <v>1452</v>
      </c>
      <c r="F1" s="56" t="s">
        <v>703</v>
      </c>
      <c r="G1" s="56" t="s">
        <v>704</v>
      </c>
      <c r="H1" s="56" t="s">
        <v>131</v>
      </c>
      <c r="I1" s="56" t="s">
        <v>132</v>
      </c>
      <c r="J1" s="56" t="s">
        <v>133</v>
      </c>
      <c r="K1" s="56" t="s">
        <v>134</v>
      </c>
      <c r="L1" s="56" t="s">
        <v>1702</v>
      </c>
      <c r="M1" s="56" t="s">
        <v>135</v>
      </c>
      <c r="N1" s="123" t="s">
        <v>136</v>
      </c>
      <c r="O1" s="56" t="s">
        <v>205</v>
      </c>
      <c r="P1" s="56" t="s">
        <v>759</v>
      </c>
      <c r="Q1" s="106" t="s">
        <v>1032</v>
      </c>
      <c r="R1" s="56" t="s">
        <v>206</v>
      </c>
      <c r="S1" s="56" t="s">
        <v>207</v>
      </c>
      <c r="T1" s="56" t="s">
        <v>1320</v>
      </c>
      <c r="U1" s="56" t="s">
        <v>208</v>
      </c>
    </row>
    <row r="2" spans="1:21">
      <c r="A2" s="9" t="s">
        <v>2059</v>
      </c>
      <c r="B2" s="9">
        <v>1</v>
      </c>
      <c r="F2" s="9" t="s">
        <v>209</v>
      </c>
      <c r="G2" s="9" t="s">
        <v>210</v>
      </c>
      <c r="H2" s="9" t="s">
        <v>210</v>
      </c>
      <c r="I2" s="9" t="s">
        <v>210</v>
      </c>
      <c r="J2" s="9" t="s">
        <v>210</v>
      </c>
      <c r="K2" s="9" t="s">
        <v>210</v>
      </c>
      <c r="L2" s="9" t="s">
        <v>211</v>
      </c>
      <c r="M2" s="17" t="s">
        <v>297</v>
      </c>
      <c r="N2" s="17" t="s">
        <v>296</v>
      </c>
      <c r="O2" s="9" t="s">
        <v>210</v>
      </c>
      <c r="P2" s="9" t="s">
        <v>210</v>
      </c>
      <c r="Q2" s="99" t="s">
        <v>210</v>
      </c>
      <c r="R2" s="9">
        <v>1998</v>
      </c>
      <c r="S2" s="9" t="s">
        <v>210</v>
      </c>
      <c r="T2" s="99">
        <v>37382</v>
      </c>
      <c r="U2" s="9" t="s">
        <v>212</v>
      </c>
    </row>
    <row r="3" spans="1:21">
      <c r="A3" s="9" t="s">
        <v>354</v>
      </c>
      <c r="B3" s="9">
        <v>1</v>
      </c>
      <c r="F3" s="9" t="s">
        <v>209</v>
      </c>
      <c r="G3" s="9" t="s">
        <v>210</v>
      </c>
      <c r="H3" s="9" t="s">
        <v>210</v>
      </c>
      <c r="I3" s="9" t="s">
        <v>210</v>
      </c>
      <c r="J3" s="9" t="s">
        <v>210</v>
      </c>
      <c r="K3" s="9" t="s">
        <v>210</v>
      </c>
      <c r="L3" s="9" t="s">
        <v>582</v>
      </c>
      <c r="M3" s="17" t="s">
        <v>1801</v>
      </c>
      <c r="N3" s="17" t="s">
        <v>2284</v>
      </c>
      <c r="O3" s="9" t="s">
        <v>210</v>
      </c>
      <c r="P3" s="9" t="s">
        <v>210</v>
      </c>
      <c r="Q3" s="99" t="s">
        <v>210</v>
      </c>
      <c r="R3" s="9">
        <v>1998</v>
      </c>
      <c r="S3" s="9" t="s">
        <v>210</v>
      </c>
      <c r="T3" s="99">
        <v>37384</v>
      </c>
      <c r="U3" s="9" t="s">
        <v>212</v>
      </c>
    </row>
    <row r="4" spans="1:21">
      <c r="A4" s="9" t="s">
        <v>503</v>
      </c>
      <c r="B4" s="9">
        <v>1</v>
      </c>
      <c r="F4" s="9" t="s">
        <v>519</v>
      </c>
      <c r="G4" s="9" t="s">
        <v>210</v>
      </c>
      <c r="H4" s="9" t="s">
        <v>210</v>
      </c>
      <c r="I4" s="9" t="s">
        <v>210</v>
      </c>
      <c r="J4" s="9" t="s">
        <v>210</v>
      </c>
      <c r="K4" s="9" t="s">
        <v>210</v>
      </c>
      <c r="L4" s="9" t="s">
        <v>213</v>
      </c>
      <c r="M4" s="17" t="s">
        <v>1801</v>
      </c>
      <c r="N4" s="17" t="s">
        <v>280</v>
      </c>
      <c r="O4" s="9" t="s">
        <v>210</v>
      </c>
      <c r="P4" s="9" t="s">
        <v>210</v>
      </c>
      <c r="Q4" s="99">
        <v>34660</v>
      </c>
      <c r="R4" s="9">
        <v>1998</v>
      </c>
      <c r="S4" s="9" t="s">
        <v>210</v>
      </c>
      <c r="T4" s="99">
        <v>37382</v>
      </c>
      <c r="U4" s="9" t="s">
        <v>212</v>
      </c>
    </row>
    <row r="5" spans="1:21">
      <c r="A5" s="9" t="s">
        <v>648</v>
      </c>
      <c r="B5" s="9">
        <v>1</v>
      </c>
      <c r="F5" s="9" t="s">
        <v>209</v>
      </c>
      <c r="G5" s="9" t="s">
        <v>210</v>
      </c>
      <c r="H5" s="9" t="s">
        <v>210</v>
      </c>
      <c r="I5" s="9" t="s">
        <v>210</v>
      </c>
      <c r="J5" s="9" t="s">
        <v>210</v>
      </c>
      <c r="K5" s="9" t="s">
        <v>210</v>
      </c>
      <c r="L5" s="9" t="s">
        <v>518</v>
      </c>
      <c r="M5" s="17" t="s">
        <v>413</v>
      </c>
      <c r="N5" s="17" t="s">
        <v>87</v>
      </c>
      <c r="O5" s="9" t="s">
        <v>210</v>
      </c>
      <c r="P5" s="9" t="s">
        <v>210</v>
      </c>
      <c r="Q5" s="99" t="s">
        <v>210</v>
      </c>
      <c r="R5" s="9">
        <v>1998</v>
      </c>
      <c r="S5" s="9" t="s">
        <v>210</v>
      </c>
      <c r="T5" s="99">
        <v>37382</v>
      </c>
      <c r="U5" s="9" t="s">
        <v>212</v>
      </c>
    </row>
    <row r="6" spans="1:21">
      <c r="A6" s="9" t="s">
        <v>722</v>
      </c>
      <c r="B6" s="9">
        <v>1</v>
      </c>
      <c r="F6" s="9" t="s">
        <v>519</v>
      </c>
      <c r="G6" s="9" t="s">
        <v>88</v>
      </c>
      <c r="H6" s="9" t="s">
        <v>2079</v>
      </c>
      <c r="I6" s="9" t="s">
        <v>210</v>
      </c>
      <c r="J6" s="9" t="s">
        <v>210</v>
      </c>
      <c r="K6" s="9" t="s">
        <v>210</v>
      </c>
      <c r="L6" s="9" t="s">
        <v>1815</v>
      </c>
      <c r="M6" s="17" t="s">
        <v>152</v>
      </c>
      <c r="N6" s="17" t="s">
        <v>32</v>
      </c>
      <c r="O6" s="9" t="s">
        <v>210</v>
      </c>
      <c r="P6" s="9" t="s">
        <v>210</v>
      </c>
      <c r="Q6" s="99" t="s">
        <v>210</v>
      </c>
      <c r="R6" s="9">
        <v>1998</v>
      </c>
      <c r="S6" s="9" t="s">
        <v>89</v>
      </c>
      <c r="T6" s="99" t="s">
        <v>210</v>
      </c>
      <c r="U6" s="9" t="s">
        <v>710</v>
      </c>
    </row>
    <row r="7" spans="1:21" customFormat="1">
      <c r="A7" s="9" t="s">
        <v>193</v>
      </c>
      <c r="B7" s="9">
        <v>1</v>
      </c>
      <c r="C7" s="9"/>
      <c r="D7" s="9"/>
      <c r="E7" s="9"/>
      <c r="F7" s="9" t="s">
        <v>4</v>
      </c>
      <c r="G7" s="9" t="s">
        <v>45</v>
      </c>
      <c r="H7" s="9" t="s">
        <v>2079</v>
      </c>
      <c r="I7" s="9" t="s">
        <v>210</v>
      </c>
      <c r="J7" s="9" t="s">
        <v>210</v>
      </c>
      <c r="K7" s="9" t="s">
        <v>210</v>
      </c>
      <c r="L7" s="9" t="s">
        <v>520</v>
      </c>
      <c r="M7" s="17" t="s">
        <v>152</v>
      </c>
      <c r="N7" s="17" t="s">
        <v>44</v>
      </c>
      <c r="O7" s="9" t="s">
        <v>210</v>
      </c>
      <c r="P7" s="9" t="s">
        <v>210</v>
      </c>
      <c r="Q7" s="99" t="s">
        <v>210</v>
      </c>
      <c r="R7" s="9">
        <v>1998</v>
      </c>
      <c r="S7" s="9" t="s">
        <v>455</v>
      </c>
      <c r="T7" s="99" t="s">
        <v>210</v>
      </c>
      <c r="U7" s="9" t="s">
        <v>710</v>
      </c>
    </row>
    <row r="8" spans="1:21">
      <c r="A8" s="9" t="s">
        <v>1537</v>
      </c>
      <c r="B8" s="9">
        <v>1</v>
      </c>
      <c r="F8" s="9" t="s">
        <v>519</v>
      </c>
      <c r="G8" s="9" t="s">
        <v>210</v>
      </c>
      <c r="H8" s="9" t="s">
        <v>210</v>
      </c>
      <c r="I8" s="9" t="s">
        <v>210</v>
      </c>
      <c r="J8" s="9" t="s">
        <v>210</v>
      </c>
      <c r="K8" s="9" t="s">
        <v>210</v>
      </c>
      <c r="L8" s="9" t="s">
        <v>521</v>
      </c>
      <c r="M8" s="17" t="s">
        <v>33</v>
      </c>
      <c r="N8" s="17" t="s">
        <v>32</v>
      </c>
      <c r="O8" s="9" t="s">
        <v>210</v>
      </c>
      <c r="P8" s="9" t="s">
        <v>210</v>
      </c>
      <c r="Q8" s="99">
        <v>34662</v>
      </c>
      <c r="R8" s="9">
        <v>1998</v>
      </c>
      <c r="S8" s="9" t="s">
        <v>210</v>
      </c>
      <c r="T8" s="99">
        <v>37379</v>
      </c>
      <c r="U8" s="9" t="s">
        <v>212</v>
      </c>
    </row>
    <row r="9" spans="1:21">
      <c r="A9" s="9" t="s">
        <v>1928</v>
      </c>
      <c r="B9" s="9">
        <v>1</v>
      </c>
      <c r="F9" s="9" t="s">
        <v>209</v>
      </c>
      <c r="G9" s="9" t="s">
        <v>210</v>
      </c>
      <c r="H9" s="9" t="s">
        <v>210</v>
      </c>
      <c r="I9" s="9" t="s">
        <v>210</v>
      </c>
      <c r="J9" s="9" t="s">
        <v>210</v>
      </c>
      <c r="K9" s="9" t="s">
        <v>210</v>
      </c>
      <c r="L9" s="9" t="s">
        <v>109</v>
      </c>
      <c r="M9" s="17" t="s">
        <v>152</v>
      </c>
      <c r="N9" s="17" t="s">
        <v>2181</v>
      </c>
      <c r="O9" s="9" t="s">
        <v>210</v>
      </c>
      <c r="P9" s="9" t="s">
        <v>210</v>
      </c>
      <c r="Q9" s="99" t="s">
        <v>210</v>
      </c>
      <c r="R9" s="9">
        <v>1998</v>
      </c>
      <c r="S9" s="9" t="s">
        <v>210</v>
      </c>
      <c r="T9" s="99">
        <v>37387</v>
      </c>
      <c r="U9" s="9" t="s">
        <v>212</v>
      </c>
    </row>
    <row r="10" spans="1:21">
      <c r="A10" s="9" t="s">
        <v>563</v>
      </c>
      <c r="B10" s="9">
        <v>1</v>
      </c>
      <c r="F10" s="9" t="s">
        <v>209</v>
      </c>
      <c r="G10" s="9" t="s">
        <v>210</v>
      </c>
      <c r="H10" s="9" t="s">
        <v>210</v>
      </c>
      <c r="I10" s="9" t="s">
        <v>210</v>
      </c>
      <c r="J10" s="9" t="s">
        <v>210</v>
      </c>
      <c r="K10" s="9" t="s">
        <v>210</v>
      </c>
      <c r="L10" s="9" t="s">
        <v>110</v>
      </c>
      <c r="M10" s="17" t="s">
        <v>152</v>
      </c>
      <c r="N10" s="17" t="s">
        <v>1995</v>
      </c>
      <c r="O10" s="9" t="s">
        <v>210</v>
      </c>
      <c r="P10" s="9" t="s">
        <v>210</v>
      </c>
      <c r="Q10" s="99">
        <v>34657</v>
      </c>
      <c r="R10" s="9">
        <v>1998</v>
      </c>
      <c r="S10" s="9" t="s">
        <v>210</v>
      </c>
      <c r="T10" s="99">
        <v>37381</v>
      </c>
      <c r="U10" s="9" t="s">
        <v>212</v>
      </c>
    </row>
    <row r="11" spans="1:21">
      <c r="A11" s="9" t="s">
        <v>902</v>
      </c>
      <c r="B11" s="9">
        <v>1</v>
      </c>
      <c r="F11" s="9" t="s">
        <v>209</v>
      </c>
      <c r="G11" s="9" t="s">
        <v>210</v>
      </c>
      <c r="H11" s="9" t="s">
        <v>210</v>
      </c>
      <c r="I11" s="9" t="s">
        <v>210</v>
      </c>
      <c r="J11" s="9" t="s">
        <v>210</v>
      </c>
      <c r="K11" s="9" t="s">
        <v>210</v>
      </c>
      <c r="L11" s="9" t="s">
        <v>2062</v>
      </c>
      <c r="M11" s="17" t="s">
        <v>1801</v>
      </c>
      <c r="N11" s="17" t="s">
        <v>210</v>
      </c>
      <c r="O11" s="9" t="s">
        <v>210</v>
      </c>
      <c r="P11" s="9" t="s">
        <v>210</v>
      </c>
      <c r="Q11" s="99">
        <v>34641</v>
      </c>
      <c r="R11" s="9">
        <v>1998</v>
      </c>
      <c r="S11" s="9" t="s">
        <v>210</v>
      </c>
      <c r="T11" s="99">
        <v>37382</v>
      </c>
      <c r="U11" s="9" t="s">
        <v>212</v>
      </c>
    </row>
    <row r="12" spans="1:21">
      <c r="A12" s="9" t="s">
        <v>854</v>
      </c>
      <c r="B12" s="9">
        <v>1</v>
      </c>
      <c r="F12" s="9" t="s">
        <v>209</v>
      </c>
      <c r="G12" s="9" t="s">
        <v>2078</v>
      </c>
      <c r="H12" s="9" t="s">
        <v>2079</v>
      </c>
      <c r="I12" s="9" t="s">
        <v>210</v>
      </c>
      <c r="J12" s="9" t="s">
        <v>210</v>
      </c>
      <c r="K12" s="9" t="s">
        <v>210</v>
      </c>
      <c r="L12" s="9" t="s">
        <v>111</v>
      </c>
      <c r="M12" s="17" t="s">
        <v>413</v>
      </c>
      <c r="N12" s="17" t="s">
        <v>2077</v>
      </c>
      <c r="O12" s="9" t="s">
        <v>210</v>
      </c>
      <c r="P12" s="9" t="s">
        <v>210</v>
      </c>
      <c r="Q12" s="99" t="s">
        <v>210</v>
      </c>
      <c r="R12" s="9">
        <v>1998</v>
      </c>
      <c r="S12" s="9" t="s">
        <v>210</v>
      </c>
      <c r="T12" s="99">
        <v>37380</v>
      </c>
      <c r="U12" s="9" t="s">
        <v>212</v>
      </c>
    </row>
    <row r="13" spans="1:21">
      <c r="A13" s="9" t="s">
        <v>235</v>
      </c>
      <c r="B13" s="9">
        <v>1</v>
      </c>
      <c r="F13" s="9" t="s">
        <v>209</v>
      </c>
      <c r="G13" s="9" t="s">
        <v>210</v>
      </c>
      <c r="H13" s="9" t="s">
        <v>210</v>
      </c>
      <c r="I13" s="9" t="s">
        <v>210</v>
      </c>
      <c r="J13" s="9" t="s">
        <v>210</v>
      </c>
      <c r="K13" s="9" t="s">
        <v>210</v>
      </c>
      <c r="L13" s="9" t="s">
        <v>1536</v>
      </c>
      <c r="M13" s="17" t="s">
        <v>210</v>
      </c>
      <c r="N13" s="17" t="s">
        <v>25</v>
      </c>
      <c r="O13" s="9" t="s">
        <v>210</v>
      </c>
      <c r="P13" s="9" t="s">
        <v>210</v>
      </c>
      <c r="Q13" s="99" t="s">
        <v>210</v>
      </c>
      <c r="R13" s="9">
        <v>1998</v>
      </c>
      <c r="S13" s="9" t="s">
        <v>210</v>
      </c>
      <c r="T13" s="99">
        <v>37383</v>
      </c>
      <c r="U13" s="9" t="s">
        <v>212</v>
      </c>
    </row>
    <row r="14" spans="1:21">
      <c r="A14" s="9" t="s">
        <v>928</v>
      </c>
      <c r="B14" s="9">
        <v>1</v>
      </c>
      <c r="F14" s="9" t="s">
        <v>209</v>
      </c>
      <c r="G14" s="9" t="s">
        <v>210</v>
      </c>
      <c r="H14" s="9" t="s">
        <v>210</v>
      </c>
      <c r="I14" s="9" t="s">
        <v>210</v>
      </c>
      <c r="J14" s="9" t="s">
        <v>210</v>
      </c>
      <c r="K14" s="9" t="s">
        <v>210</v>
      </c>
      <c r="L14" s="9" t="s">
        <v>348</v>
      </c>
      <c r="M14" s="17" t="s">
        <v>152</v>
      </c>
      <c r="N14" s="17" t="s">
        <v>1799</v>
      </c>
      <c r="O14" s="9" t="s">
        <v>210</v>
      </c>
      <c r="P14" s="9" t="s">
        <v>210</v>
      </c>
      <c r="Q14" s="99" t="s">
        <v>210</v>
      </c>
      <c r="R14" s="9">
        <v>1998</v>
      </c>
      <c r="S14" s="9" t="s">
        <v>210</v>
      </c>
      <c r="T14" s="99">
        <v>37380</v>
      </c>
      <c r="U14" s="9" t="s">
        <v>212</v>
      </c>
    </row>
    <row r="15" spans="1:21">
      <c r="A15" s="9" t="s">
        <v>485</v>
      </c>
      <c r="B15" s="9">
        <v>1</v>
      </c>
      <c r="F15" s="9" t="s">
        <v>209</v>
      </c>
      <c r="G15" s="9" t="s">
        <v>210</v>
      </c>
      <c r="H15" s="9" t="s">
        <v>210</v>
      </c>
      <c r="I15" s="9" t="s">
        <v>210</v>
      </c>
      <c r="J15" s="9" t="s">
        <v>210</v>
      </c>
      <c r="K15" s="9" t="s">
        <v>210</v>
      </c>
      <c r="L15" s="9" t="s">
        <v>2096</v>
      </c>
      <c r="M15" s="17" t="s">
        <v>210</v>
      </c>
      <c r="N15" s="17" t="s">
        <v>573</v>
      </c>
      <c r="O15" s="9" t="s">
        <v>210</v>
      </c>
      <c r="P15" s="9" t="s">
        <v>210</v>
      </c>
      <c r="Q15" s="99" t="s">
        <v>210</v>
      </c>
      <c r="R15" s="9">
        <v>1998</v>
      </c>
      <c r="S15" s="9" t="s">
        <v>210</v>
      </c>
      <c r="T15" s="99">
        <v>37382</v>
      </c>
      <c r="U15" s="9" t="s">
        <v>212</v>
      </c>
    </row>
    <row r="16" spans="1:21">
      <c r="A16" s="9" t="s">
        <v>1366</v>
      </c>
      <c r="B16" s="9">
        <v>1</v>
      </c>
      <c r="F16" s="9" t="s">
        <v>209</v>
      </c>
      <c r="G16" s="9" t="s">
        <v>210</v>
      </c>
      <c r="H16" s="9" t="s">
        <v>210</v>
      </c>
      <c r="I16" s="9" t="s">
        <v>210</v>
      </c>
      <c r="J16" s="9" t="s">
        <v>210</v>
      </c>
      <c r="K16" s="9" t="s">
        <v>210</v>
      </c>
      <c r="L16" s="9" t="s">
        <v>113</v>
      </c>
      <c r="M16" s="17" t="s">
        <v>297</v>
      </c>
      <c r="N16" s="17" t="s">
        <v>285</v>
      </c>
      <c r="O16" s="9" t="s">
        <v>210</v>
      </c>
      <c r="P16" s="9" t="s">
        <v>210</v>
      </c>
      <c r="Q16" s="99" t="s">
        <v>210</v>
      </c>
      <c r="R16" s="9">
        <v>1998</v>
      </c>
      <c r="S16" s="9" t="s">
        <v>210</v>
      </c>
      <c r="T16" s="99">
        <v>37382</v>
      </c>
      <c r="U16" s="9" t="s">
        <v>212</v>
      </c>
    </row>
    <row r="17" spans="1:22">
      <c r="A17" s="9" t="s">
        <v>1207</v>
      </c>
      <c r="B17" s="9">
        <v>1</v>
      </c>
      <c r="F17" s="9" t="s">
        <v>209</v>
      </c>
      <c r="G17" s="9" t="s">
        <v>210</v>
      </c>
      <c r="H17" s="9" t="s">
        <v>210</v>
      </c>
      <c r="I17" s="9" t="s">
        <v>210</v>
      </c>
      <c r="J17" s="9" t="s">
        <v>210</v>
      </c>
      <c r="K17" s="9" t="s">
        <v>210</v>
      </c>
      <c r="L17" s="9" t="s">
        <v>2122</v>
      </c>
      <c r="M17" s="17" t="s">
        <v>210</v>
      </c>
      <c r="N17" s="17" t="s">
        <v>2133</v>
      </c>
      <c r="O17" s="9" t="s">
        <v>210</v>
      </c>
      <c r="P17" s="9" t="s">
        <v>210</v>
      </c>
      <c r="Q17" s="99" t="s">
        <v>210</v>
      </c>
      <c r="R17" s="9">
        <v>1998</v>
      </c>
      <c r="S17" s="9" t="s">
        <v>210</v>
      </c>
      <c r="T17" s="99">
        <v>37382</v>
      </c>
      <c r="U17" s="9" t="s">
        <v>212</v>
      </c>
    </row>
    <row r="18" spans="1:22">
      <c r="A18" s="9" t="s">
        <v>1682</v>
      </c>
      <c r="B18" s="9">
        <v>1</v>
      </c>
      <c r="F18" s="9" t="s">
        <v>209</v>
      </c>
      <c r="G18" s="9" t="s">
        <v>210</v>
      </c>
      <c r="H18" s="9" t="s">
        <v>210</v>
      </c>
      <c r="I18" s="9" t="s">
        <v>210</v>
      </c>
      <c r="J18" s="9" t="s">
        <v>210</v>
      </c>
      <c r="K18" s="9" t="s">
        <v>210</v>
      </c>
      <c r="L18" s="9" t="s">
        <v>130</v>
      </c>
      <c r="M18" s="17" t="s">
        <v>2274</v>
      </c>
      <c r="N18" s="17" t="s">
        <v>2275</v>
      </c>
      <c r="O18" s="9" t="s">
        <v>210</v>
      </c>
      <c r="P18" s="9" t="s">
        <v>210</v>
      </c>
      <c r="Q18" s="99" t="s">
        <v>210</v>
      </c>
      <c r="R18" s="9">
        <v>1998</v>
      </c>
      <c r="S18" s="9" t="s">
        <v>210</v>
      </c>
      <c r="T18" s="99">
        <v>37384</v>
      </c>
      <c r="U18" s="9" t="s">
        <v>212</v>
      </c>
    </row>
    <row r="19" spans="1:22">
      <c r="A19" s="9" t="s">
        <v>1205</v>
      </c>
      <c r="B19" s="9">
        <v>1</v>
      </c>
      <c r="F19" s="9" t="s">
        <v>209</v>
      </c>
      <c r="G19" s="9" t="s">
        <v>210</v>
      </c>
      <c r="H19" s="9" t="s">
        <v>210</v>
      </c>
      <c r="I19" s="9" t="s">
        <v>210</v>
      </c>
      <c r="J19" s="9" t="s">
        <v>210</v>
      </c>
      <c r="K19" s="9" t="s">
        <v>210</v>
      </c>
      <c r="L19" s="9" t="s">
        <v>589</v>
      </c>
      <c r="M19" s="17" t="s">
        <v>1801</v>
      </c>
      <c r="N19" s="17" t="s">
        <v>1800</v>
      </c>
      <c r="O19" s="9" t="s">
        <v>210</v>
      </c>
      <c r="P19" s="9" t="s">
        <v>210</v>
      </c>
      <c r="Q19" s="99">
        <v>35361</v>
      </c>
      <c r="R19" s="9">
        <v>1998</v>
      </c>
      <c r="S19" s="9" t="s">
        <v>210</v>
      </c>
      <c r="T19" s="99">
        <v>37380</v>
      </c>
      <c r="U19" s="9" t="s">
        <v>212</v>
      </c>
    </row>
    <row r="20" spans="1:22">
      <c r="A20" s="9" t="s">
        <v>965</v>
      </c>
      <c r="B20" s="9">
        <v>1</v>
      </c>
      <c r="F20" s="9" t="s">
        <v>209</v>
      </c>
      <c r="G20" s="9" t="s">
        <v>210</v>
      </c>
      <c r="H20" s="9" t="s">
        <v>210</v>
      </c>
      <c r="I20" s="9" t="s">
        <v>210</v>
      </c>
      <c r="J20" s="9" t="s">
        <v>210</v>
      </c>
      <c r="K20" s="9" t="s">
        <v>210</v>
      </c>
      <c r="L20" s="9" t="s">
        <v>34</v>
      </c>
      <c r="M20" s="17" t="s">
        <v>1801</v>
      </c>
      <c r="N20" s="17" t="s">
        <v>165</v>
      </c>
      <c r="O20" s="9" t="s">
        <v>210</v>
      </c>
      <c r="P20" s="9" t="s">
        <v>210</v>
      </c>
      <c r="Q20" s="99">
        <v>34661</v>
      </c>
      <c r="R20" s="9">
        <v>1998</v>
      </c>
      <c r="S20" s="9" t="s">
        <v>210</v>
      </c>
      <c r="T20" s="99">
        <v>37380</v>
      </c>
      <c r="U20" s="9" t="s">
        <v>212</v>
      </c>
    </row>
    <row r="21" spans="1:22" customFormat="1">
      <c r="A21" s="9" t="s">
        <v>972</v>
      </c>
      <c r="B21" s="9">
        <v>1</v>
      </c>
      <c r="C21" s="9"/>
      <c r="D21" s="9"/>
      <c r="E21" s="9"/>
      <c r="F21" s="9" t="s">
        <v>209</v>
      </c>
      <c r="G21" s="9" t="s">
        <v>210</v>
      </c>
      <c r="H21" s="9" t="s">
        <v>210</v>
      </c>
      <c r="I21" s="9" t="s">
        <v>210</v>
      </c>
      <c r="J21" s="9" t="s">
        <v>210</v>
      </c>
      <c r="K21" s="9" t="s">
        <v>210</v>
      </c>
      <c r="L21" s="9" t="s">
        <v>35</v>
      </c>
      <c r="M21" s="17" t="s">
        <v>210</v>
      </c>
      <c r="N21" s="17" t="s">
        <v>2329</v>
      </c>
      <c r="O21" s="9" t="s">
        <v>210</v>
      </c>
      <c r="P21" s="9" t="s">
        <v>210</v>
      </c>
      <c r="Q21" s="99">
        <v>34676</v>
      </c>
      <c r="R21" s="9">
        <v>1998</v>
      </c>
      <c r="S21" s="9" t="s">
        <v>210</v>
      </c>
      <c r="T21" s="99">
        <v>37380</v>
      </c>
      <c r="U21" s="9" t="s">
        <v>212</v>
      </c>
    </row>
    <row r="22" spans="1:22">
      <c r="A22" s="9" t="s">
        <v>1828</v>
      </c>
      <c r="B22" s="9">
        <v>1</v>
      </c>
      <c r="F22" s="9" t="s">
        <v>209</v>
      </c>
      <c r="G22" s="9" t="s">
        <v>210</v>
      </c>
      <c r="H22" s="9" t="s">
        <v>210</v>
      </c>
      <c r="I22" s="9" t="s">
        <v>210</v>
      </c>
      <c r="J22" s="9" t="s">
        <v>210</v>
      </c>
      <c r="K22" s="9" t="s">
        <v>210</v>
      </c>
      <c r="L22" s="9" t="s">
        <v>156</v>
      </c>
      <c r="M22" s="17" t="s">
        <v>152</v>
      </c>
      <c r="N22" s="17" t="s">
        <v>25</v>
      </c>
      <c r="O22" s="9" t="s">
        <v>210</v>
      </c>
      <c r="P22" s="9" t="s">
        <v>210</v>
      </c>
      <c r="Q22" s="99" t="s">
        <v>210</v>
      </c>
      <c r="R22" s="9">
        <v>1998</v>
      </c>
      <c r="S22" s="9" t="s">
        <v>210</v>
      </c>
      <c r="T22" s="99">
        <v>37379</v>
      </c>
      <c r="U22" s="9" t="s">
        <v>212</v>
      </c>
    </row>
    <row r="23" spans="1:22">
      <c r="A23" s="9" t="s">
        <v>926</v>
      </c>
      <c r="B23" s="9">
        <v>1</v>
      </c>
      <c r="F23" s="9" t="s">
        <v>209</v>
      </c>
      <c r="G23" s="9" t="s">
        <v>210</v>
      </c>
      <c r="H23" s="9" t="s">
        <v>210</v>
      </c>
      <c r="I23" s="9" t="s">
        <v>210</v>
      </c>
      <c r="J23" s="9" t="s">
        <v>210</v>
      </c>
      <c r="K23" s="9" t="s">
        <v>210</v>
      </c>
      <c r="L23" s="9" t="s">
        <v>223</v>
      </c>
      <c r="M23" s="17" t="s">
        <v>210</v>
      </c>
      <c r="N23" s="17" t="s">
        <v>2143</v>
      </c>
      <c r="O23" s="9" t="s">
        <v>210</v>
      </c>
      <c r="P23" s="9" t="s">
        <v>210</v>
      </c>
      <c r="Q23" s="99" t="s">
        <v>210</v>
      </c>
      <c r="R23" s="9">
        <v>1998</v>
      </c>
      <c r="S23" s="9" t="s">
        <v>210</v>
      </c>
      <c r="T23" s="99">
        <v>37382</v>
      </c>
      <c r="U23" s="9" t="s">
        <v>212</v>
      </c>
    </row>
    <row r="24" spans="1:22">
      <c r="A24" s="9" t="s">
        <v>2046</v>
      </c>
      <c r="B24" s="9">
        <v>1</v>
      </c>
      <c r="F24" s="9" t="s">
        <v>209</v>
      </c>
      <c r="G24" s="9" t="s">
        <v>210</v>
      </c>
      <c r="H24" s="9" t="s">
        <v>210</v>
      </c>
      <c r="I24" s="9" t="s">
        <v>210</v>
      </c>
      <c r="J24" s="9" t="s">
        <v>210</v>
      </c>
      <c r="K24" s="9" t="s">
        <v>210</v>
      </c>
      <c r="L24" s="9" t="s">
        <v>1410</v>
      </c>
      <c r="M24" s="17" t="s">
        <v>210</v>
      </c>
      <c r="N24" s="17" t="s">
        <v>297</v>
      </c>
      <c r="O24" s="9" t="s">
        <v>210</v>
      </c>
      <c r="P24" s="9" t="s">
        <v>210</v>
      </c>
      <c r="Q24" s="99">
        <v>34661</v>
      </c>
      <c r="R24" s="9">
        <v>1998</v>
      </c>
      <c r="S24" s="9" t="s">
        <v>210</v>
      </c>
      <c r="T24" s="99">
        <v>37382</v>
      </c>
      <c r="U24" s="9" t="s">
        <v>212</v>
      </c>
    </row>
    <row r="25" spans="1:22">
      <c r="A25" s="9" t="s">
        <v>1694</v>
      </c>
      <c r="B25" s="9">
        <v>1</v>
      </c>
      <c r="F25" s="9" t="s">
        <v>4</v>
      </c>
      <c r="G25" s="9" t="s">
        <v>210</v>
      </c>
      <c r="H25" s="9" t="s">
        <v>210</v>
      </c>
      <c r="I25" s="9" t="s">
        <v>210</v>
      </c>
      <c r="J25" s="9" t="s">
        <v>210</v>
      </c>
      <c r="K25" s="9" t="s">
        <v>210</v>
      </c>
      <c r="L25" s="9" t="s">
        <v>270</v>
      </c>
      <c r="M25" s="17" t="s">
        <v>0</v>
      </c>
      <c r="N25" s="17" t="s">
        <v>1</v>
      </c>
      <c r="O25" s="9" t="s">
        <v>210</v>
      </c>
      <c r="P25" s="9" t="s">
        <v>210</v>
      </c>
      <c r="Q25" s="99">
        <v>34655</v>
      </c>
      <c r="R25" s="9">
        <v>1998</v>
      </c>
      <c r="S25" s="9" t="s">
        <v>210</v>
      </c>
      <c r="T25" s="99" t="s">
        <v>210</v>
      </c>
      <c r="U25" s="9" t="s">
        <v>710</v>
      </c>
    </row>
    <row r="26" spans="1:22" customFormat="1">
      <c r="A26" s="9" t="s">
        <v>945</v>
      </c>
      <c r="B26" s="9">
        <v>1</v>
      </c>
      <c r="C26" s="9"/>
      <c r="D26" s="9"/>
      <c r="E26" s="9"/>
      <c r="F26" s="9" t="s">
        <v>209</v>
      </c>
      <c r="G26" s="9" t="s">
        <v>210</v>
      </c>
      <c r="H26" s="9" t="s">
        <v>210</v>
      </c>
      <c r="I26" s="9" t="s">
        <v>210</v>
      </c>
      <c r="J26" s="9" t="s">
        <v>210</v>
      </c>
      <c r="K26" s="9" t="s">
        <v>210</v>
      </c>
      <c r="L26" s="9" t="s">
        <v>271</v>
      </c>
      <c r="M26" s="17" t="s">
        <v>210</v>
      </c>
      <c r="N26" s="17" t="s">
        <v>210</v>
      </c>
      <c r="O26" s="9" t="s">
        <v>210</v>
      </c>
      <c r="P26" s="9" t="s">
        <v>210</v>
      </c>
      <c r="Q26" s="99" t="s">
        <v>210</v>
      </c>
      <c r="R26" s="9">
        <v>1998</v>
      </c>
      <c r="S26" s="9" t="s">
        <v>210</v>
      </c>
      <c r="T26" s="99" t="s">
        <v>210</v>
      </c>
      <c r="U26" s="9" t="s">
        <v>212</v>
      </c>
    </row>
    <row r="27" spans="1:22" customFormat="1">
      <c r="A27" s="9" t="s">
        <v>1845</v>
      </c>
      <c r="B27" s="9">
        <v>1</v>
      </c>
      <c r="C27" s="9"/>
      <c r="D27" s="9"/>
      <c r="E27" s="9"/>
      <c r="F27" s="9" t="s">
        <v>209</v>
      </c>
      <c r="G27" s="9" t="s">
        <v>210</v>
      </c>
      <c r="H27" s="9" t="s">
        <v>210</v>
      </c>
      <c r="I27" s="9" t="s">
        <v>210</v>
      </c>
      <c r="J27" s="9" t="s">
        <v>210</v>
      </c>
      <c r="K27" s="9" t="s">
        <v>210</v>
      </c>
      <c r="L27" s="9" t="s">
        <v>996</v>
      </c>
      <c r="M27" s="17" t="s">
        <v>152</v>
      </c>
      <c r="N27" s="17" t="s">
        <v>30</v>
      </c>
      <c r="O27" s="9" t="s">
        <v>210</v>
      </c>
      <c r="P27" s="9" t="s">
        <v>210</v>
      </c>
      <c r="Q27" s="99" t="s">
        <v>210</v>
      </c>
      <c r="R27" s="9">
        <v>1998</v>
      </c>
      <c r="S27" s="9" t="s">
        <v>210</v>
      </c>
      <c r="T27" s="99">
        <v>37379</v>
      </c>
      <c r="U27" s="9" t="s">
        <v>212</v>
      </c>
      <c r="V27" s="9"/>
    </row>
    <row r="28" spans="1:22" customFormat="1">
      <c r="A28" s="9" t="s">
        <v>1503</v>
      </c>
      <c r="B28" s="9">
        <v>1</v>
      </c>
      <c r="C28" s="9"/>
      <c r="D28" s="9"/>
      <c r="E28" s="9"/>
      <c r="F28" s="9" t="s">
        <v>209</v>
      </c>
      <c r="G28" s="9" t="s">
        <v>210</v>
      </c>
      <c r="H28" s="9" t="s">
        <v>210</v>
      </c>
      <c r="I28" s="9" t="s">
        <v>210</v>
      </c>
      <c r="J28" s="9" t="s">
        <v>210</v>
      </c>
      <c r="K28" s="9" t="s">
        <v>210</v>
      </c>
      <c r="L28" s="9" t="s">
        <v>272</v>
      </c>
      <c r="M28" s="17" t="s">
        <v>413</v>
      </c>
      <c r="N28" s="17" t="s">
        <v>412</v>
      </c>
      <c r="O28" s="9" t="s">
        <v>210</v>
      </c>
      <c r="P28" s="9" t="s">
        <v>210</v>
      </c>
      <c r="Q28" s="99" t="s">
        <v>210</v>
      </c>
      <c r="R28" s="9">
        <v>1998</v>
      </c>
      <c r="S28" s="9" t="s">
        <v>210</v>
      </c>
      <c r="T28" s="99">
        <v>37379</v>
      </c>
      <c r="U28" s="9" t="s">
        <v>212</v>
      </c>
      <c r="V28" s="9"/>
    </row>
    <row r="29" spans="1:22">
      <c r="A29" s="9" t="s">
        <v>743</v>
      </c>
      <c r="B29" s="9">
        <v>1</v>
      </c>
      <c r="F29" s="9" t="s">
        <v>209</v>
      </c>
      <c r="G29" s="9" t="s">
        <v>210</v>
      </c>
      <c r="H29" s="9" t="s">
        <v>210</v>
      </c>
      <c r="I29" s="9" t="s">
        <v>210</v>
      </c>
      <c r="J29" s="9" t="s">
        <v>210</v>
      </c>
      <c r="K29" s="9" t="s">
        <v>210</v>
      </c>
      <c r="L29" s="9" t="s">
        <v>153</v>
      </c>
      <c r="M29" s="17" t="s">
        <v>210</v>
      </c>
      <c r="N29" s="17" t="s">
        <v>210</v>
      </c>
      <c r="O29" s="9" t="s">
        <v>210</v>
      </c>
      <c r="P29" s="9" t="s">
        <v>210</v>
      </c>
      <c r="Q29" s="99" t="s">
        <v>210</v>
      </c>
      <c r="R29" s="9">
        <v>1998</v>
      </c>
      <c r="S29" s="9" t="s">
        <v>210</v>
      </c>
      <c r="T29" s="99" t="s">
        <v>210</v>
      </c>
      <c r="U29" s="9" t="s">
        <v>212</v>
      </c>
    </row>
    <row r="30" spans="1:22">
      <c r="A30" s="9" t="s">
        <v>1561</v>
      </c>
      <c r="B30" s="9">
        <v>1</v>
      </c>
      <c r="F30" s="9" t="s">
        <v>209</v>
      </c>
      <c r="G30" s="9" t="s">
        <v>210</v>
      </c>
      <c r="H30" s="9" t="s">
        <v>210</v>
      </c>
      <c r="I30" s="9" t="s">
        <v>210</v>
      </c>
      <c r="J30" s="9" t="s">
        <v>210</v>
      </c>
      <c r="K30" s="9" t="s">
        <v>210</v>
      </c>
      <c r="L30" s="9" t="s">
        <v>429</v>
      </c>
      <c r="M30" s="17" t="s">
        <v>161</v>
      </c>
      <c r="N30" s="17" t="s">
        <v>160</v>
      </c>
      <c r="O30" s="9" t="s">
        <v>210</v>
      </c>
      <c r="P30" s="9" t="s">
        <v>210</v>
      </c>
      <c r="Q30" s="99" t="s">
        <v>210</v>
      </c>
      <c r="R30" s="9">
        <v>1998</v>
      </c>
      <c r="S30" s="9" t="s">
        <v>210</v>
      </c>
      <c r="T30" s="99" t="s">
        <v>210</v>
      </c>
      <c r="U30" s="9" t="s">
        <v>212</v>
      </c>
    </row>
    <row r="31" spans="1:22" customFormat="1">
      <c r="A31" s="9" t="s">
        <v>1345</v>
      </c>
      <c r="B31" s="9">
        <v>1</v>
      </c>
      <c r="C31" s="9"/>
      <c r="D31" s="9"/>
      <c r="E31" s="9"/>
      <c r="F31" s="9" t="s">
        <v>209</v>
      </c>
      <c r="G31" s="9" t="s">
        <v>210</v>
      </c>
      <c r="H31" s="9" t="s">
        <v>210</v>
      </c>
      <c r="I31" s="9" t="s">
        <v>210</v>
      </c>
      <c r="J31" s="9" t="s">
        <v>210</v>
      </c>
      <c r="K31" s="9" t="s">
        <v>210</v>
      </c>
      <c r="L31" s="9" t="s">
        <v>916</v>
      </c>
      <c r="M31" s="17" t="s">
        <v>152</v>
      </c>
      <c r="N31" s="17" t="s">
        <v>423</v>
      </c>
      <c r="O31" s="9" t="s">
        <v>210</v>
      </c>
      <c r="P31" s="9" t="s">
        <v>210</v>
      </c>
      <c r="Q31" s="99" t="s">
        <v>210</v>
      </c>
      <c r="R31" s="9">
        <v>1998</v>
      </c>
      <c r="S31" s="9" t="s">
        <v>210</v>
      </c>
      <c r="T31" s="99">
        <v>37379</v>
      </c>
      <c r="U31" s="9" t="s">
        <v>212</v>
      </c>
    </row>
    <row r="32" spans="1:22">
      <c r="A32" s="9" t="s">
        <v>846</v>
      </c>
      <c r="B32" s="9">
        <v>1</v>
      </c>
      <c r="F32" s="9" t="s">
        <v>209</v>
      </c>
      <c r="G32" s="9" t="s">
        <v>210</v>
      </c>
      <c r="H32" s="9" t="s">
        <v>210</v>
      </c>
      <c r="I32" s="9" t="s">
        <v>210</v>
      </c>
      <c r="J32" s="9" t="s">
        <v>210</v>
      </c>
      <c r="K32" s="9" t="s">
        <v>210</v>
      </c>
      <c r="L32" s="9" t="s">
        <v>1405</v>
      </c>
      <c r="M32" s="17" t="s">
        <v>413</v>
      </c>
      <c r="N32" s="17" t="s">
        <v>25</v>
      </c>
      <c r="O32" s="9" t="s">
        <v>210</v>
      </c>
      <c r="P32" s="9" t="s">
        <v>210</v>
      </c>
      <c r="Q32" s="99" t="s">
        <v>210</v>
      </c>
      <c r="R32" s="9">
        <v>1998</v>
      </c>
      <c r="S32" s="9" t="s">
        <v>210</v>
      </c>
      <c r="T32" s="99">
        <v>37379</v>
      </c>
      <c r="U32" s="9" t="s">
        <v>212</v>
      </c>
    </row>
    <row r="33" spans="1:21">
      <c r="A33" s="9" t="s">
        <v>1143</v>
      </c>
      <c r="B33" s="9">
        <v>1</v>
      </c>
      <c r="F33" s="9" t="s">
        <v>209</v>
      </c>
      <c r="G33" s="9" t="s">
        <v>210</v>
      </c>
      <c r="H33" s="9" t="s">
        <v>210</v>
      </c>
      <c r="I33" s="9" t="s">
        <v>210</v>
      </c>
      <c r="J33" s="9" t="s">
        <v>210</v>
      </c>
      <c r="K33" s="9" t="s">
        <v>210</v>
      </c>
      <c r="L33" s="9" t="s">
        <v>154</v>
      </c>
      <c r="M33" s="17" t="s">
        <v>210</v>
      </c>
      <c r="N33" s="17" t="s">
        <v>181</v>
      </c>
      <c r="O33" s="9" t="s">
        <v>210</v>
      </c>
      <c r="P33" s="9" t="s">
        <v>210</v>
      </c>
      <c r="Q33" s="99" t="s">
        <v>210</v>
      </c>
      <c r="R33" s="9">
        <v>1998</v>
      </c>
      <c r="S33" s="9" t="s">
        <v>210</v>
      </c>
      <c r="T33" s="99">
        <v>37383</v>
      </c>
      <c r="U33" s="9" t="s">
        <v>212</v>
      </c>
    </row>
    <row r="34" spans="1:21" customFormat="1">
      <c r="A34" s="9" t="s">
        <v>404</v>
      </c>
      <c r="B34" s="9">
        <v>1</v>
      </c>
      <c r="C34" s="9"/>
      <c r="D34" s="9"/>
      <c r="E34" s="9"/>
      <c r="F34" s="9" t="s">
        <v>209</v>
      </c>
      <c r="G34" s="9" t="s">
        <v>210</v>
      </c>
      <c r="H34" s="9" t="s">
        <v>210</v>
      </c>
      <c r="I34" s="9" t="s">
        <v>210</v>
      </c>
      <c r="J34" s="9" t="s">
        <v>210</v>
      </c>
      <c r="K34" s="9" t="s">
        <v>210</v>
      </c>
      <c r="L34" s="9" t="s">
        <v>155</v>
      </c>
      <c r="M34" s="17" t="s">
        <v>1998</v>
      </c>
      <c r="N34" s="17" t="s">
        <v>1999</v>
      </c>
      <c r="O34" s="9" t="s">
        <v>210</v>
      </c>
      <c r="P34" s="9" t="s">
        <v>210</v>
      </c>
      <c r="Q34" s="99" t="s">
        <v>210</v>
      </c>
      <c r="R34" s="9">
        <v>1998</v>
      </c>
      <c r="S34" s="9" t="s">
        <v>210</v>
      </c>
      <c r="T34" s="99">
        <v>37381</v>
      </c>
      <c r="U34" s="9" t="s">
        <v>212</v>
      </c>
    </row>
    <row r="35" spans="1:21">
      <c r="A35" s="9" t="s">
        <v>1520</v>
      </c>
      <c r="B35" s="9">
        <v>1</v>
      </c>
      <c r="F35" s="9" t="s">
        <v>2083</v>
      </c>
      <c r="G35" s="9" t="s">
        <v>210</v>
      </c>
      <c r="H35" s="9" t="s">
        <v>210</v>
      </c>
      <c r="I35" s="9" t="s">
        <v>210</v>
      </c>
      <c r="J35" s="9" t="s">
        <v>210</v>
      </c>
      <c r="K35" s="9" t="s">
        <v>2084</v>
      </c>
      <c r="L35" s="9" t="s">
        <v>2082</v>
      </c>
      <c r="M35" s="17" t="s">
        <v>2324</v>
      </c>
      <c r="N35" s="17" t="s">
        <v>2041</v>
      </c>
      <c r="O35" s="9" t="s">
        <v>210</v>
      </c>
      <c r="P35" s="9" t="s">
        <v>2058</v>
      </c>
      <c r="Q35" s="99" t="s">
        <v>210</v>
      </c>
      <c r="R35" s="9">
        <v>1999</v>
      </c>
      <c r="S35" s="9" t="s">
        <v>2040</v>
      </c>
      <c r="T35" s="99" t="s">
        <v>210</v>
      </c>
      <c r="U35" s="9" t="s">
        <v>710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17" sqref="C17"/>
    </sheetView>
  </sheetViews>
  <sheetFormatPr baseColWidth="10" defaultRowHeight="13" x14ac:dyDescent="0"/>
  <cols>
    <col min="1" max="1" width="6.28515625" bestFit="1" customWidth="1"/>
    <col min="3" max="3" width="51.28515625" customWidth="1"/>
  </cols>
  <sheetData>
    <row r="1" spans="1:3">
      <c r="A1" s="86" t="s">
        <v>2333</v>
      </c>
      <c r="B1" s="86" t="s">
        <v>1032</v>
      </c>
      <c r="C1" s="86" t="s">
        <v>84</v>
      </c>
    </row>
    <row r="2" spans="1:3">
      <c r="A2" s="128">
        <v>1</v>
      </c>
      <c r="B2" s="127">
        <v>37421</v>
      </c>
      <c r="C2" s="87" t="s">
        <v>92</v>
      </c>
    </row>
    <row r="3" spans="1:3">
      <c r="A3">
        <v>1.1000000000000001</v>
      </c>
      <c r="B3" s="126">
        <v>37696</v>
      </c>
      <c r="C3" t="s">
        <v>85</v>
      </c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Notes</vt:lpstr>
      <vt:lpstr>Sources</vt:lpstr>
      <vt:lpstr>Update_Log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2013-11-19T04:19:49Z</dcterms:modified>
</cp:coreProperties>
</file>