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codeName="ThisWorkbook" autoCompressPictures="0"/>
  <bookViews>
    <workbookView xWindow="0" yWindow="0" windowWidth="27460" windowHeight="23020" tabRatio="667"/>
  </bookViews>
  <sheets>
    <sheet name="Copyright" sheetId="31" r:id="rId1"/>
    <sheet name="State" sheetId="2" r:id="rId2"/>
    <sheet name="County" sheetId="1" r:id="rId3"/>
    <sheet name="Graphs" sheetId="4" r:id="rId4"/>
    <sheet name="Party" sheetId="25" r:id="rId5"/>
    <sheet name="Statistics" sheetId="3" r:id="rId6"/>
    <sheet name="State VTO" sheetId="19" r:id="rId7"/>
    <sheet name="Candidates" sheetId="27" r:id="rId8"/>
    <sheet name="Notes" sheetId="28" r:id="rId9"/>
    <sheet name="Sources" sheetId="30" r:id="rId10"/>
    <sheet name="Update Log" sheetId="32" r:id="rId11"/>
  </sheets>
  <definedNames>
    <definedName name="_xlnm._FilterDatabase" localSheetId="7" hidden="1">Candidates!#REF!</definedName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F2" i="27"/>
  <c r="H1" i="2"/>
  <c r="F3" i="27"/>
  <c r="J1" i="2"/>
  <c r="F4" i="27"/>
  <c r="L1" i="2"/>
  <c r="F5" i="27"/>
  <c r="N1" i="2"/>
  <c r="F6" i="27"/>
  <c r="P1" i="2"/>
  <c r="F7" i="27"/>
  <c r="R1" i="2"/>
  <c r="T1" i="2"/>
  <c r="F9" i="27"/>
  <c r="V1" i="2"/>
  <c r="F10" i="27"/>
  <c r="X1" i="2"/>
  <c r="F11" i="27"/>
  <c r="Z1" i="2"/>
  <c r="F12" i="27"/>
  <c r="AB1" i="2"/>
  <c r="F13" i="27"/>
  <c r="AD1" i="2"/>
  <c r="F14" i="27"/>
  <c r="AF1" i="2"/>
  <c r="F15" i="27"/>
  <c r="AH1" i="2"/>
  <c r="F16" i="27"/>
  <c r="AJ1" i="2"/>
  <c r="F17" i="27"/>
  <c r="AL1" i="2"/>
  <c r="F18" i="27"/>
  <c r="AN1" i="2"/>
  <c r="F19" i="27"/>
  <c r="AP1" i="2"/>
  <c r="F20" i="27"/>
  <c r="AR1" i="2"/>
  <c r="F21" i="27"/>
  <c r="AT1" i="2"/>
  <c r="AZ1" i="2"/>
  <c r="BA1" i="2"/>
  <c r="BB1" i="2"/>
  <c r="BC1" i="2"/>
  <c r="H2" i="2"/>
  <c r="C2" i="2"/>
  <c r="J2" i="2"/>
  <c r="D2" i="2"/>
  <c r="L2" i="2"/>
  <c r="E2" i="2"/>
  <c r="N2" i="2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AT2" i="2"/>
  <c r="N24" i="1"/>
  <c r="H3" i="2"/>
  <c r="O24" i="1"/>
  <c r="J3" i="2"/>
  <c r="P24" i="1"/>
  <c r="L3" i="2"/>
  <c r="Q24" i="1"/>
  <c r="N3" i="2"/>
  <c r="R24" i="1"/>
  <c r="P3" i="2"/>
  <c r="T24" i="1"/>
  <c r="T3" i="2"/>
  <c r="S24" i="1"/>
  <c r="R3" i="2"/>
  <c r="W24" i="1"/>
  <c r="Z3" i="2"/>
  <c r="Z24" i="1"/>
  <c r="AF3" i="2"/>
  <c r="V24" i="1"/>
  <c r="X3" i="2"/>
  <c r="X24" i="1"/>
  <c r="AB3" i="2"/>
  <c r="U24" i="1"/>
  <c r="V3" i="2"/>
  <c r="Y24" i="1"/>
  <c r="AD3" i="2"/>
  <c r="AD24" i="1"/>
  <c r="AN3" i="2"/>
  <c r="AE24" i="1"/>
  <c r="AP3" i="2"/>
  <c r="AA24" i="1"/>
  <c r="AH3" i="2"/>
  <c r="AC24" i="1"/>
  <c r="AL3" i="2"/>
  <c r="AB24" i="1"/>
  <c r="AJ3" i="2"/>
  <c r="AF24" i="1"/>
  <c r="AR3" i="2"/>
  <c r="AG24" i="1"/>
  <c r="AT3" i="2"/>
  <c r="B3" i="2"/>
  <c r="I3" i="2"/>
  <c r="K3" i="2"/>
  <c r="M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AS3" i="2"/>
  <c r="AU3" i="2"/>
  <c r="C3" i="2"/>
  <c r="D3" i="2"/>
  <c r="E3" i="2"/>
  <c r="F3" i="2"/>
  <c r="G3" i="2"/>
  <c r="AW3" i="2"/>
  <c r="AZ3" i="2"/>
  <c r="BA3" i="2"/>
  <c r="BB3" i="2"/>
  <c r="BC3" i="2"/>
  <c r="N162" i="1"/>
  <c r="H4" i="2"/>
  <c r="O162" i="1"/>
  <c r="J4" i="2"/>
  <c r="P162" i="1"/>
  <c r="L4" i="2"/>
  <c r="N4" i="2"/>
  <c r="P4" i="2"/>
  <c r="T4" i="2"/>
  <c r="R4" i="2"/>
  <c r="Z4" i="2"/>
  <c r="AF4" i="2"/>
  <c r="X4" i="2"/>
  <c r="AB4" i="2"/>
  <c r="U162" i="1"/>
  <c r="V4" i="2"/>
  <c r="AD4" i="2"/>
  <c r="AN4" i="2"/>
  <c r="AP4" i="2"/>
  <c r="AH4" i="2"/>
  <c r="AL4" i="2"/>
  <c r="AJ4" i="2"/>
  <c r="AR4" i="2"/>
  <c r="AT4" i="2"/>
  <c r="B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AS4" i="2"/>
  <c r="AU4" i="2"/>
  <c r="C4" i="2"/>
  <c r="D4" i="2"/>
  <c r="E4" i="2"/>
  <c r="F4" i="2"/>
  <c r="G4" i="2"/>
  <c r="AW4" i="2"/>
  <c r="AZ4" i="2"/>
  <c r="BA4" i="2"/>
  <c r="BB4" i="2"/>
  <c r="BC4" i="2"/>
  <c r="H5" i="2"/>
  <c r="J5" i="2"/>
  <c r="L5" i="2"/>
  <c r="N5" i="2"/>
  <c r="P5" i="2"/>
  <c r="T5" i="2"/>
  <c r="R5" i="2"/>
  <c r="Z5" i="2"/>
  <c r="AF5" i="2"/>
  <c r="X5" i="2"/>
  <c r="AB5" i="2"/>
  <c r="V5" i="2"/>
  <c r="AD5" i="2"/>
  <c r="AN5" i="2"/>
  <c r="AP5" i="2"/>
  <c r="AH5" i="2"/>
  <c r="AL5" i="2"/>
  <c r="AJ5" i="2"/>
  <c r="AR5" i="2"/>
  <c r="I5" i="2"/>
  <c r="K5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AS5" i="2"/>
  <c r="AT5" i="2"/>
  <c r="AU5" i="2"/>
  <c r="C5" i="2"/>
  <c r="D5" i="2"/>
  <c r="E5" i="2"/>
  <c r="F5" i="2"/>
  <c r="G5" i="2"/>
  <c r="AW5" i="2"/>
  <c r="AZ5" i="2"/>
  <c r="BA5" i="2"/>
  <c r="BB5" i="2"/>
  <c r="BC5" i="2"/>
  <c r="N1" i="1"/>
  <c r="D1" i="1"/>
  <c r="O1" i="1"/>
  <c r="E1" i="1"/>
  <c r="P1" i="1"/>
  <c r="F1" i="1"/>
  <c r="J1" i="1"/>
  <c r="K1" i="1"/>
  <c r="L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I1" i="1"/>
  <c r="AJ1" i="1"/>
  <c r="AK1" i="1"/>
  <c r="AL1" i="1"/>
  <c r="AM1" i="1"/>
  <c r="AN1" i="1"/>
  <c r="AO1" i="1"/>
  <c r="AP1" i="1"/>
  <c r="C3" i="1"/>
  <c r="D3" i="1"/>
  <c r="E3" i="1"/>
  <c r="F3" i="1"/>
  <c r="G3" i="1"/>
  <c r="H3" i="1"/>
  <c r="J3" i="1"/>
  <c r="K3" i="1"/>
  <c r="L3" i="1"/>
  <c r="M3" i="1"/>
  <c r="AI3" i="1"/>
  <c r="AJ3" i="1"/>
  <c r="AK3" i="1"/>
  <c r="AL3" i="1"/>
  <c r="AM3" i="1"/>
  <c r="AN3" i="1"/>
  <c r="AO3" i="1"/>
  <c r="AP3" i="1"/>
  <c r="AX3" i="1"/>
  <c r="C4" i="1"/>
  <c r="D4" i="1"/>
  <c r="E4" i="1"/>
  <c r="F4" i="1"/>
  <c r="G4" i="1"/>
  <c r="H4" i="1"/>
  <c r="J4" i="1"/>
  <c r="K4" i="1"/>
  <c r="L4" i="1"/>
  <c r="M4" i="1"/>
  <c r="AI4" i="1"/>
  <c r="AJ4" i="1"/>
  <c r="AK4" i="1"/>
  <c r="AL4" i="1"/>
  <c r="AM4" i="1"/>
  <c r="AN4" i="1"/>
  <c r="AO4" i="1"/>
  <c r="AP4" i="1"/>
  <c r="AX4" i="1"/>
  <c r="C5" i="1"/>
  <c r="D5" i="1"/>
  <c r="E5" i="1"/>
  <c r="F5" i="1"/>
  <c r="G5" i="1"/>
  <c r="H5" i="1"/>
  <c r="J5" i="1"/>
  <c r="K5" i="1"/>
  <c r="L5" i="1"/>
  <c r="M5" i="1"/>
  <c r="AI5" i="1"/>
  <c r="AJ5" i="1"/>
  <c r="AK5" i="1"/>
  <c r="AL5" i="1"/>
  <c r="AM5" i="1"/>
  <c r="AN5" i="1"/>
  <c r="AO5" i="1"/>
  <c r="AP5" i="1"/>
  <c r="AX5" i="1"/>
  <c r="C6" i="1"/>
  <c r="D6" i="1"/>
  <c r="E6" i="1"/>
  <c r="F6" i="1"/>
  <c r="G6" i="1"/>
  <c r="H6" i="1"/>
  <c r="J6" i="1"/>
  <c r="K6" i="1"/>
  <c r="L6" i="1"/>
  <c r="M6" i="1"/>
  <c r="AI6" i="1"/>
  <c r="AJ6" i="1"/>
  <c r="AK6" i="1"/>
  <c r="AL6" i="1"/>
  <c r="AM6" i="1"/>
  <c r="AN6" i="1"/>
  <c r="AO6" i="1"/>
  <c r="AP6" i="1"/>
  <c r="AX6" i="1"/>
  <c r="C7" i="1"/>
  <c r="D7" i="1"/>
  <c r="E7" i="1"/>
  <c r="F7" i="1"/>
  <c r="G7" i="1"/>
  <c r="H7" i="1"/>
  <c r="J7" i="1"/>
  <c r="K7" i="1"/>
  <c r="L7" i="1"/>
  <c r="M7" i="1"/>
  <c r="AI7" i="1"/>
  <c r="AJ7" i="1"/>
  <c r="AK7" i="1"/>
  <c r="AL7" i="1"/>
  <c r="AM7" i="1"/>
  <c r="AN7" i="1"/>
  <c r="AO7" i="1"/>
  <c r="AP7" i="1"/>
  <c r="AX7" i="1"/>
  <c r="C8" i="1"/>
  <c r="D8" i="1"/>
  <c r="E8" i="1"/>
  <c r="F8" i="1"/>
  <c r="G8" i="1"/>
  <c r="H8" i="1"/>
  <c r="J8" i="1"/>
  <c r="K8" i="1"/>
  <c r="L8" i="1"/>
  <c r="M8" i="1"/>
  <c r="AI8" i="1"/>
  <c r="AJ8" i="1"/>
  <c r="AK8" i="1"/>
  <c r="AL8" i="1"/>
  <c r="AM8" i="1"/>
  <c r="AN8" i="1"/>
  <c r="AO8" i="1"/>
  <c r="AP8" i="1"/>
  <c r="AX8" i="1"/>
  <c r="C9" i="1"/>
  <c r="D9" i="1"/>
  <c r="E9" i="1"/>
  <c r="F9" i="1"/>
  <c r="G9" i="1"/>
  <c r="H9" i="1"/>
  <c r="J9" i="1"/>
  <c r="K9" i="1"/>
  <c r="L9" i="1"/>
  <c r="M9" i="1"/>
  <c r="AI9" i="1"/>
  <c r="AJ9" i="1"/>
  <c r="AK9" i="1"/>
  <c r="AL9" i="1"/>
  <c r="AM9" i="1"/>
  <c r="AN9" i="1"/>
  <c r="AO9" i="1"/>
  <c r="AP9" i="1"/>
  <c r="AX9" i="1"/>
  <c r="C10" i="1"/>
  <c r="D10" i="1"/>
  <c r="E10" i="1"/>
  <c r="F10" i="1"/>
  <c r="G10" i="1"/>
  <c r="H10" i="1"/>
  <c r="J10" i="1"/>
  <c r="K10" i="1"/>
  <c r="L10" i="1"/>
  <c r="M10" i="1"/>
  <c r="AI10" i="1"/>
  <c r="AJ10" i="1"/>
  <c r="AK10" i="1"/>
  <c r="AL10" i="1"/>
  <c r="AM10" i="1"/>
  <c r="AN10" i="1"/>
  <c r="AO10" i="1"/>
  <c r="AP10" i="1"/>
  <c r="AX10" i="1"/>
  <c r="C11" i="1"/>
  <c r="D11" i="1"/>
  <c r="E11" i="1"/>
  <c r="F11" i="1"/>
  <c r="G11" i="1"/>
  <c r="H11" i="1"/>
  <c r="J11" i="1"/>
  <c r="K11" i="1"/>
  <c r="L11" i="1"/>
  <c r="M11" i="1"/>
  <c r="AI11" i="1"/>
  <c r="AJ11" i="1"/>
  <c r="AK11" i="1"/>
  <c r="AL11" i="1"/>
  <c r="AM11" i="1"/>
  <c r="AN11" i="1"/>
  <c r="AO11" i="1"/>
  <c r="AP11" i="1"/>
  <c r="AX11" i="1"/>
  <c r="C12" i="1"/>
  <c r="D12" i="1"/>
  <c r="E12" i="1"/>
  <c r="F12" i="1"/>
  <c r="G12" i="1"/>
  <c r="H12" i="1"/>
  <c r="J12" i="1"/>
  <c r="K12" i="1"/>
  <c r="L12" i="1"/>
  <c r="M12" i="1"/>
  <c r="AI12" i="1"/>
  <c r="AJ12" i="1"/>
  <c r="AK12" i="1"/>
  <c r="AL12" i="1"/>
  <c r="AM12" i="1"/>
  <c r="AN12" i="1"/>
  <c r="AO12" i="1"/>
  <c r="AP12" i="1"/>
  <c r="AX12" i="1"/>
  <c r="C13" i="1"/>
  <c r="D13" i="1"/>
  <c r="E13" i="1"/>
  <c r="F13" i="1"/>
  <c r="G13" i="1"/>
  <c r="H13" i="1"/>
  <c r="J13" i="1"/>
  <c r="K13" i="1"/>
  <c r="L13" i="1"/>
  <c r="M13" i="1"/>
  <c r="AI13" i="1"/>
  <c r="AJ13" i="1"/>
  <c r="AK13" i="1"/>
  <c r="AL13" i="1"/>
  <c r="AM13" i="1"/>
  <c r="AN13" i="1"/>
  <c r="AO13" i="1"/>
  <c r="AP13" i="1"/>
  <c r="AX13" i="1"/>
  <c r="C14" i="1"/>
  <c r="D14" i="1"/>
  <c r="E14" i="1"/>
  <c r="F14" i="1"/>
  <c r="G14" i="1"/>
  <c r="H14" i="1"/>
  <c r="J14" i="1"/>
  <c r="K14" i="1"/>
  <c r="L14" i="1"/>
  <c r="M14" i="1"/>
  <c r="AI14" i="1"/>
  <c r="AJ14" i="1"/>
  <c r="AK14" i="1"/>
  <c r="AL14" i="1"/>
  <c r="AM14" i="1"/>
  <c r="AN14" i="1"/>
  <c r="AO14" i="1"/>
  <c r="AP14" i="1"/>
  <c r="AX14" i="1"/>
  <c r="C15" i="1"/>
  <c r="D15" i="1"/>
  <c r="E15" i="1"/>
  <c r="F15" i="1"/>
  <c r="G15" i="1"/>
  <c r="H15" i="1"/>
  <c r="J15" i="1"/>
  <c r="K15" i="1"/>
  <c r="L15" i="1"/>
  <c r="M15" i="1"/>
  <c r="AI15" i="1"/>
  <c r="AJ15" i="1"/>
  <c r="AK15" i="1"/>
  <c r="AL15" i="1"/>
  <c r="AM15" i="1"/>
  <c r="AN15" i="1"/>
  <c r="AO15" i="1"/>
  <c r="AP15" i="1"/>
  <c r="AX15" i="1"/>
  <c r="C16" i="1"/>
  <c r="D16" i="1"/>
  <c r="E16" i="1"/>
  <c r="F16" i="1"/>
  <c r="G16" i="1"/>
  <c r="H16" i="1"/>
  <c r="J16" i="1"/>
  <c r="K16" i="1"/>
  <c r="L16" i="1"/>
  <c r="M16" i="1"/>
  <c r="AI16" i="1"/>
  <c r="AJ16" i="1"/>
  <c r="AK16" i="1"/>
  <c r="AL16" i="1"/>
  <c r="AM16" i="1"/>
  <c r="AN16" i="1"/>
  <c r="AO16" i="1"/>
  <c r="AP16" i="1"/>
  <c r="AX16" i="1"/>
  <c r="C17" i="1"/>
  <c r="D17" i="1"/>
  <c r="E17" i="1"/>
  <c r="F17" i="1"/>
  <c r="G17" i="1"/>
  <c r="H17" i="1"/>
  <c r="J17" i="1"/>
  <c r="K17" i="1"/>
  <c r="L17" i="1"/>
  <c r="M17" i="1"/>
  <c r="AI17" i="1"/>
  <c r="AJ17" i="1"/>
  <c r="AK17" i="1"/>
  <c r="AL17" i="1"/>
  <c r="AM17" i="1"/>
  <c r="AN17" i="1"/>
  <c r="AO17" i="1"/>
  <c r="AP17" i="1"/>
  <c r="AX17" i="1"/>
  <c r="C18" i="1"/>
  <c r="D18" i="1"/>
  <c r="E18" i="1"/>
  <c r="F18" i="1"/>
  <c r="G18" i="1"/>
  <c r="H18" i="1"/>
  <c r="J18" i="1"/>
  <c r="K18" i="1"/>
  <c r="L18" i="1"/>
  <c r="M18" i="1"/>
  <c r="AI18" i="1"/>
  <c r="AJ18" i="1"/>
  <c r="AK18" i="1"/>
  <c r="AL18" i="1"/>
  <c r="AM18" i="1"/>
  <c r="AN18" i="1"/>
  <c r="AO18" i="1"/>
  <c r="AP18" i="1"/>
  <c r="AX18" i="1"/>
  <c r="C19" i="1"/>
  <c r="D19" i="1"/>
  <c r="E19" i="1"/>
  <c r="F19" i="1"/>
  <c r="G19" i="1"/>
  <c r="H19" i="1"/>
  <c r="J19" i="1"/>
  <c r="K19" i="1"/>
  <c r="L19" i="1"/>
  <c r="M19" i="1"/>
  <c r="AI19" i="1"/>
  <c r="AJ19" i="1"/>
  <c r="AK19" i="1"/>
  <c r="AL19" i="1"/>
  <c r="AM19" i="1"/>
  <c r="AN19" i="1"/>
  <c r="AO19" i="1"/>
  <c r="AP19" i="1"/>
  <c r="AX19" i="1"/>
  <c r="C20" i="1"/>
  <c r="D20" i="1"/>
  <c r="E20" i="1"/>
  <c r="F20" i="1"/>
  <c r="G20" i="1"/>
  <c r="H20" i="1"/>
  <c r="J20" i="1"/>
  <c r="K20" i="1"/>
  <c r="L20" i="1"/>
  <c r="M20" i="1"/>
  <c r="AI20" i="1"/>
  <c r="AJ20" i="1"/>
  <c r="AK20" i="1"/>
  <c r="AL20" i="1"/>
  <c r="AM20" i="1"/>
  <c r="AN20" i="1"/>
  <c r="AO20" i="1"/>
  <c r="AP20" i="1"/>
  <c r="AX20" i="1"/>
  <c r="C21" i="1"/>
  <c r="D21" i="1"/>
  <c r="E21" i="1"/>
  <c r="F21" i="1"/>
  <c r="G21" i="1"/>
  <c r="H21" i="1"/>
  <c r="J21" i="1"/>
  <c r="K21" i="1"/>
  <c r="L21" i="1"/>
  <c r="M21" i="1"/>
  <c r="AI21" i="1"/>
  <c r="AJ21" i="1"/>
  <c r="AK21" i="1"/>
  <c r="AL21" i="1"/>
  <c r="AM21" i="1"/>
  <c r="AN21" i="1"/>
  <c r="AO21" i="1"/>
  <c r="AP21" i="1"/>
  <c r="AX21" i="1"/>
  <c r="C22" i="1"/>
  <c r="D22" i="1"/>
  <c r="E22" i="1"/>
  <c r="F22" i="1"/>
  <c r="G22" i="1"/>
  <c r="H22" i="1"/>
  <c r="J22" i="1"/>
  <c r="K22" i="1"/>
  <c r="L22" i="1"/>
  <c r="M22" i="1"/>
  <c r="AI22" i="1"/>
  <c r="AJ22" i="1"/>
  <c r="AK22" i="1"/>
  <c r="AL22" i="1"/>
  <c r="AM22" i="1"/>
  <c r="AN22" i="1"/>
  <c r="AO22" i="1"/>
  <c r="AP22" i="1"/>
  <c r="AX22" i="1"/>
  <c r="C23" i="1"/>
  <c r="D23" i="1"/>
  <c r="E23" i="1"/>
  <c r="F23" i="1"/>
  <c r="G23" i="1"/>
  <c r="H23" i="1"/>
  <c r="J23" i="1"/>
  <c r="K23" i="1"/>
  <c r="L23" i="1"/>
  <c r="M23" i="1"/>
  <c r="AI23" i="1"/>
  <c r="AJ23" i="1"/>
  <c r="AK23" i="1"/>
  <c r="AL23" i="1"/>
  <c r="AM23" i="1"/>
  <c r="AN23" i="1"/>
  <c r="AO23" i="1"/>
  <c r="AP23" i="1"/>
  <c r="AX23" i="1"/>
  <c r="C24" i="1"/>
  <c r="D24" i="1"/>
  <c r="E24" i="1"/>
  <c r="F24" i="1"/>
  <c r="G24" i="1"/>
  <c r="H24" i="1"/>
  <c r="J24" i="1"/>
  <c r="K24" i="1"/>
  <c r="L24" i="1"/>
  <c r="M24" i="1"/>
  <c r="AI24" i="1"/>
  <c r="AJ24" i="1"/>
  <c r="AK24" i="1"/>
  <c r="AL24" i="1"/>
  <c r="AM24" i="1"/>
  <c r="AN24" i="1"/>
  <c r="AO24" i="1"/>
  <c r="AP24" i="1"/>
  <c r="BA24" i="1"/>
  <c r="C26" i="1"/>
  <c r="D26" i="1"/>
  <c r="E26" i="1"/>
  <c r="F26" i="1"/>
  <c r="G26" i="1"/>
  <c r="H26" i="1"/>
  <c r="J26" i="1"/>
  <c r="K26" i="1"/>
  <c r="L26" i="1"/>
  <c r="M26" i="1"/>
  <c r="AI26" i="1"/>
  <c r="AJ26" i="1"/>
  <c r="AK26" i="1"/>
  <c r="AL26" i="1"/>
  <c r="AM26" i="1"/>
  <c r="AN26" i="1"/>
  <c r="AO26" i="1"/>
  <c r="AP26" i="1"/>
  <c r="AX26" i="1"/>
  <c r="C27" i="1"/>
  <c r="D27" i="1"/>
  <c r="E27" i="1"/>
  <c r="F27" i="1"/>
  <c r="G27" i="1"/>
  <c r="H27" i="1"/>
  <c r="J27" i="1"/>
  <c r="K27" i="1"/>
  <c r="L27" i="1"/>
  <c r="M27" i="1"/>
  <c r="AI27" i="1"/>
  <c r="AJ27" i="1"/>
  <c r="AK27" i="1"/>
  <c r="AL27" i="1"/>
  <c r="AM27" i="1"/>
  <c r="AN27" i="1"/>
  <c r="AO27" i="1"/>
  <c r="AP27" i="1"/>
  <c r="AX27" i="1"/>
  <c r="C28" i="1"/>
  <c r="D28" i="1"/>
  <c r="E28" i="1"/>
  <c r="F28" i="1"/>
  <c r="G28" i="1"/>
  <c r="H28" i="1"/>
  <c r="J28" i="1"/>
  <c r="K28" i="1"/>
  <c r="L28" i="1"/>
  <c r="M28" i="1"/>
  <c r="AI28" i="1"/>
  <c r="AJ28" i="1"/>
  <c r="AK28" i="1"/>
  <c r="AL28" i="1"/>
  <c r="AM28" i="1"/>
  <c r="AN28" i="1"/>
  <c r="AO28" i="1"/>
  <c r="AP28" i="1"/>
  <c r="AX28" i="1"/>
  <c r="C29" i="1"/>
  <c r="D29" i="1"/>
  <c r="E29" i="1"/>
  <c r="F29" i="1"/>
  <c r="G29" i="1"/>
  <c r="H29" i="1"/>
  <c r="J29" i="1"/>
  <c r="K29" i="1"/>
  <c r="L29" i="1"/>
  <c r="M29" i="1"/>
  <c r="AI29" i="1"/>
  <c r="AJ29" i="1"/>
  <c r="AK29" i="1"/>
  <c r="AL29" i="1"/>
  <c r="AM29" i="1"/>
  <c r="AN29" i="1"/>
  <c r="AO29" i="1"/>
  <c r="AP29" i="1"/>
  <c r="AX29" i="1"/>
  <c r="C30" i="1"/>
  <c r="D30" i="1"/>
  <c r="E30" i="1"/>
  <c r="F30" i="1"/>
  <c r="G30" i="1"/>
  <c r="H30" i="1"/>
  <c r="J30" i="1"/>
  <c r="K30" i="1"/>
  <c r="L30" i="1"/>
  <c r="M30" i="1"/>
  <c r="AI30" i="1"/>
  <c r="AJ30" i="1"/>
  <c r="AK30" i="1"/>
  <c r="AL30" i="1"/>
  <c r="AM30" i="1"/>
  <c r="AN30" i="1"/>
  <c r="AO30" i="1"/>
  <c r="AP30" i="1"/>
  <c r="AX30" i="1"/>
  <c r="C31" i="1"/>
  <c r="D31" i="1"/>
  <c r="E31" i="1"/>
  <c r="F31" i="1"/>
  <c r="G31" i="1"/>
  <c r="H31" i="1"/>
  <c r="J31" i="1"/>
  <c r="K31" i="1"/>
  <c r="L31" i="1"/>
  <c r="M31" i="1"/>
  <c r="AI31" i="1"/>
  <c r="AJ31" i="1"/>
  <c r="AK31" i="1"/>
  <c r="AL31" i="1"/>
  <c r="AM31" i="1"/>
  <c r="AN31" i="1"/>
  <c r="AO31" i="1"/>
  <c r="AP31" i="1"/>
  <c r="AX31" i="1"/>
  <c r="C32" i="1"/>
  <c r="D32" i="1"/>
  <c r="E32" i="1"/>
  <c r="F32" i="1"/>
  <c r="G32" i="1"/>
  <c r="H32" i="1"/>
  <c r="J32" i="1"/>
  <c r="K32" i="1"/>
  <c r="L32" i="1"/>
  <c r="M32" i="1"/>
  <c r="AI32" i="1"/>
  <c r="AJ32" i="1"/>
  <c r="AK32" i="1"/>
  <c r="AL32" i="1"/>
  <c r="AM32" i="1"/>
  <c r="AN32" i="1"/>
  <c r="AO32" i="1"/>
  <c r="AP32" i="1"/>
  <c r="AX32" i="1"/>
  <c r="C33" i="1"/>
  <c r="D33" i="1"/>
  <c r="E33" i="1"/>
  <c r="F33" i="1"/>
  <c r="G33" i="1"/>
  <c r="H33" i="1"/>
  <c r="J33" i="1"/>
  <c r="K33" i="1"/>
  <c r="L33" i="1"/>
  <c r="M33" i="1"/>
  <c r="AI33" i="1"/>
  <c r="AJ33" i="1"/>
  <c r="AK33" i="1"/>
  <c r="AL33" i="1"/>
  <c r="AM33" i="1"/>
  <c r="AN33" i="1"/>
  <c r="AO33" i="1"/>
  <c r="AP33" i="1"/>
  <c r="AX33" i="1"/>
  <c r="C34" i="1"/>
  <c r="D34" i="1"/>
  <c r="E34" i="1"/>
  <c r="F34" i="1"/>
  <c r="G34" i="1"/>
  <c r="H34" i="1"/>
  <c r="J34" i="1"/>
  <c r="K34" i="1"/>
  <c r="L34" i="1"/>
  <c r="M34" i="1"/>
  <c r="AI34" i="1"/>
  <c r="AJ34" i="1"/>
  <c r="AK34" i="1"/>
  <c r="AL34" i="1"/>
  <c r="AM34" i="1"/>
  <c r="AN34" i="1"/>
  <c r="AO34" i="1"/>
  <c r="AP34" i="1"/>
  <c r="AX34" i="1"/>
  <c r="C35" i="1"/>
  <c r="D35" i="1"/>
  <c r="E35" i="1"/>
  <c r="F35" i="1"/>
  <c r="G35" i="1"/>
  <c r="H35" i="1"/>
  <c r="J35" i="1"/>
  <c r="K35" i="1"/>
  <c r="L35" i="1"/>
  <c r="M35" i="1"/>
  <c r="AI35" i="1"/>
  <c r="AJ35" i="1"/>
  <c r="AK35" i="1"/>
  <c r="AL35" i="1"/>
  <c r="AM35" i="1"/>
  <c r="AN35" i="1"/>
  <c r="AO35" i="1"/>
  <c r="AP35" i="1"/>
  <c r="AX35" i="1"/>
  <c r="C36" i="1"/>
  <c r="D36" i="1"/>
  <c r="E36" i="1"/>
  <c r="F36" i="1"/>
  <c r="G36" i="1"/>
  <c r="H36" i="1"/>
  <c r="J36" i="1"/>
  <c r="K36" i="1"/>
  <c r="L36" i="1"/>
  <c r="M36" i="1"/>
  <c r="AI36" i="1"/>
  <c r="AJ36" i="1"/>
  <c r="AK36" i="1"/>
  <c r="AL36" i="1"/>
  <c r="AM36" i="1"/>
  <c r="AN36" i="1"/>
  <c r="AO36" i="1"/>
  <c r="AP36" i="1"/>
  <c r="AX36" i="1"/>
  <c r="C37" i="1"/>
  <c r="D37" i="1"/>
  <c r="E37" i="1"/>
  <c r="F37" i="1"/>
  <c r="G37" i="1"/>
  <c r="H37" i="1"/>
  <c r="J37" i="1"/>
  <c r="K37" i="1"/>
  <c r="L37" i="1"/>
  <c r="M37" i="1"/>
  <c r="AI37" i="1"/>
  <c r="AJ37" i="1"/>
  <c r="AK37" i="1"/>
  <c r="AL37" i="1"/>
  <c r="AM37" i="1"/>
  <c r="AN37" i="1"/>
  <c r="AO37" i="1"/>
  <c r="AP37" i="1"/>
  <c r="AX37" i="1"/>
  <c r="C38" i="1"/>
  <c r="D38" i="1"/>
  <c r="E38" i="1"/>
  <c r="F38" i="1"/>
  <c r="G38" i="1"/>
  <c r="H38" i="1"/>
  <c r="J38" i="1"/>
  <c r="K38" i="1"/>
  <c r="L38" i="1"/>
  <c r="M38" i="1"/>
  <c r="AI38" i="1"/>
  <c r="AJ38" i="1"/>
  <c r="AK38" i="1"/>
  <c r="AL38" i="1"/>
  <c r="AM38" i="1"/>
  <c r="AN38" i="1"/>
  <c r="AO38" i="1"/>
  <c r="AP38" i="1"/>
  <c r="AX38" i="1"/>
  <c r="C39" i="1"/>
  <c r="D39" i="1"/>
  <c r="E39" i="1"/>
  <c r="F39" i="1"/>
  <c r="G39" i="1"/>
  <c r="H39" i="1"/>
  <c r="J39" i="1"/>
  <c r="K39" i="1"/>
  <c r="L39" i="1"/>
  <c r="M39" i="1"/>
  <c r="AI39" i="1"/>
  <c r="AJ39" i="1"/>
  <c r="AK39" i="1"/>
  <c r="AL39" i="1"/>
  <c r="AM39" i="1"/>
  <c r="AN39" i="1"/>
  <c r="AO39" i="1"/>
  <c r="AP39" i="1"/>
  <c r="AX39" i="1"/>
  <c r="C40" i="1"/>
  <c r="D40" i="1"/>
  <c r="E40" i="1"/>
  <c r="F40" i="1"/>
  <c r="G40" i="1"/>
  <c r="H40" i="1"/>
  <c r="J40" i="1"/>
  <c r="K40" i="1"/>
  <c r="L40" i="1"/>
  <c r="M40" i="1"/>
  <c r="AI40" i="1"/>
  <c r="AJ40" i="1"/>
  <c r="AK40" i="1"/>
  <c r="AL40" i="1"/>
  <c r="AM40" i="1"/>
  <c r="AN40" i="1"/>
  <c r="AO40" i="1"/>
  <c r="AP40" i="1"/>
  <c r="AX40" i="1"/>
  <c r="C41" i="1"/>
  <c r="D41" i="1"/>
  <c r="E41" i="1"/>
  <c r="F41" i="1"/>
  <c r="G41" i="1"/>
  <c r="H41" i="1"/>
  <c r="J41" i="1"/>
  <c r="K41" i="1"/>
  <c r="L41" i="1"/>
  <c r="M41" i="1"/>
  <c r="AI41" i="1"/>
  <c r="AJ41" i="1"/>
  <c r="AK41" i="1"/>
  <c r="AL41" i="1"/>
  <c r="AM41" i="1"/>
  <c r="AN41" i="1"/>
  <c r="AO41" i="1"/>
  <c r="AP41" i="1"/>
  <c r="AX41" i="1"/>
  <c r="C42" i="1"/>
  <c r="D42" i="1"/>
  <c r="E42" i="1"/>
  <c r="F42" i="1"/>
  <c r="G42" i="1"/>
  <c r="H42" i="1"/>
  <c r="J42" i="1"/>
  <c r="K42" i="1"/>
  <c r="L42" i="1"/>
  <c r="M42" i="1"/>
  <c r="AI42" i="1"/>
  <c r="AJ42" i="1"/>
  <c r="AK42" i="1"/>
  <c r="AL42" i="1"/>
  <c r="AM42" i="1"/>
  <c r="AN42" i="1"/>
  <c r="AO42" i="1"/>
  <c r="AP42" i="1"/>
  <c r="AX42" i="1"/>
  <c r="C43" i="1"/>
  <c r="D43" i="1"/>
  <c r="E43" i="1"/>
  <c r="F43" i="1"/>
  <c r="G43" i="1"/>
  <c r="H43" i="1"/>
  <c r="J43" i="1"/>
  <c r="K43" i="1"/>
  <c r="L43" i="1"/>
  <c r="M43" i="1"/>
  <c r="AI43" i="1"/>
  <c r="AJ43" i="1"/>
  <c r="AK43" i="1"/>
  <c r="AL43" i="1"/>
  <c r="AM43" i="1"/>
  <c r="AN43" i="1"/>
  <c r="AO43" i="1"/>
  <c r="AP43" i="1"/>
  <c r="AX43" i="1"/>
  <c r="C44" i="1"/>
  <c r="D44" i="1"/>
  <c r="E44" i="1"/>
  <c r="F44" i="1"/>
  <c r="G44" i="1"/>
  <c r="H44" i="1"/>
  <c r="J44" i="1"/>
  <c r="K44" i="1"/>
  <c r="L44" i="1"/>
  <c r="M44" i="1"/>
  <c r="AI44" i="1"/>
  <c r="AJ44" i="1"/>
  <c r="AK44" i="1"/>
  <c r="AL44" i="1"/>
  <c r="AM44" i="1"/>
  <c r="AN44" i="1"/>
  <c r="AO44" i="1"/>
  <c r="AP44" i="1"/>
  <c r="AX44" i="1"/>
  <c r="C45" i="1"/>
  <c r="D45" i="1"/>
  <c r="E45" i="1"/>
  <c r="F45" i="1"/>
  <c r="G45" i="1"/>
  <c r="H45" i="1"/>
  <c r="J45" i="1"/>
  <c r="K45" i="1"/>
  <c r="L45" i="1"/>
  <c r="M45" i="1"/>
  <c r="AI45" i="1"/>
  <c r="AJ45" i="1"/>
  <c r="AK45" i="1"/>
  <c r="AL45" i="1"/>
  <c r="AM45" i="1"/>
  <c r="AN45" i="1"/>
  <c r="AO45" i="1"/>
  <c r="AP45" i="1"/>
  <c r="AX45" i="1"/>
  <c r="C46" i="1"/>
  <c r="D46" i="1"/>
  <c r="E46" i="1"/>
  <c r="F46" i="1"/>
  <c r="G46" i="1"/>
  <c r="H46" i="1"/>
  <c r="J46" i="1"/>
  <c r="K46" i="1"/>
  <c r="L46" i="1"/>
  <c r="M46" i="1"/>
  <c r="AI46" i="1"/>
  <c r="AJ46" i="1"/>
  <c r="AK46" i="1"/>
  <c r="AL46" i="1"/>
  <c r="AM46" i="1"/>
  <c r="AN46" i="1"/>
  <c r="AO46" i="1"/>
  <c r="AP46" i="1"/>
  <c r="AX46" i="1"/>
  <c r="C47" i="1"/>
  <c r="D47" i="1"/>
  <c r="E47" i="1"/>
  <c r="F47" i="1"/>
  <c r="G47" i="1"/>
  <c r="H47" i="1"/>
  <c r="J47" i="1"/>
  <c r="K47" i="1"/>
  <c r="L47" i="1"/>
  <c r="M47" i="1"/>
  <c r="AI47" i="1"/>
  <c r="AJ47" i="1"/>
  <c r="AK47" i="1"/>
  <c r="AL47" i="1"/>
  <c r="AM47" i="1"/>
  <c r="AN47" i="1"/>
  <c r="AO47" i="1"/>
  <c r="AP47" i="1"/>
  <c r="AX47" i="1"/>
  <c r="C48" i="1"/>
  <c r="D48" i="1"/>
  <c r="E48" i="1"/>
  <c r="F48" i="1"/>
  <c r="G48" i="1"/>
  <c r="H48" i="1"/>
  <c r="J48" i="1"/>
  <c r="K48" i="1"/>
  <c r="L48" i="1"/>
  <c r="M48" i="1"/>
  <c r="AI48" i="1"/>
  <c r="AJ48" i="1"/>
  <c r="AK48" i="1"/>
  <c r="AL48" i="1"/>
  <c r="AM48" i="1"/>
  <c r="AN48" i="1"/>
  <c r="AO48" i="1"/>
  <c r="AP48" i="1"/>
  <c r="AX48" i="1"/>
  <c r="C49" i="1"/>
  <c r="D49" i="1"/>
  <c r="E49" i="1"/>
  <c r="F49" i="1"/>
  <c r="G49" i="1"/>
  <c r="H49" i="1"/>
  <c r="J49" i="1"/>
  <c r="K49" i="1"/>
  <c r="L49" i="1"/>
  <c r="M49" i="1"/>
  <c r="AI49" i="1"/>
  <c r="AJ49" i="1"/>
  <c r="AK49" i="1"/>
  <c r="AL49" i="1"/>
  <c r="AM49" i="1"/>
  <c r="AN49" i="1"/>
  <c r="AO49" i="1"/>
  <c r="AP49" i="1"/>
  <c r="AX49" i="1"/>
  <c r="C50" i="1"/>
  <c r="D50" i="1"/>
  <c r="E50" i="1"/>
  <c r="F50" i="1"/>
  <c r="G50" i="1"/>
  <c r="H50" i="1"/>
  <c r="J50" i="1"/>
  <c r="K50" i="1"/>
  <c r="L50" i="1"/>
  <c r="M50" i="1"/>
  <c r="AI50" i="1"/>
  <c r="AJ50" i="1"/>
  <c r="AK50" i="1"/>
  <c r="AL50" i="1"/>
  <c r="AM50" i="1"/>
  <c r="AN50" i="1"/>
  <c r="AO50" i="1"/>
  <c r="AP50" i="1"/>
  <c r="AX50" i="1"/>
  <c r="C51" i="1"/>
  <c r="D51" i="1"/>
  <c r="E51" i="1"/>
  <c r="F51" i="1"/>
  <c r="G51" i="1"/>
  <c r="H51" i="1"/>
  <c r="J51" i="1"/>
  <c r="K51" i="1"/>
  <c r="L51" i="1"/>
  <c r="M51" i="1"/>
  <c r="AI51" i="1"/>
  <c r="AJ51" i="1"/>
  <c r="AK51" i="1"/>
  <c r="AL51" i="1"/>
  <c r="AM51" i="1"/>
  <c r="AN51" i="1"/>
  <c r="AO51" i="1"/>
  <c r="AP51" i="1"/>
  <c r="AX51" i="1"/>
  <c r="C52" i="1"/>
  <c r="D52" i="1"/>
  <c r="E52" i="1"/>
  <c r="F52" i="1"/>
  <c r="G52" i="1"/>
  <c r="H52" i="1"/>
  <c r="J52" i="1"/>
  <c r="K52" i="1"/>
  <c r="L52" i="1"/>
  <c r="M52" i="1"/>
  <c r="AI52" i="1"/>
  <c r="AJ52" i="1"/>
  <c r="AK52" i="1"/>
  <c r="AL52" i="1"/>
  <c r="AM52" i="1"/>
  <c r="AN52" i="1"/>
  <c r="AO52" i="1"/>
  <c r="AP52" i="1"/>
  <c r="AX52" i="1"/>
  <c r="C53" i="1"/>
  <c r="D53" i="1"/>
  <c r="E53" i="1"/>
  <c r="F53" i="1"/>
  <c r="G53" i="1"/>
  <c r="H53" i="1"/>
  <c r="J53" i="1"/>
  <c r="K53" i="1"/>
  <c r="L53" i="1"/>
  <c r="M53" i="1"/>
  <c r="AI53" i="1"/>
  <c r="AJ53" i="1"/>
  <c r="AK53" i="1"/>
  <c r="AL53" i="1"/>
  <c r="AM53" i="1"/>
  <c r="AN53" i="1"/>
  <c r="AO53" i="1"/>
  <c r="AP53" i="1"/>
  <c r="AX53" i="1"/>
  <c r="C54" i="1"/>
  <c r="D54" i="1"/>
  <c r="E54" i="1"/>
  <c r="F54" i="1"/>
  <c r="G54" i="1"/>
  <c r="H54" i="1"/>
  <c r="J54" i="1"/>
  <c r="K54" i="1"/>
  <c r="L54" i="1"/>
  <c r="M54" i="1"/>
  <c r="AI54" i="1"/>
  <c r="AJ54" i="1"/>
  <c r="AK54" i="1"/>
  <c r="AL54" i="1"/>
  <c r="AM54" i="1"/>
  <c r="AN54" i="1"/>
  <c r="AO54" i="1"/>
  <c r="AP54" i="1"/>
  <c r="AX54" i="1"/>
  <c r="C55" i="1"/>
  <c r="D55" i="1"/>
  <c r="E55" i="1"/>
  <c r="F55" i="1"/>
  <c r="G55" i="1"/>
  <c r="H55" i="1"/>
  <c r="J55" i="1"/>
  <c r="K55" i="1"/>
  <c r="L55" i="1"/>
  <c r="M55" i="1"/>
  <c r="AI55" i="1"/>
  <c r="AJ55" i="1"/>
  <c r="AK55" i="1"/>
  <c r="AL55" i="1"/>
  <c r="AM55" i="1"/>
  <c r="AN55" i="1"/>
  <c r="AO55" i="1"/>
  <c r="AP55" i="1"/>
  <c r="AX55" i="1"/>
  <c r="C56" i="1"/>
  <c r="D56" i="1"/>
  <c r="E56" i="1"/>
  <c r="F56" i="1"/>
  <c r="G56" i="1"/>
  <c r="H56" i="1"/>
  <c r="J56" i="1"/>
  <c r="K56" i="1"/>
  <c r="L56" i="1"/>
  <c r="M56" i="1"/>
  <c r="AI56" i="1"/>
  <c r="AJ56" i="1"/>
  <c r="AK56" i="1"/>
  <c r="AL56" i="1"/>
  <c r="AM56" i="1"/>
  <c r="AN56" i="1"/>
  <c r="AO56" i="1"/>
  <c r="AP56" i="1"/>
  <c r="AX56" i="1"/>
  <c r="C57" i="1"/>
  <c r="D57" i="1"/>
  <c r="E57" i="1"/>
  <c r="F57" i="1"/>
  <c r="G57" i="1"/>
  <c r="H57" i="1"/>
  <c r="J57" i="1"/>
  <c r="K57" i="1"/>
  <c r="L57" i="1"/>
  <c r="M57" i="1"/>
  <c r="AI57" i="1"/>
  <c r="AJ57" i="1"/>
  <c r="AK57" i="1"/>
  <c r="AL57" i="1"/>
  <c r="AM57" i="1"/>
  <c r="AN57" i="1"/>
  <c r="AO57" i="1"/>
  <c r="AP57" i="1"/>
  <c r="AX57" i="1"/>
  <c r="C58" i="1"/>
  <c r="D58" i="1"/>
  <c r="E58" i="1"/>
  <c r="F58" i="1"/>
  <c r="G58" i="1"/>
  <c r="H58" i="1"/>
  <c r="J58" i="1"/>
  <c r="K58" i="1"/>
  <c r="L58" i="1"/>
  <c r="M58" i="1"/>
  <c r="AI58" i="1"/>
  <c r="AJ58" i="1"/>
  <c r="AK58" i="1"/>
  <c r="AL58" i="1"/>
  <c r="AM58" i="1"/>
  <c r="AN58" i="1"/>
  <c r="AO58" i="1"/>
  <c r="AP58" i="1"/>
  <c r="AX58" i="1"/>
  <c r="C59" i="1"/>
  <c r="D59" i="1"/>
  <c r="E59" i="1"/>
  <c r="F59" i="1"/>
  <c r="G59" i="1"/>
  <c r="H59" i="1"/>
  <c r="J59" i="1"/>
  <c r="K59" i="1"/>
  <c r="L59" i="1"/>
  <c r="M59" i="1"/>
  <c r="AI59" i="1"/>
  <c r="AJ59" i="1"/>
  <c r="AK59" i="1"/>
  <c r="AL59" i="1"/>
  <c r="AM59" i="1"/>
  <c r="AN59" i="1"/>
  <c r="AO59" i="1"/>
  <c r="AP59" i="1"/>
  <c r="AX59" i="1"/>
  <c r="C60" i="1"/>
  <c r="D60" i="1"/>
  <c r="E60" i="1"/>
  <c r="F60" i="1"/>
  <c r="G60" i="1"/>
  <c r="H60" i="1"/>
  <c r="J60" i="1"/>
  <c r="K60" i="1"/>
  <c r="L60" i="1"/>
  <c r="M60" i="1"/>
  <c r="AI60" i="1"/>
  <c r="AJ60" i="1"/>
  <c r="AK60" i="1"/>
  <c r="AL60" i="1"/>
  <c r="AM60" i="1"/>
  <c r="AN60" i="1"/>
  <c r="AO60" i="1"/>
  <c r="AP60" i="1"/>
  <c r="AX60" i="1"/>
  <c r="C61" i="1"/>
  <c r="D61" i="1"/>
  <c r="E61" i="1"/>
  <c r="F61" i="1"/>
  <c r="G61" i="1"/>
  <c r="H61" i="1"/>
  <c r="J61" i="1"/>
  <c r="K61" i="1"/>
  <c r="L61" i="1"/>
  <c r="M61" i="1"/>
  <c r="AI61" i="1"/>
  <c r="AJ61" i="1"/>
  <c r="AK61" i="1"/>
  <c r="AL61" i="1"/>
  <c r="AM61" i="1"/>
  <c r="AN61" i="1"/>
  <c r="AO61" i="1"/>
  <c r="AP61" i="1"/>
  <c r="AX61" i="1"/>
  <c r="C62" i="1"/>
  <c r="D62" i="1"/>
  <c r="E62" i="1"/>
  <c r="F62" i="1"/>
  <c r="G62" i="1"/>
  <c r="H62" i="1"/>
  <c r="J62" i="1"/>
  <c r="K62" i="1"/>
  <c r="L62" i="1"/>
  <c r="M62" i="1"/>
  <c r="AI62" i="1"/>
  <c r="AJ62" i="1"/>
  <c r="AK62" i="1"/>
  <c r="AL62" i="1"/>
  <c r="AM62" i="1"/>
  <c r="AN62" i="1"/>
  <c r="AO62" i="1"/>
  <c r="AP62" i="1"/>
  <c r="AX62" i="1"/>
  <c r="C63" i="1"/>
  <c r="D63" i="1"/>
  <c r="E63" i="1"/>
  <c r="F63" i="1"/>
  <c r="G63" i="1"/>
  <c r="H63" i="1"/>
  <c r="J63" i="1"/>
  <c r="K63" i="1"/>
  <c r="L63" i="1"/>
  <c r="M63" i="1"/>
  <c r="AI63" i="1"/>
  <c r="AJ63" i="1"/>
  <c r="AK63" i="1"/>
  <c r="AL63" i="1"/>
  <c r="AM63" i="1"/>
  <c r="AN63" i="1"/>
  <c r="AO63" i="1"/>
  <c r="AP63" i="1"/>
  <c r="AX63" i="1"/>
  <c r="C64" i="1"/>
  <c r="D64" i="1"/>
  <c r="E64" i="1"/>
  <c r="F64" i="1"/>
  <c r="G64" i="1"/>
  <c r="H64" i="1"/>
  <c r="J64" i="1"/>
  <c r="K64" i="1"/>
  <c r="L64" i="1"/>
  <c r="M64" i="1"/>
  <c r="AI64" i="1"/>
  <c r="AJ64" i="1"/>
  <c r="AK64" i="1"/>
  <c r="AL64" i="1"/>
  <c r="AM64" i="1"/>
  <c r="AN64" i="1"/>
  <c r="AO64" i="1"/>
  <c r="AP64" i="1"/>
  <c r="AX64" i="1"/>
  <c r="C65" i="1"/>
  <c r="D65" i="1"/>
  <c r="E65" i="1"/>
  <c r="F65" i="1"/>
  <c r="G65" i="1"/>
  <c r="H65" i="1"/>
  <c r="J65" i="1"/>
  <c r="K65" i="1"/>
  <c r="L65" i="1"/>
  <c r="M65" i="1"/>
  <c r="AI65" i="1"/>
  <c r="AJ65" i="1"/>
  <c r="AK65" i="1"/>
  <c r="AL65" i="1"/>
  <c r="AM65" i="1"/>
  <c r="AN65" i="1"/>
  <c r="AO65" i="1"/>
  <c r="AP65" i="1"/>
  <c r="AX65" i="1"/>
  <c r="C66" i="1"/>
  <c r="D66" i="1"/>
  <c r="E66" i="1"/>
  <c r="F66" i="1"/>
  <c r="G66" i="1"/>
  <c r="H66" i="1"/>
  <c r="J66" i="1"/>
  <c r="K66" i="1"/>
  <c r="L66" i="1"/>
  <c r="M66" i="1"/>
  <c r="AI66" i="1"/>
  <c r="AJ66" i="1"/>
  <c r="AK66" i="1"/>
  <c r="AL66" i="1"/>
  <c r="AM66" i="1"/>
  <c r="AN66" i="1"/>
  <c r="AO66" i="1"/>
  <c r="AP66" i="1"/>
  <c r="AX66" i="1"/>
  <c r="C67" i="1"/>
  <c r="D67" i="1"/>
  <c r="E67" i="1"/>
  <c r="F67" i="1"/>
  <c r="G67" i="1"/>
  <c r="H67" i="1"/>
  <c r="J67" i="1"/>
  <c r="K67" i="1"/>
  <c r="L67" i="1"/>
  <c r="M67" i="1"/>
  <c r="AI67" i="1"/>
  <c r="AJ67" i="1"/>
  <c r="AK67" i="1"/>
  <c r="AL67" i="1"/>
  <c r="AM67" i="1"/>
  <c r="AN67" i="1"/>
  <c r="AO67" i="1"/>
  <c r="AP67" i="1"/>
  <c r="AX67" i="1"/>
  <c r="C68" i="1"/>
  <c r="D68" i="1"/>
  <c r="E68" i="1"/>
  <c r="F68" i="1"/>
  <c r="G68" i="1"/>
  <c r="H68" i="1"/>
  <c r="J68" i="1"/>
  <c r="K68" i="1"/>
  <c r="L68" i="1"/>
  <c r="M68" i="1"/>
  <c r="AI68" i="1"/>
  <c r="AJ68" i="1"/>
  <c r="AK68" i="1"/>
  <c r="AL68" i="1"/>
  <c r="AM68" i="1"/>
  <c r="AN68" i="1"/>
  <c r="AO68" i="1"/>
  <c r="AP68" i="1"/>
  <c r="AX68" i="1"/>
  <c r="C69" i="1"/>
  <c r="D69" i="1"/>
  <c r="E69" i="1"/>
  <c r="F69" i="1"/>
  <c r="G69" i="1"/>
  <c r="H69" i="1"/>
  <c r="J69" i="1"/>
  <c r="K69" i="1"/>
  <c r="L69" i="1"/>
  <c r="M69" i="1"/>
  <c r="AI69" i="1"/>
  <c r="AJ69" i="1"/>
  <c r="AK69" i="1"/>
  <c r="AL69" i="1"/>
  <c r="AM69" i="1"/>
  <c r="AN69" i="1"/>
  <c r="AO69" i="1"/>
  <c r="AP69" i="1"/>
  <c r="AX69" i="1"/>
  <c r="C70" i="1"/>
  <c r="D70" i="1"/>
  <c r="E70" i="1"/>
  <c r="F70" i="1"/>
  <c r="G70" i="1"/>
  <c r="H70" i="1"/>
  <c r="J70" i="1"/>
  <c r="K70" i="1"/>
  <c r="L70" i="1"/>
  <c r="M70" i="1"/>
  <c r="AI70" i="1"/>
  <c r="AJ70" i="1"/>
  <c r="AK70" i="1"/>
  <c r="AL70" i="1"/>
  <c r="AM70" i="1"/>
  <c r="AN70" i="1"/>
  <c r="AO70" i="1"/>
  <c r="AP70" i="1"/>
  <c r="AX70" i="1"/>
  <c r="C71" i="1"/>
  <c r="D71" i="1"/>
  <c r="E71" i="1"/>
  <c r="F71" i="1"/>
  <c r="G71" i="1"/>
  <c r="H71" i="1"/>
  <c r="J71" i="1"/>
  <c r="K71" i="1"/>
  <c r="L71" i="1"/>
  <c r="M71" i="1"/>
  <c r="AI71" i="1"/>
  <c r="AJ71" i="1"/>
  <c r="AK71" i="1"/>
  <c r="AL71" i="1"/>
  <c r="AM71" i="1"/>
  <c r="AN71" i="1"/>
  <c r="AO71" i="1"/>
  <c r="AP71" i="1"/>
  <c r="AX71" i="1"/>
  <c r="C72" i="1"/>
  <c r="D72" i="1"/>
  <c r="E72" i="1"/>
  <c r="F72" i="1"/>
  <c r="G72" i="1"/>
  <c r="H72" i="1"/>
  <c r="J72" i="1"/>
  <c r="K72" i="1"/>
  <c r="L72" i="1"/>
  <c r="M72" i="1"/>
  <c r="AI72" i="1"/>
  <c r="AJ72" i="1"/>
  <c r="AK72" i="1"/>
  <c r="AL72" i="1"/>
  <c r="AM72" i="1"/>
  <c r="AN72" i="1"/>
  <c r="AO72" i="1"/>
  <c r="AP72" i="1"/>
  <c r="AX72" i="1"/>
  <c r="C73" i="1"/>
  <c r="D73" i="1"/>
  <c r="E73" i="1"/>
  <c r="F73" i="1"/>
  <c r="G73" i="1"/>
  <c r="H73" i="1"/>
  <c r="J73" i="1"/>
  <c r="K73" i="1"/>
  <c r="L73" i="1"/>
  <c r="M73" i="1"/>
  <c r="AI73" i="1"/>
  <c r="AJ73" i="1"/>
  <c r="AK73" i="1"/>
  <c r="AL73" i="1"/>
  <c r="AM73" i="1"/>
  <c r="AN73" i="1"/>
  <c r="AO73" i="1"/>
  <c r="AP73" i="1"/>
  <c r="AX73" i="1"/>
  <c r="C74" i="1"/>
  <c r="D74" i="1"/>
  <c r="E74" i="1"/>
  <c r="F74" i="1"/>
  <c r="G74" i="1"/>
  <c r="H74" i="1"/>
  <c r="J74" i="1"/>
  <c r="K74" i="1"/>
  <c r="L74" i="1"/>
  <c r="M74" i="1"/>
  <c r="AI74" i="1"/>
  <c r="AJ74" i="1"/>
  <c r="AK74" i="1"/>
  <c r="AL74" i="1"/>
  <c r="AM74" i="1"/>
  <c r="AN74" i="1"/>
  <c r="AO74" i="1"/>
  <c r="AP74" i="1"/>
  <c r="AX74" i="1"/>
  <c r="C75" i="1"/>
  <c r="D75" i="1"/>
  <c r="E75" i="1"/>
  <c r="F75" i="1"/>
  <c r="G75" i="1"/>
  <c r="H75" i="1"/>
  <c r="J75" i="1"/>
  <c r="K75" i="1"/>
  <c r="L75" i="1"/>
  <c r="M75" i="1"/>
  <c r="AI75" i="1"/>
  <c r="AJ75" i="1"/>
  <c r="AK75" i="1"/>
  <c r="AL75" i="1"/>
  <c r="AM75" i="1"/>
  <c r="AN75" i="1"/>
  <c r="AO75" i="1"/>
  <c r="AP75" i="1"/>
  <c r="AX75" i="1"/>
  <c r="C76" i="1"/>
  <c r="D76" i="1"/>
  <c r="E76" i="1"/>
  <c r="F76" i="1"/>
  <c r="G76" i="1"/>
  <c r="H76" i="1"/>
  <c r="J76" i="1"/>
  <c r="K76" i="1"/>
  <c r="L76" i="1"/>
  <c r="M76" i="1"/>
  <c r="AI76" i="1"/>
  <c r="AJ76" i="1"/>
  <c r="AK76" i="1"/>
  <c r="AL76" i="1"/>
  <c r="AM76" i="1"/>
  <c r="AN76" i="1"/>
  <c r="AO76" i="1"/>
  <c r="AP76" i="1"/>
  <c r="AX76" i="1"/>
  <c r="C77" i="1"/>
  <c r="D77" i="1"/>
  <c r="E77" i="1"/>
  <c r="F77" i="1"/>
  <c r="G77" i="1"/>
  <c r="H77" i="1"/>
  <c r="J77" i="1"/>
  <c r="K77" i="1"/>
  <c r="L77" i="1"/>
  <c r="M77" i="1"/>
  <c r="AI77" i="1"/>
  <c r="AJ77" i="1"/>
  <c r="AK77" i="1"/>
  <c r="AL77" i="1"/>
  <c r="AM77" i="1"/>
  <c r="AN77" i="1"/>
  <c r="AO77" i="1"/>
  <c r="AP77" i="1"/>
  <c r="AX77" i="1"/>
  <c r="C78" i="1"/>
  <c r="D78" i="1"/>
  <c r="E78" i="1"/>
  <c r="F78" i="1"/>
  <c r="G78" i="1"/>
  <c r="H78" i="1"/>
  <c r="J78" i="1"/>
  <c r="K78" i="1"/>
  <c r="L78" i="1"/>
  <c r="M78" i="1"/>
  <c r="AI78" i="1"/>
  <c r="AJ78" i="1"/>
  <c r="AK78" i="1"/>
  <c r="AL78" i="1"/>
  <c r="AM78" i="1"/>
  <c r="AN78" i="1"/>
  <c r="AO78" i="1"/>
  <c r="AP78" i="1"/>
  <c r="AX78" i="1"/>
  <c r="C79" i="1"/>
  <c r="D79" i="1"/>
  <c r="E79" i="1"/>
  <c r="F79" i="1"/>
  <c r="G79" i="1"/>
  <c r="H79" i="1"/>
  <c r="J79" i="1"/>
  <c r="K79" i="1"/>
  <c r="L79" i="1"/>
  <c r="M79" i="1"/>
  <c r="AI79" i="1"/>
  <c r="AJ79" i="1"/>
  <c r="AK79" i="1"/>
  <c r="AL79" i="1"/>
  <c r="AM79" i="1"/>
  <c r="AN79" i="1"/>
  <c r="AO79" i="1"/>
  <c r="AP79" i="1"/>
  <c r="AX79" i="1"/>
  <c r="C80" i="1"/>
  <c r="D80" i="1"/>
  <c r="E80" i="1"/>
  <c r="F80" i="1"/>
  <c r="G80" i="1"/>
  <c r="H80" i="1"/>
  <c r="J80" i="1"/>
  <c r="K80" i="1"/>
  <c r="L80" i="1"/>
  <c r="M80" i="1"/>
  <c r="AI80" i="1"/>
  <c r="AJ80" i="1"/>
  <c r="AK80" i="1"/>
  <c r="AL80" i="1"/>
  <c r="AM80" i="1"/>
  <c r="AN80" i="1"/>
  <c r="AO80" i="1"/>
  <c r="AP80" i="1"/>
  <c r="AX80" i="1"/>
  <c r="C81" i="1"/>
  <c r="D81" i="1"/>
  <c r="E81" i="1"/>
  <c r="F81" i="1"/>
  <c r="G81" i="1"/>
  <c r="H81" i="1"/>
  <c r="J81" i="1"/>
  <c r="K81" i="1"/>
  <c r="L81" i="1"/>
  <c r="M81" i="1"/>
  <c r="AI81" i="1"/>
  <c r="AJ81" i="1"/>
  <c r="AK81" i="1"/>
  <c r="AL81" i="1"/>
  <c r="AM81" i="1"/>
  <c r="AN81" i="1"/>
  <c r="AO81" i="1"/>
  <c r="AP81" i="1"/>
  <c r="AX81" i="1"/>
  <c r="C82" i="1"/>
  <c r="D82" i="1"/>
  <c r="E82" i="1"/>
  <c r="F82" i="1"/>
  <c r="G82" i="1"/>
  <c r="H82" i="1"/>
  <c r="J82" i="1"/>
  <c r="K82" i="1"/>
  <c r="L82" i="1"/>
  <c r="M82" i="1"/>
  <c r="AI82" i="1"/>
  <c r="AJ82" i="1"/>
  <c r="AK82" i="1"/>
  <c r="AL82" i="1"/>
  <c r="AM82" i="1"/>
  <c r="AN82" i="1"/>
  <c r="AO82" i="1"/>
  <c r="AP82" i="1"/>
  <c r="AX82" i="1"/>
  <c r="C83" i="1"/>
  <c r="D83" i="1"/>
  <c r="E83" i="1"/>
  <c r="F83" i="1"/>
  <c r="G83" i="1"/>
  <c r="H83" i="1"/>
  <c r="J83" i="1"/>
  <c r="K83" i="1"/>
  <c r="L83" i="1"/>
  <c r="M83" i="1"/>
  <c r="AI83" i="1"/>
  <c r="AJ83" i="1"/>
  <c r="AK83" i="1"/>
  <c r="AL83" i="1"/>
  <c r="AM83" i="1"/>
  <c r="AN83" i="1"/>
  <c r="AO83" i="1"/>
  <c r="AP83" i="1"/>
  <c r="AX83" i="1"/>
  <c r="C84" i="1"/>
  <c r="D84" i="1"/>
  <c r="E84" i="1"/>
  <c r="F84" i="1"/>
  <c r="G84" i="1"/>
  <c r="H84" i="1"/>
  <c r="J84" i="1"/>
  <c r="K84" i="1"/>
  <c r="L84" i="1"/>
  <c r="M84" i="1"/>
  <c r="AI84" i="1"/>
  <c r="AJ84" i="1"/>
  <c r="AK84" i="1"/>
  <c r="AL84" i="1"/>
  <c r="AM84" i="1"/>
  <c r="AN84" i="1"/>
  <c r="AO84" i="1"/>
  <c r="AP84" i="1"/>
  <c r="AX84" i="1"/>
  <c r="C85" i="1"/>
  <c r="D85" i="1"/>
  <c r="E85" i="1"/>
  <c r="F85" i="1"/>
  <c r="G85" i="1"/>
  <c r="H85" i="1"/>
  <c r="J85" i="1"/>
  <c r="K85" i="1"/>
  <c r="L85" i="1"/>
  <c r="M85" i="1"/>
  <c r="AI85" i="1"/>
  <c r="AJ85" i="1"/>
  <c r="AK85" i="1"/>
  <c r="AL85" i="1"/>
  <c r="AM85" i="1"/>
  <c r="AN85" i="1"/>
  <c r="AO85" i="1"/>
  <c r="AP85" i="1"/>
  <c r="AX85" i="1"/>
  <c r="C86" i="1"/>
  <c r="D86" i="1"/>
  <c r="E86" i="1"/>
  <c r="F86" i="1"/>
  <c r="G86" i="1"/>
  <c r="H86" i="1"/>
  <c r="J86" i="1"/>
  <c r="K86" i="1"/>
  <c r="L86" i="1"/>
  <c r="M86" i="1"/>
  <c r="AI86" i="1"/>
  <c r="AJ86" i="1"/>
  <c r="AK86" i="1"/>
  <c r="AL86" i="1"/>
  <c r="AM86" i="1"/>
  <c r="AN86" i="1"/>
  <c r="AO86" i="1"/>
  <c r="AP86" i="1"/>
  <c r="AX86" i="1"/>
  <c r="C87" i="1"/>
  <c r="D87" i="1"/>
  <c r="E87" i="1"/>
  <c r="F87" i="1"/>
  <c r="G87" i="1"/>
  <c r="H87" i="1"/>
  <c r="J87" i="1"/>
  <c r="K87" i="1"/>
  <c r="L87" i="1"/>
  <c r="M87" i="1"/>
  <c r="AI87" i="1"/>
  <c r="AJ87" i="1"/>
  <c r="AK87" i="1"/>
  <c r="AL87" i="1"/>
  <c r="AM87" i="1"/>
  <c r="AN87" i="1"/>
  <c r="AO87" i="1"/>
  <c r="AP87" i="1"/>
  <c r="AX87" i="1"/>
  <c r="C88" i="1"/>
  <c r="D88" i="1"/>
  <c r="E88" i="1"/>
  <c r="F88" i="1"/>
  <c r="G88" i="1"/>
  <c r="H88" i="1"/>
  <c r="J88" i="1"/>
  <c r="K88" i="1"/>
  <c r="L88" i="1"/>
  <c r="M88" i="1"/>
  <c r="AI88" i="1"/>
  <c r="AJ88" i="1"/>
  <c r="AK88" i="1"/>
  <c r="AL88" i="1"/>
  <c r="AM88" i="1"/>
  <c r="AN88" i="1"/>
  <c r="AO88" i="1"/>
  <c r="AP88" i="1"/>
  <c r="AX88" i="1"/>
  <c r="C89" i="1"/>
  <c r="D89" i="1"/>
  <c r="E89" i="1"/>
  <c r="F89" i="1"/>
  <c r="G89" i="1"/>
  <c r="H89" i="1"/>
  <c r="J89" i="1"/>
  <c r="K89" i="1"/>
  <c r="L89" i="1"/>
  <c r="M89" i="1"/>
  <c r="AI89" i="1"/>
  <c r="AJ89" i="1"/>
  <c r="AK89" i="1"/>
  <c r="AL89" i="1"/>
  <c r="AM89" i="1"/>
  <c r="AN89" i="1"/>
  <c r="AO89" i="1"/>
  <c r="AP89" i="1"/>
  <c r="AX89" i="1"/>
  <c r="C90" i="1"/>
  <c r="D90" i="1"/>
  <c r="E90" i="1"/>
  <c r="F90" i="1"/>
  <c r="G90" i="1"/>
  <c r="H90" i="1"/>
  <c r="J90" i="1"/>
  <c r="K90" i="1"/>
  <c r="L90" i="1"/>
  <c r="M90" i="1"/>
  <c r="AI90" i="1"/>
  <c r="AJ90" i="1"/>
  <c r="AK90" i="1"/>
  <c r="AL90" i="1"/>
  <c r="AM90" i="1"/>
  <c r="AN90" i="1"/>
  <c r="AO90" i="1"/>
  <c r="AP90" i="1"/>
  <c r="AX90" i="1"/>
  <c r="C91" i="1"/>
  <c r="D91" i="1"/>
  <c r="E91" i="1"/>
  <c r="F91" i="1"/>
  <c r="G91" i="1"/>
  <c r="H91" i="1"/>
  <c r="J91" i="1"/>
  <c r="K91" i="1"/>
  <c r="L91" i="1"/>
  <c r="M91" i="1"/>
  <c r="AI91" i="1"/>
  <c r="AJ91" i="1"/>
  <c r="AK91" i="1"/>
  <c r="AL91" i="1"/>
  <c r="AM91" i="1"/>
  <c r="AN91" i="1"/>
  <c r="AO91" i="1"/>
  <c r="AP91" i="1"/>
  <c r="AX91" i="1"/>
  <c r="C92" i="1"/>
  <c r="D92" i="1"/>
  <c r="E92" i="1"/>
  <c r="F92" i="1"/>
  <c r="G92" i="1"/>
  <c r="H92" i="1"/>
  <c r="J92" i="1"/>
  <c r="K92" i="1"/>
  <c r="L92" i="1"/>
  <c r="M92" i="1"/>
  <c r="AI92" i="1"/>
  <c r="AJ92" i="1"/>
  <c r="AK92" i="1"/>
  <c r="AL92" i="1"/>
  <c r="AM92" i="1"/>
  <c r="AN92" i="1"/>
  <c r="AO92" i="1"/>
  <c r="AP92" i="1"/>
  <c r="AX92" i="1"/>
  <c r="C93" i="1"/>
  <c r="D93" i="1"/>
  <c r="E93" i="1"/>
  <c r="F93" i="1"/>
  <c r="G93" i="1"/>
  <c r="H93" i="1"/>
  <c r="J93" i="1"/>
  <c r="K93" i="1"/>
  <c r="L93" i="1"/>
  <c r="M93" i="1"/>
  <c r="AI93" i="1"/>
  <c r="AJ93" i="1"/>
  <c r="AK93" i="1"/>
  <c r="AL93" i="1"/>
  <c r="AM93" i="1"/>
  <c r="AN93" i="1"/>
  <c r="AO93" i="1"/>
  <c r="AP93" i="1"/>
  <c r="AX93" i="1"/>
  <c r="C94" i="1"/>
  <c r="D94" i="1"/>
  <c r="E94" i="1"/>
  <c r="F94" i="1"/>
  <c r="G94" i="1"/>
  <c r="H94" i="1"/>
  <c r="J94" i="1"/>
  <c r="K94" i="1"/>
  <c r="L94" i="1"/>
  <c r="M94" i="1"/>
  <c r="AI94" i="1"/>
  <c r="AJ94" i="1"/>
  <c r="AK94" i="1"/>
  <c r="AL94" i="1"/>
  <c r="AM94" i="1"/>
  <c r="AN94" i="1"/>
  <c r="AO94" i="1"/>
  <c r="AP94" i="1"/>
  <c r="AX94" i="1"/>
  <c r="C95" i="1"/>
  <c r="D95" i="1"/>
  <c r="E95" i="1"/>
  <c r="F95" i="1"/>
  <c r="G95" i="1"/>
  <c r="H95" i="1"/>
  <c r="J95" i="1"/>
  <c r="K95" i="1"/>
  <c r="L95" i="1"/>
  <c r="M95" i="1"/>
  <c r="AI95" i="1"/>
  <c r="AJ95" i="1"/>
  <c r="AK95" i="1"/>
  <c r="AL95" i="1"/>
  <c r="AM95" i="1"/>
  <c r="AN95" i="1"/>
  <c r="AO95" i="1"/>
  <c r="AP95" i="1"/>
  <c r="AX95" i="1"/>
  <c r="C96" i="1"/>
  <c r="D96" i="1"/>
  <c r="E96" i="1"/>
  <c r="F96" i="1"/>
  <c r="G96" i="1"/>
  <c r="H96" i="1"/>
  <c r="J96" i="1"/>
  <c r="K96" i="1"/>
  <c r="L96" i="1"/>
  <c r="M96" i="1"/>
  <c r="AI96" i="1"/>
  <c r="AJ96" i="1"/>
  <c r="AK96" i="1"/>
  <c r="AL96" i="1"/>
  <c r="AM96" i="1"/>
  <c r="AN96" i="1"/>
  <c r="AO96" i="1"/>
  <c r="AP96" i="1"/>
  <c r="AX96" i="1"/>
  <c r="C97" i="1"/>
  <c r="D97" i="1"/>
  <c r="E97" i="1"/>
  <c r="F97" i="1"/>
  <c r="G97" i="1"/>
  <c r="H97" i="1"/>
  <c r="J97" i="1"/>
  <c r="K97" i="1"/>
  <c r="L97" i="1"/>
  <c r="M97" i="1"/>
  <c r="AI97" i="1"/>
  <c r="AJ97" i="1"/>
  <c r="AK97" i="1"/>
  <c r="AL97" i="1"/>
  <c r="AM97" i="1"/>
  <c r="AN97" i="1"/>
  <c r="AO97" i="1"/>
  <c r="AP97" i="1"/>
  <c r="AX97" i="1"/>
  <c r="C98" i="1"/>
  <c r="D98" i="1"/>
  <c r="E98" i="1"/>
  <c r="F98" i="1"/>
  <c r="G98" i="1"/>
  <c r="H98" i="1"/>
  <c r="J98" i="1"/>
  <c r="K98" i="1"/>
  <c r="L98" i="1"/>
  <c r="M98" i="1"/>
  <c r="AI98" i="1"/>
  <c r="AJ98" i="1"/>
  <c r="AK98" i="1"/>
  <c r="AL98" i="1"/>
  <c r="AM98" i="1"/>
  <c r="AN98" i="1"/>
  <c r="AO98" i="1"/>
  <c r="AP98" i="1"/>
  <c r="AX98" i="1"/>
  <c r="C99" i="1"/>
  <c r="D99" i="1"/>
  <c r="E99" i="1"/>
  <c r="F99" i="1"/>
  <c r="G99" i="1"/>
  <c r="H99" i="1"/>
  <c r="J99" i="1"/>
  <c r="K99" i="1"/>
  <c r="L99" i="1"/>
  <c r="M99" i="1"/>
  <c r="AI99" i="1"/>
  <c r="AJ99" i="1"/>
  <c r="AK99" i="1"/>
  <c r="AL99" i="1"/>
  <c r="AM99" i="1"/>
  <c r="AN99" i="1"/>
  <c r="AO99" i="1"/>
  <c r="AP99" i="1"/>
  <c r="AX99" i="1"/>
  <c r="C100" i="1"/>
  <c r="D100" i="1"/>
  <c r="E100" i="1"/>
  <c r="F100" i="1"/>
  <c r="G100" i="1"/>
  <c r="H100" i="1"/>
  <c r="J100" i="1"/>
  <c r="K100" i="1"/>
  <c r="L100" i="1"/>
  <c r="M100" i="1"/>
  <c r="AI100" i="1"/>
  <c r="AJ100" i="1"/>
  <c r="AK100" i="1"/>
  <c r="AL100" i="1"/>
  <c r="AM100" i="1"/>
  <c r="AN100" i="1"/>
  <c r="AO100" i="1"/>
  <c r="AP100" i="1"/>
  <c r="AX100" i="1"/>
  <c r="C101" i="1"/>
  <c r="D101" i="1"/>
  <c r="E101" i="1"/>
  <c r="F101" i="1"/>
  <c r="G101" i="1"/>
  <c r="H101" i="1"/>
  <c r="J101" i="1"/>
  <c r="K101" i="1"/>
  <c r="L101" i="1"/>
  <c r="M101" i="1"/>
  <c r="AI101" i="1"/>
  <c r="AJ101" i="1"/>
  <c r="AK101" i="1"/>
  <c r="AL101" i="1"/>
  <c r="AM101" i="1"/>
  <c r="AN101" i="1"/>
  <c r="AO101" i="1"/>
  <c r="AP101" i="1"/>
  <c r="AX101" i="1"/>
  <c r="C102" i="1"/>
  <c r="D102" i="1"/>
  <c r="E102" i="1"/>
  <c r="F102" i="1"/>
  <c r="G102" i="1"/>
  <c r="H102" i="1"/>
  <c r="J102" i="1"/>
  <c r="K102" i="1"/>
  <c r="L102" i="1"/>
  <c r="M102" i="1"/>
  <c r="AI102" i="1"/>
  <c r="AJ102" i="1"/>
  <c r="AK102" i="1"/>
  <c r="AL102" i="1"/>
  <c r="AM102" i="1"/>
  <c r="AN102" i="1"/>
  <c r="AO102" i="1"/>
  <c r="AP102" i="1"/>
  <c r="AX102" i="1"/>
  <c r="C103" i="1"/>
  <c r="D103" i="1"/>
  <c r="E103" i="1"/>
  <c r="F103" i="1"/>
  <c r="G103" i="1"/>
  <c r="H103" i="1"/>
  <c r="J103" i="1"/>
  <c r="K103" i="1"/>
  <c r="L103" i="1"/>
  <c r="M103" i="1"/>
  <c r="AI103" i="1"/>
  <c r="AJ103" i="1"/>
  <c r="AK103" i="1"/>
  <c r="AL103" i="1"/>
  <c r="AM103" i="1"/>
  <c r="AN103" i="1"/>
  <c r="AO103" i="1"/>
  <c r="AP103" i="1"/>
  <c r="AX103" i="1"/>
  <c r="C104" i="1"/>
  <c r="D104" i="1"/>
  <c r="E104" i="1"/>
  <c r="F104" i="1"/>
  <c r="G104" i="1"/>
  <c r="H104" i="1"/>
  <c r="J104" i="1"/>
  <c r="K104" i="1"/>
  <c r="L104" i="1"/>
  <c r="M104" i="1"/>
  <c r="AI104" i="1"/>
  <c r="AJ104" i="1"/>
  <c r="AK104" i="1"/>
  <c r="AL104" i="1"/>
  <c r="AM104" i="1"/>
  <c r="AN104" i="1"/>
  <c r="AO104" i="1"/>
  <c r="AP104" i="1"/>
  <c r="AX104" i="1"/>
  <c r="C105" i="1"/>
  <c r="D105" i="1"/>
  <c r="E105" i="1"/>
  <c r="F105" i="1"/>
  <c r="G105" i="1"/>
  <c r="H105" i="1"/>
  <c r="J105" i="1"/>
  <c r="K105" i="1"/>
  <c r="L105" i="1"/>
  <c r="M105" i="1"/>
  <c r="AI105" i="1"/>
  <c r="AJ105" i="1"/>
  <c r="AK105" i="1"/>
  <c r="AL105" i="1"/>
  <c r="AM105" i="1"/>
  <c r="AN105" i="1"/>
  <c r="AO105" i="1"/>
  <c r="AP105" i="1"/>
  <c r="AX105" i="1"/>
  <c r="C106" i="1"/>
  <c r="D106" i="1"/>
  <c r="E106" i="1"/>
  <c r="F106" i="1"/>
  <c r="G106" i="1"/>
  <c r="H106" i="1"/>
  <c r="J106" i="1"/>
  <c r="K106" i="1"/>
  <c r="L106" i="1"/>
  <c r="M106" i="1"/>
  <c r="AI106" i="1"/>
  <c r="AJ106" i="1"/>
  <c r="AK106" i="1"/>
  <c r="AL106" i="1"/>
  <c r="AM106" i="1"/>
  <c r="AN106" i="1"/>
  <c r="AO106" i="1"/>
  <c r="AP106" i="1"/>
  <c r="AX106" i="1"/>
  <c r="C107" i="1"/>
  <c r="D107" i="1"/>
  <c r="E107" i="1"/>
  <c r="F107" i="1"/>
  <c r="G107" i="1"/>
  <c r="H107" i="1"/>
  <c r="J107" i="1"/>
  <c r="K107" i="1"/>
  <c r="L107" i="1"/>
  <c r="M107" i="1"/>
  <c r="AI107" i="1"/>
  <c r="AJ107" i="1"/>
  <c r="AK107" i="1"/>
  <c r="AL107" i="1"/>
  <c r="AM107" i="1"/>
  <c r="AN107" i="1"/>
  <c r="AO107" i="1"/>
  <c r="AP107" i="1"/>
  <c r="AX107" i="1"/>
  <c r="C108" i="1"/>
  <c r="D108" i="1"/>
  <c r="E108" i="1"/>
  <c r="F108" i="1"/>
  <c r="G108" i="1"/>
  <c r="H108" i="1"/>
  <c r="J108" i="1"/>
  <c r="K108" i="1"/>
  <c r="L108" i="1"/>
  <c r="M108" i="1"/>
  <c r="AI108" i="1"/>
  <c r="AJ108" i="1"/>
  <c r="AK108" i="1"/>
  <c r="AL108" i="1"/>
  <c r="AM108" i="1"/>
  <c r="AN108" i="1"/>
  <c r="AO108" i="1"/>
  <c r="AP108" i="1"/>
  <c r="AX108" i="1"/>
  <c r="C109" i="1"/>
  <c r="D109" i="1"/>
  <c r="E109" i="1"/>
  <c r="F109" i="1"/>
  <c r="G109" i="1"/>
  <c r="H109" i="1"/>
  <c r="J109" i="1"/>
  <c r="K109" i="1"/>
  <c r="L109" i="1"/>
  <c r="M109" i="1"/>
  <c r="AI109" i="1"/>
  <c r="AJ109" i="1"/>
  <c r="AK109" i="1"/>
  <c r="AL109" i="1"/>
  <c r="AM109" i="1"/>
  <c r="AN109" i="1"/>
  <c r="AO109" i="1"/>
  <c r="AP109" i="1"/>
  <c r="AX109" i="1"/>
  <c r="C110" i="1"/>
  <c r="D110" i="1"/>
  <c r="E110" i="1"/>
  <c r="F110" i="1"/>
  <c r="G110" i="1"/>
  <c r="H110" i="1"/>
  <c r="J110" i="1"/>
  <c r="K110" i="1"/>
  <c r="L110" i="1"/>
  <c r="M110" i="1"/>
  <c r="AI110" i="1"/>
  <c r="AJ110" i="1"/>
  <c r="AK110" i="1"/>
  <c r="AL110" i="1"/>
  <c r="AM110" i="1"/>
  <c r="AN110" i="1"/>
  <c r="AO110" i="1"/>
  <c r="AP110" i="1"/>
  <c r="AX110" i="1"/>
  <c r="C111" i="1"/>
  <c r="D111" i="1"/>
  <c r="E111" i="1"/>
  <c r="F111" i="1"/>
  <c r="G111" i="1"/>
  <c r="H111" i="1"/>
  <c r="J111" i="1"/>
  <c r="K111" i="1"/>
  <c r="L111" i="1"/>
  <c r="M111" i="1"/>
  <c r="AI111" i="1"/>
  <c r="AJ111" i="1"/>
  <c r="AK111" i="1"/>
  <c r="AL111" i="1"/>
  <c r="AM111" i="1"/>
  <c r="AN111" i="1"/>
  <c r="AO111" i="1"/>
  <c r="AP111" i="1"/>
  <c r="AX111" i="1"/>
  <c r="C112" i="1"/>
  <c r="D112" i="1"/>
  <c r="E112" i="1"/>
  <c r="F112" i="1"/>
  <c r="G112" i="1"/>
  <c r="H112" i="1"/>
  <c r="J112" i="1"/>
  <c r="K112" i="1"/>
  <c r="L112" i="1"/>
  <c r="M112" i="1"/>
  <c r="AI112" i="1"/>
  <c r="AJ112" i="1"/>
  <c r="AK112" i="1"/>
  <c r="AL112" i="1"/>
  <c r="AM112" i="1"/>
  <c r="AN112" i="1"/>
  <c r="AO112" i="1"/>
  <c r="AP112" i="1"/>
  <c r="AX112" i="1"/>
  <c r="C113" i="1"/>
  <c r="D113" i="1"/>
  <c r="E113" i="1"/>
  <c r="F113" i="1"/>
  <c r="G113" i="1"/>
  <c r="H113" i="1"/>
  <c r="J113" i="1"/>
  <c r="K113" i="1"/>
  <c r="L113" i="1"/>
  <c r="M113" i="1"/>
  <c r="AI113" i="1"/>
  <c r="AJ113" i="1"/>
  <c r="AK113" i="1"/>
  <c r="AL113" i="1"/>
  <c r="AM113" i="1"/>
  <c r="AN113" i="1"/>
  <c r="AO113" i="1"/>
  <c r="AP113" i="1"/>
  <c r="AX113" i="1"/>
  <c r="C114" i="1"/>
  <c r="D114" i="1"/>
  <c r="E114" i="1"/>
  <c r="F114" i="1"/>
  <c r="G114" i="1"/>
  <c r="H114" i="1"/>
  <c r="J114" i="1"/>
  <c r="K114" i="1"/>
  <c r="L114" i="1"/>
  <c r="M114" i="1"/>
  <c r="AI114" i="1"/>
  <c r="AJ114" i="1"/>
  <c r="AK114" i="1"/>
  <c r="AL114" i="1"/>
  <c r="AM114" i="1"/>
  <c r="AN114" i="1"/>
  <c r="AO114" i="1"/>
  <c r="AP114" i="1"/>
  <c r="AX114" i="1"/>
  <c r="C115" i="1"/>
  <c r="D115" i="1"/>
  <c r="E115" i="1"/>
  <c r="F115" i="1"/>
  <c r="G115" i="1"/>
  <c r="H115" i="1"/>
  <c r="J115" i="1"/>
  <c r="K115" i="1"/>
  <c r="L115" i="1"/>
  <c r="M115" i="1"/>
  <c r="AI115" i="1"/>
  <c r="AJ115" i="1"/>
  <c r="AK115" i="1"/>
  <c r="AL115" i="1"/>
  <c r="AM115" i="1"/>
  <c r="AN115" i="1"/>
  <c r="AO115" i="1"/>
  <c r="AP115" i="1"/>
  <c r="AX115" i="1"/>
  <c r="C116" i="1"/>
  <c r="D116" i="1"/>
  <c r="E116" i="1"/>
  <c r="F116" i="1"/>
  <c r="G116" i="1"/>
  <c r="H116" i="1"/>
  <c r="J116" i="1"/>
  <c r="K116" i="1"/>
  <c r="L116" i="1"/>
  <c r="M116" i="1"/>
  <c r="AI116" i="1"/>
  <c r="AJ116" i="1"/>
  <c r="AK116" i="1"/>
  <c r="AL116" i="1"/>
  <c r="AM116" i="1"/>
  <c r="AN116" i="1"/>
  <c r="AO116" i="1"/>
  <c r="AP116" i="1"/>
  <c r="AX116" i="1"/>
  <c r="C117" i="1"/>
  <c r="D117" i="1"/>
  <c r="E117" i="1"/>
  <c r="F117" i="1"/>
  <c r="G117" i="1"/>
  <c r="H117" i="1"/>
  <c r="J117" i="1"/>
  <c r="K117" i="1"/>
  <c r="L117" i="1"/>
  <c r="M117" i="1"/>
  <c r="AI117" i="1"/>
  <c r="AJ117" i="1"/>
  <c r="AK117" i="1"/>
  <c r="AL117" i="1"/>
  <c r="AM117" i="1"/>
  <c r="AN117" i="1"/>
  <c r="AO117" i="1"/>
  <c r="AP117" i="1"/>
  <c r="AX117" i="1"/>
  <c r="C118" i="1"/>
  <c r="D118" i="1"/>
  <c r="E118" i="1"/>
  <c r="F118" i="1"/>
  <c r="G118" i="1"/>
  <c r="H118" i="1"/>
  <c r="J118" i="1"/>
  <c r="K118" i="1"/>
  <c r="L118" i="1"/>
  <c r="M118" i="1"/>
  <c r="AI118" i="1"/>
  <c r="AJ118" i="1"/>
  <c r="AK118" i="1"/>
  <c r="AL118" i="1"/>
  <c r="AM118" i="1"/>
  <c r="AN118" i="1"/>
  <c r="AO118" i="1"/>
  <c r="AP118" i="1"/>
  <c r="AX118" i="1"/>
  <c r="C119" i="1"/>
  <c r="D119" i="1"/>
  <c r="E119" i="1"/>
  <c r="F119" i="1"/>
  <c r="G119" i="1"/>
  <c r="H119" i="1"/>
  <c r="J119" i="1"/>
  <c r="K119" i="1"/>
  <c r="L119" i="1"/>
  <c r="M119" i="1"/>
  <c r="AI119" i="1"/>
  <c r="AJ119" i="1"/>
  <c r="AK119" i="1"/>
  <c r="AL119" i="1"/>
  <c r="AM119" i="1"/>
  <c r="AN119" i="1"/>
  <c r="AO119" i="1"/>
  <c r="AP119" i="1"/>
  <c r="AX119" i="1"/>
  <c r="C120" i="1"/>
  <c r="D120" i="1"/>
  <c r="E120" i="1"/>
  <c r="F120" i="1"/>
  <c r="G120" i="1"/>
  <c r="H120" i="1"/>
  <c r="J120" i="1"/>
  <c r="K120" i="1"/>
  <c r="L120" i="1"/>
  <c r="M120" i="1"/>
  <c r="AI120" i="1"/>
  <c r="AJ120" i="1"/>
  <c r="AK120" i="1"/>
  <c r="AL120" i="1"/>
  <c r="AM120" i="1"/>
  <c r="AN120" i="1"/>
  <c r="AO120" i="1"/>
  <c r="AP120" i="1"/>
  <c r="AX120" i="1"/>
  <c r="C121" i="1"/>
  <c r="D121" i="1"/>
  <c r="E121" i="1"/>
  <c r="F121" i="1"/>
  <c r="G121" i="1"/>
  <c r="H121" i="1"/>
  <c r="J121" i="1"/>
  <c r="K121" i="1"/>
  <c r="L121" i="1"/>
  <c r="M121" i="1"/>
  <c r="AI121" i="1"/>
  <c r="AJ121" i="1"/>
  <c r="AK121" i="1"/>
  <c r="AL121" i="1"/>
  <c r="AM121" i="1"/>
  <c r="AN121" i="1"/>
  <c r="AO121" i="1"/>
  <c r="AP121" i="1"/>
  <c r="AX121" i="1"/>
  <c r="C122" i="1"/>
  <c r="D122" i="1"/>
  <c r="E122" i="1"/>
  <c r="F122" i="1"/>
  <c r="G122" i="1"/>
  <c r="H122" i="1"/>
  <c r="J122" i="1"/>
  <c r="K122" i="1"/>
  <c r="L122" i="1"/>
  <c r="M122" i="1"/>
  <c r="AI122" i="1"/>
  <c r="AJ122" i="1"/>
  <c r="AK122" i="1"/>
  <c r="AL122" i="1"/>
  <c r="AM122" i="1"/>
  <c r="AN122" i="1"/>
  <c r="AO122" i="1"/>
  <c r="AP122" i="1"/>
  <c r="AX122" i="1"/>
  <c r="C123" i="1"/>
  <c r="D123" i="1"/>
  <c r="E123" i="1"/>
  <c r="F123" i="1"/>
  <c r="G123" i="1"/>
  <c r="H123" i="1"/>
  <c r="J123" i="1"/>
  <c r="K123" i="1"/>
  <c r="L123" i="1"/>
  <c r="M123" i="1"/>
  <c r="AI123" i="1"/>
  <c r="AJ123" i="1"/>
  <c r="AK123" i="1"/>
  <c r="AL123" i="1"/>
  <c r="AM123" i="1"/>
  <c r="AN123" i="1"/>
  <c r="AO123" i="1"/>
  <c r="AP123" i="1"/>
  <c r="AX123" i="1"/>
  <c r="C124" i="1"/>
  <c r="D124" i="1"/>
  <c r="E124" i="1"/>
  <c r="F124" i="1"/>
  <c r="G124" i="1"/>
  <c r="H124" i="1"/>
  <c r="J124" i="1"/>
  <c r="K124" i="1"/>
  <c r="L124" i="1"/>
  <c r="M124" i="1"/>
  <c r="AI124" i="1"/>
  <c r="AJ124" i="1"/>
  <c r="AK124" i="1"/>
  <c r="AL124" i="1"/>
  <c r="AM124" i="1"/>
  <c r="AN124" i="1"/>
  <c r="AO124" i="1"/>
  <c r="AP124" i="1"/>
  <c r="AX124" i="1"/>
  <c r="C125" i="1"/>
  <c r="D125" i="1"/>
  <c r="E125" i="1"/>
  <c r="F125" i="1"/>
  <c r="G125" i="1"/>
  <c r="H125" i="1"/>
  <c r="J125" i="1"/>
  <c r="K125" i="1"/>
  <c r="L125" i="1"/>
  <c r="M125" i="1"/>
  <c r="AI125" i="1"/>
  <c r="AJ125" i="1"/>
  <c r="AK125" i="1"/>
  <c r="AL125" i="1"/>
  <c r="AM125" i="1"/>
  <c r="AN125" i="1"/>
  <c r="AO125" i="1"/>
  <c r="AP125" i="1"/>
  <c r="AX125" i="1"/>
  <c r="C126" i="1"/>
  <c r="D126" i="1"/>
  <c r="E126" i="1"/>
  <c r="F126" i="1"/>
  <c r="G126" i="1"/>
  <c r="H126" i="1"/>
  <c r="J126" i="1"/>
  <c r="K126" i="1"/>
  <c r="L126" i="1"/>
  <c r="M126" i="1"/>
  <c r="AI126" i="1"/>
  <c r="AJ126" i="1"/>
  <c r="AK126" i="1"/>
  <c r="AL126" i="1"/>
  <c r="AM126" i="1"/>
  <c r="AN126" i="1"/>
  <c r="AO126" i="1"/>
  <c r="AP126" i="1"/>
  <c r="AX126" i="1"/>
  <c r="C127" i="1"/>
  <c r="D127" i="1"/>
  <c r="E127" i="1"/>
  <c r="F127" i="1"/>
  <c r="G127" i="1"/>
  <c r="H127" i="1"/>
  <c r="J127" i="1"/>
  <c r="K127" i="1"/>
  <c r="L127" i="1"/>
  <c r="M127" i="1"/>
  <c r="AI127" i="1"/>
  <c r="AJ127" i="1"/>
  <c r="AK127" i="1"/>
  <c r="AL127" i="1"/>
  <c r="AM127" i="1"/>
  <c r="AN127" i="1"/>
  <c r="AO127" i="1"/>
  <c r="AP127" i="1"/>
  <c r="AX127" i="1"/>
  <c r="C128" i="1"/>
  <c r="D128" i="1"/>
  <c r="E128" i="1"/>
  <c r="F128" i="1"/>
  <c r="G128" i="1"/>
  <c r="H128" i="1"/>
  <c r="J128" i="1"/>
  <c r="K128" i="1"/>
  <c r="L128" i="1"/>
  <c r="M128" i="1"/>
  <c r="AI128" i="1"/>
  <c r="AJ128" i="1"/>
  <c r="AK128" i="1"/>
  <c r="AL128" i="1"/>
  <c r="AM128" i="1"/>
  <c r="AN128" i="1"/>
  <c r="AO128" i="1"/>
  <c r="AP128" i="1"/>
  <c r="AX128" i="1"/>
  <c r="C129" i="1"/>
  <c r="D129" i="1"/>
  <c r="E129" i="1"/>
  <c r="F129" i="1"/>
  <c r="G129" i="1"/>
  <c r="H129" i="1"/>
  <c r="J129" i="1"/>
  <c r="K129" i="1"/>
  <c r="L129" i="1"/>
  <c r="M129" i="1"/>
  <c r="AI129" i="1"/>
  <c r="AJ129" i="1"/>
  <c r="AK129" i="1"/>
  <c r="AL129" i="1"/>
  <c r="AM129" i="1"/>
  <c r="AN129" i="1"/>
  <c r="AO129" i="1"/>
  <c r="AP129" i="1"/>
  <c r="AX129" i="1"/>
  <c r="C130" i="1"/>
  <c r="D130" i="1"/>
  <c r="E130" i="1"/>
  <c r="F130" i="1"/>
  <c r="G130" i="1"/>
  <c r="H130" i="1"/>
  <c r="J130" i="1"/>
  <c r="K130" i="1"/>
  <c r="L130" i="1"/>
  <c r="M130" i="1"/>
  <c r="AI130" i="1"/>
  <c r="AJ130" i="1"/>
  <c r="AK130" i="1"/>
  <c r="AL130" i="1"/>
  <c r="AM130" i="1"/>
  <c r="AN130" i="1"/>
  <c r="AO130" i="1"/>
  <c r="AP130" i="1"/>
  <c r="AX130" i="1"/>
  <c r="C131" i="1"/>
  <c r="D131" i="1"/>
  <c r="E131" i="1"/>
  <c r="F131" i="1"/>
  <c r="G131" i="1"/>
  <c r="H131" i="1"/>
  <c r="J131" i="1"/>
  <c r="K131" i="1"/>
  <c r="L131" i="1"/>
  <c r="M131" i="1"/>
  <c r="AI131" i="1"/>
  <c r="AJ131" i="1"/>
  <c r="AK131" i="1"/>
  <c r="AL131" i="1"/>
  <c r="AM131" i="1"/>
  <c r="AN131" i="1"/>
  <c r="AO131" i="1"/>
  <c r="AP131" i="1"/>
  <c r="AX131" i="1"/>
  <c r="C132" i="1"/>
  <c r="D132" i="1"/>
  <c r="E132" i="1"/>
  <c r="F132" i="1"/>
  <c r="G132" i="1"/>
  <c r="H132" i="1"/>
  <c r="J132" i="1"/>
  <c r="K132" i="1"/>
  <c r="L132" i="1"/>
  <c r="M132" i="1"/>
  <c r="AI132" i="1"/>
  <c r="AJ132" i="1"/>
  <c r="AK132" i="1"/>
  <c r="AL132" i="1"/>
  <c r="AM132" i="1"/>
  <c r="AN132" i="1"/>
  <c r="AO132" i="1"/>
  <c r="AP132" i="1"/>
  <c r="AX132" i="1"/>
  <c r="C133" i="1"/>
  <c r="D133" i="1"/>
  <c r="E133" i="1"/>
  <c r="F133" i="1"/>
  <c r="G133" i="1"/>
  <c r="H133" i="1"/>
  <c r="J133" i="1"/>
  <c r="K133" i="1"/>
  <c r="L133" i="1"/>
  <c r="M133" i="1"/>
  <c r="AI133" i="1"/>
  <c r="AJ133" i="1"/>
  <c r="AK133" i="1"/>
  <c r="AL133" i="1"/>
  <c r="AM133" i="1"/>
  <c r="AN133" i="1"/>
  <c r="AO133" i="1"/>
  <c r="AP133" i="1"/>
  <c r="AX133" i="1"/>
  <c r="C134" i="1"/>
  <c r="D134" i="1"/>
  <c r="E134" i="1"/>
  <c r="F134" i="1"/>
  <c r="G134" i="1"/>
  <c r="H134" i="1"/>
  <c r="J134" i="1"/>
  <c r="K134" i="1"/>
  <c r="L134" i="1"/>
  <c r="M134" i="1"/>
  <c r="AI134" i="1"/>
  <c r="AJ134" i="1"/>
  <c r="AK134" i="1"/>
  <c r="AL134" i="1"/>
  <c r="AM134" i="1"/>
  <c r="AN134" i="1"/>
  <c r="AO134" i="1"/>
  <c r="AP134" i="1"/>
  <c r="AX134" i="1"/>
  <c r="C135" i="1"/>
  <c r="D135" i="1"/>
  <c r="E135" i="1"/>
  <c r="F135" i="1"/>
  <c r="G135" i="1"/>
  <c r="H135" i="1"/>
  <c r="J135" i="1"/>
  <c r="K135" i="1"/>
  <c r="L135" i="1"/>
  <c r="M135" i="1"/>
  <c r="AI135" i="1"/>
  <c r="AJ135" i="1"/>
  <c r="AK135" i="1"/>
  <c r="AL135" i="1"/>
  <c r="AM135" i="1"/>
  <c r="AN135" i="1"/>
  <c r="AO135" i="1"/>
  <c r="AP135" i="1"/>
  <c r="AX135" i="1"/>
  <c r="C136" i="1"/>
  <c r="D136" i="1"/>
  <c r="E136" i="1"/>
  <c r="F136" i="1"/>
  <c r="G136" i="1"/>
  <c r="H136" i="1"/>
  <c r="J136" i="1"/>
  <c r="K136" i="1"/>
  <c r="L136" i="1"/>
  <c r="M136" i="1"/>
  <c r="AI136" i="1"/>
  <c r="AJ136" i="1"/>
  <c r="AK136" i="1"/>
  <c r="AL136" i="1"/>
  <c r="AM136" i="1"/>
  <c r="AN136" i="1"/>
  <c r="AO136" i="1"/>
  <c r="AP136" i="1"/>
  <c r="AX136" i="1"/>
  <c r="C137" i="1"/>
  <c r="D137" i="1"/>
  <c r="E137" i="1"/>
  <c r="F137" i="1"/>
  <c r="G137" i="1"/>
  <c r="H137" i="1"/>
  <c r="J137" i="1"/>
  <c r="K137" i="1"/>
  <c r="L137" i="1"/>
  <c r="M137" i="1"/>
  <c r="AI137" i="1"/>
  <c r="AJ137" i="1"/>
  <c r="AK137" i="1"/>
  <c r="AL137" i="1"/>
  <c r="AM137" i="1"/>
  <c r="AN137" i="1"/>
  <c r="AO137" i="1"/>
  <c r="AP137" i="1"/>
  <c r="AX137" i="1"/>
  <c r="C138" i="1"/>
  <c r="D138" i="1"/>
  <c r="E138" i="1"/>
  <c r="F138" i="1"/>
  <c r="G138" i="1"/>
  <c r="H138" i="1"/>
  <c r="J138" i="1"/>
  <c r="K138" i="1"/>
  <c r="L138" i="1"/>
  <c r="M138" i="1"/>
  <c r="AI138" i="1"/>
  <c r="AJ138" i="1"/>
  <c r="AK138" i="1"/>
  <c r="AL138" i="1"/>
  <c r="AM138" i="1"/>
  <c r="AN138" i="1"/>
  <c r="AO138" i="1"/>
  <c r="AP138" i="1"/>
  <c r="AX138" i="1"/>
  <c r="C139" i="1"/>
  <c r="D139" i="1"/>
  <c r="E139" i="1"/>
  <c r="F139" i="1"/>
  <c r="G139" i="1"/>
  <c r="H139" i="1"/>
  <c r="J139" i="1"/>
  <c r="K139" i="1"/>
  <c r="L139" i="1"/>
  <c r="M139" i="1"/>
  <c r="AI139" i="1"/>
  <c r="AJ139" i="1"/>
  <c r="AK139" i="1"/>
  <c r="AL139" i="1"/>
  <c r="AM139" i="1"/>
  <c r="AN139" i="1"/>
  <c r="AO139" i="1"/>
  <c r="AP139" i="1"/>
  <c r="AX139" i="1"/>
  <c r="C140" i="1"/>
  <c r="D140" i="1"/>
  <c r="E140" i="1"/>
  <c r="F140" i="1"/>
  <c r="G140" i="1"/>
  <c r="H140" i="1"/>
  <c r="J140" i="1"/>
  <c r="K140" i="1"/>
  <c r="L140" i="1"/>
  <c r="M140" i="1"/>
  <c r="AI140" i="1"/>
  <c r="AJ140" i="1"/>
  <c r="AK140" i="1"/>
  <c r="AL140" i="1"/>
  <c r="AM140" i="1"/>
  <c r="AN140" i="1"/>
  <c r="AO140" i="1"/>
  <c r="AP140" i="1"/>
  <c r="AX140" i="1"/>
  <c r="C141" i="1"/>
  <c r="D141" i="1"/>
  <c r="E141" i="1"/>
  <c r="F141" i="1"/>
  <c r="G141" i="1"/>
  <c r="H141" i="1"/>
  <c r="J141" i="1"/>
  <c r="K141" i="1"/>
  <c r="L141" i="1"/>
  <c r="M141" i="1"/>
  <c r="AI141" i="1"/>
  <c r="AJ141" i="1"/>
  <c r="AK141" i="1"/>
  <c r="AL141" i="1"/>
  <c r="AM141" i="1"/>
  <c r="AN141" i="1"/>
  <c r="AO141" i="1"/>
  <c r="AP141" i="1"/>
  <c r="AX141" i="1"/>
  <c r="C142" i="1"/>
  <c r="D142" i="1"/>
  <c r="E142" i="1"/>
  <c r="F142" i="1"/>
  <c r="G142" i="1"/>
  <c r="H142" i="1"/>
  <c r="J142" i="1"/>
  <c r="K142" i="1"/>
  <c r="L142" i="1"/>
  <c r="M142" i="1"/>
  <c r="AI142" i="1"/>
  <c r="AJ142" i="1"/>
  <c r="AK142" i="1"/>
  <c r="AL142" i="1"/>
  <c r="AM142" i="1"/>
  <c r="AN142" i="1"/>
  <c r="AO142" i="1"/>
  <c r="AP142" i="1"/>
  <c r="AX142" i="1"/>
  <c r="C143" i="1"/>
  <c r="D143" i="1"/>
  <c r="E143" i="1"/>
  <c r="F143" i="1"/>
  <c r="G143" i="1"/>
  <c r="H143" i="1"/>
  <c r="J143" i="1"/>
  <c r="K143" i="1"/>
  <c r="L143" i="1"/>
  <c r="M143" i="1"/>
  <c r="AI143" i="1"/>
  <c r="AJ143" i="1"/>
  <c r="AK143" i="1"/>
  <c r="AL143" i="1"/>
  <c r="AM143" i="1"/>
  <c r="AN143" i="1"/>
  <c r="AO143" i="1"/>
  <c r="AP143" i="1"/>
  <c r="AX143" i="1"/>
  <c r="C144" i="1"/>
  <c r="D144" i="1"/>
  <c r="E144" i="1"/>
  <c r="F144" i="1"/>
  <c r="G144" i="1"/>
  <c r="H144" i="1"/>
  <c r="J144" i="1"/>
  <c r="K144" i="1"/>
  <c r="L144" i="1"/>
  <c r="M144" i="1"/>
  <c r="AI144" i="1"/>
  <c r="AJ144" i="1"/>
  <c r="AK144" i="1"/>
  <c r="AL144" i="1"/>
  <c r="AM144" i="1"/>
  <c r="AN144" i="1"/>
  <c r="AO144" i="1"/>
  <c r="AP144" i="1"/>
  <c r="AX144" i="1"/>
  <c r="C145" i="1"/>
  <c r="D145" i="1"/>
  <c r="E145" i="1"/>
  <c r="F145" i="1"/>
  <c r="G145" i="1"/>
  <c r="H145" i="1"/>
  <c r="J145" i="1"/>
  <c r="K145" i="1"/>
  <c r="L145" i="1"/>
  <c r="M145" i="1"/>
  <c r="AI145" i="1"/>
  <c r="AJ145" i="1"/>
  <c r="AK145" i="1"/>
  <c r="AL145" i="1"/>
  <c r="AM145" i="1"/>
  <c r="AN145" i="1"/>
  <c r="AO145" i="1"/>
  <c r="AP145" i="1"/>
  <c r="AX145" i="1"/>
  <c r="C146" i="1"/>
  <c r="D146" i="1"/>
  <c r="E146" i="1"/>
  <c r="F146" i="1"/>
  <c r="G146" i="1"/>
  <c r="H146" i="1"/>
  <c r="J146" i="1"/>
  <c r="K146" i="1"/>
  <c r="L146" i="1"/>
  <c r="M146" i="1"/>
  <c r="AI146" i="1"/>
  <c r="AJ146" i="1"/>
  <c r="AK146" i="1"/>
  <c r="AL146" i="1"/>
  <c r="AM146" i="1"/>
  <c r="AN146" i="1"/>
  <c r="AO146" i="1"/>
  <c r="AP146" i="1"/>
  <c r="AX146" i="1"/>
  <c r="C147" i="1"/>
  <c r="D147" i="1"/>
  <c r="E147" i="1"/>
  <c r="F147" i="1"/>
  <c r="G147" i="1"/>
  <c r="H147" i="1"/>
  <c r="J147" i="1"/>
  <c r="K147" i="1"/>
  <c r="L147" i="1"/>
  <c r="M147" i="1"/>
  <c r="AI147" i="1"/>
  <c r="AJ147" i="1"/>
  <c r="AK147" i="1"/>
  <c r="AL147" i="1"/>
  <c r="AM147" i="1"/>
  <c r="AN147" i="1"/>
  <c r="AO147" i="1"/>
  <c r="AP147" i="1"/>
  <c r="AX147" i="1"/>
  <c r="C148" i="1"/>
  <c r="D148" i="1"/>
  <c r="E148" i="1"/>
  <c r="F148" i="1"/>
  <c r="G148" i="1"/>
  <c r="H148" i="1"/>
  <c r="J148" i="1"/>
  <c r="K148" i="1"/>
  <c r="L148" i="1"/>
  <c r="M148" i="1"/>
  <c r="AI148" i="1"/>
  <c r="AJ148" i="1"/>
  <c r="AK148" i="1"/>
  <c r="AL148" i="1"/>
  <c r="AM148" i="1"/>
  <c r="AN148" i="1"/>
  <c r="AO148" i="1"/>
  <c r="AP148" i="1"/>
  <c r="AX148" i="1"/>
  <c r="C149" i="1"/>
  <c r="D149" i="1"/>
  <c r="E149" i="1"/>
  <c r="F149" i="1"/>
  <c r="G149" i="1"/>
  <c r="H149" i="1"/>
  <c r="J149" i="1"/>
  <c r="K149" i="1"/>
  <c r="L149" i="1"/>
  <c r="M149" i="1"/>
  <c r="AI149" i="1"/>
  <c r="AJ149" i="1"/>
  <c r="AK149" i="1"/>
  <c r="AL149" i="1"/>
  <c r="AM149" i="1"/>
  <c r="AN149" i="1"/>
  <c r="AO149" i="1"/>
  <c r="AP149" i="1"/>
  <c r="AX149" i="1"/>
  <c r="C150" i="1"/>
  <c r="D150" i="1"/>
  <c r="E150" i="1"/>
  <c r="F150" i="1"/>
  <c r="G150" i="1"/>
  <c r="H150" i="1"/>
  <c r="J150" i="1"/>
  <c r="K150" i="1"/>
  <c r="L150" i="1"/>
  <c r="M150" i="1"/>
  <c r="AI150" i="1"/>
  <c r="AJ150" i="1"/>
  <c r="AK150" i="1"/>
  <c r="AL150" i="1"/>
  <c r="AM150" i="1"/>
  <c r="AN150" i="1"/>
  <c r="AO150" i="1"/>
  <c r="AP150" i="1"/>
  <c r="AX150" i="1"/>
  <c r="C151" i="1"/>
  <c r="D151" i="1"/>
  <c r="E151" i="1"/>
  <c r="F151" i="1"/>
  <c r="G151" i="1"/>
  <c r="H151" i="1"/>
  <c r="J151" i="1"/>
  <c r="K151" i="1"/>
  <c r="L151" i="1"/>
  <c r="M151" i="1"/>
  <c r="AI151" i="1"/>
  <c r="AJ151" i="1"/>
  <c r="AK151" i="1"/>
  <c r="AL151" i="1"/>
  <c r="AM151" i="1"/>
  <c r="AN151" i="1"/>
  <c r="AO151" i="1"/>
  <c r="AP151" i="1"/>
  <c r="AX151" i="1"/>
  <c r="C152" i="1"/>
  <c r="D152" i="1"/>
  <c r="E152" i="1"/>
  <c r="F152" i="1"/>
  <c r="G152" i="1"/>
  <c r="H152" i="1"/>
  <c r="J152" i="1"/>
  <c r="K152" i="1"/>
  <c r="L152" i="1"/>
  <c r="M152" i="1"/>
  <c r="AI152" i="1"/>
  <c r="AJ152" i="1"/>
  <c r="AK152" i="1"/>
  <c r="AL152" i="1"/>
  <c r="AM152" i="1"/>
  <c r="AN152" i="1"/>
  <c r="AO152" i="1"/>
  <c r="AP152" i="1"/>
  <c r="AX152" i="1"/>
  <c r="C153" i="1"/>
  <c r="D153" i="1"/>
  <c r="E153" i="1"/>
  <c r="F153" i="1"/>
  <c r="G153" i="1"/>
  <c r="H153" i="1"/>
  <c r="J153" i="1"/>
  <c r="K153" i="1"/>
  <c r="L153" i="1"/>
  <c r="M153" i="1"/>
  <c r="AI153" i="1"/>
  <c r="AJ153" i="1"/>
  <c r="AK153" i="1"/>
  <c r="AL153" i="1"/>
  <c r="AM153" i="1"/>
  <c r="AN153" i="1"/>
  <c r="AO153" i="1"/>
  <c r="AP153" i="1"/>
  <c r="AX153" i="1"/>
  <c r="C154" i="1"/>
  <c r="D154" i="1"/>
  <c r="E154" i="1"/>
  <c r="F154" i="1"/>
  <c r="G154" i="1"/>
  <c r="H154" i="1"/>
  <c r="J154" i="1"/>
  <c r="K154" i="1"/>
  <c r="L154" i="1"/>
  <c r="M154" i="1"/>
  <c r="AI154" i="1"/>
  <c r="AJ154" i="1"/>
  <c r="AK154" i="1"/>
  <c r="AL154" i="1"/>
  <c r="AM154" i="1"/>
  <c r="AN154" i="1"/>
  <c r="AO154" i="1"/>
  <c r="AP154" i="1"/>
  <c r="AX154" i="1"/>
  <c r="C155" i="1"/>
  <c r="D155" i="1"/>
  <c r="E155" i="1"/>
  <c r="F155" i="1"/>
  <c r="G155" i="1"/>
  <c r="H155" i="1"/>
  <c r="J155" i="1"/>
  <c r="K155" i="1"/>
  <c r="L155" i="1"/>
  <c r="M155" i="1"/>
  <c r="AI155" i="1"/>
  <c r="AJ155" i="1"/>
  <c r="AK155" i="1"/>
  <c r="AL155" i="1"/>
  <c r="AM155" i="1"/>
  <c r="AN155" i="1"/>
  <c r="AO155" i="1"/>
  <c r="AP155" i="1"/>
  <c r="AX155" i="1"/>
  <c r="C156" i="1"/>
  <c r="D156" i="1"/>
  <c r="E156" i="1"/>
  <c r="F156" i="1"/>
  <c r="G156" i="1"/>
  <c r="H156" i="1"/>
  <c r="J156" i="1"/>
  <c r="K156" i="1"/>
  <c r="L156" i="1"/>
  <c r="M156" i="1"/>
  <c r="AI156" i="1"/>
  <c r="AJ156" i="1"/>
  <c r="AK156" i="1"/>
  <c r="AL156" i="1"/>
  <c r="AM156" i="1"/>
  <c r="AN156" i="1"/>
  <c r="AO156" i="1"/>
  <c r="AP156" i="1"/>
  <c r="AX156" i="1"/>
  <c r="C157" i="1"/>
  <c r="D157" i="1"/>
  <c r="E157" i="1"/>
  <c r="F157" i="1"/>
  <c r="G157" i="1"/>
  <c r="H157" i="1"/>
  <c r="J157" i="1"/>
  <c r="K157" i="1"/>
  <c r="L157" i="1"/>
  <c r="M157" i="1"/>
  <c r="AI157" i="1"/>
  <c r="AJ157" i="1"/>
  <c r="AK157" i="1"/>
  <c r="AL157" i="1"/>
  <c r="AM157" i="1"/>
  <c r="AN157" i="1"/>
  <c r="AO157" i="1"/>
  <c r="AP157" i="1"/>
  <c r="AX157" i="1"/>
  <c r="C158" i="1"/>
  <c r="D158" i="1"/>
  <c r="E158" i="1"/>
  <c r="F158" i="1"/>
  <c r="G158" i="1"/>
  <c r="H158" i="1"/>
  <c r="J158" i="1"/>
  <c r="K158" i="1"/>
  <c r="L158" i="1"/>
  <c r="M158" i="1"/>
  <c r="AI158" i="1"/>
  <c r="AJ158" i="1"/>
  <c r="AK158" i="1"/>
  <c r="AL158" i="1"/>
  <c r="AM158" i="1"/>
  <c r="AN158" i="1"/>
  <c r="AO158" i="1"/>
  <c r="AP158" i="1"/>
  <c r="AX158" i="1"/>
  <c r="C159" i="1"/>
  <c r="D159" i="1"/>
  <c r="E159" i="1"/>
  <c r="F159" i="1"/>
  <c r="G159" i="1"/>
  <c r="H159" i="1"/>
  <c r="J159" i="1"/>
  <c r="K159" i="1"/>
  <c r="L159" i="1"/>
  <c r="M159" i="1"/>
  <c r="AI159" i="1"/>
  <c r="AJ159" i="1"/>
  <c r="AK159" i="1"/>
  <c r="AL159" i="1"/>
  <c r="AM159" i="1"/>
  <c r="AN159" i="1"/>
  <c r="AO159" i="1"/>
  <c r="AP159" i="1"/>
  <c r="AX159" i="1"/>
  <c r="C160" i="1"/>
  <c r="D160" i="1"/>
  <c r="E160" i="1"/>
  <c r="F160" i="1"/>
  <c r="G160" i="1"/>
  <c r="H160" i="1"/>
  <c r="J160" i="1"/>
  <c r="K160" i="1"/>
  <c r="L160" i="1"/>
  <c r="M160" i="1"/>
  <c r="AI160" i="1"/>
  <c r="AJ160" i="1"/>
  <c r="AK160" i="1"/>
  <c r="AL160" i="1"/>
  <c r="AM160" i="1"/>
  <c r="AN160" i="1"/>
  <c r="AO160" i="1"/>
  <c r="AP160" i="1"/>
  <c r="AX160" i="1"/>
  <c r="C161" i="1"/>
  <c r="D161" i="1"/>
  <c r="E161" i="1"/>
  <c r="F161" i="1"/>
  <c r="G161" i="1"/>
  <c r="H161" i="1"/>
  <c r="J161" i="1"/>
  <c r="K161" i="1"/>
  <c r="L161" i="1"/>
  <c r="M161" i="1"/>
  <c r="AI161" i="1"/>
  <c r="AJ161" i="1"/>
  <c r="AK161" i="1"/>
  <c r="AL161" i="1"/>
  <c r="AM161" i="1"/>
  <c r="AN161" i="1"/>
  <c r="AO161" i="1"/>
  <c r="AP161" i="1"/>
  <c r="AX161" i="1"/>
  <c r="C162" i="1"/>
  <c r="D162" i="1"/>
  <c r="E162" i="1"/>
  <c r="F162" i="1"/>
  <c r="G162" i="1"/>
  <c r="H162" i="1"/>
  <c r="J162" i="1"/>
  <c r="K162" i="1"/>
  <c r="L162" i="1"/>
  <c r="M162" i="1"/>
  <c r="AI162" i="1"/>
  <c r="AJ162" i="1"/>
  <c r="AK162" i="1"/>
  <c r="AL162" i="1"/>
  <c r="AM162" i="1"/>
  <c r="AN162" i="1"/>
  <c r="AO162" i="1"/>
  <c r="AP162" i="1"/>
  <c r="E2" i="4"/>
  <c r="K1" i="4"/>
  <c r="E3" i="4"/>
  <c r="L1" i="4"/>
  <c r="A2" i="4"/>
  <c r="B2" i="4"/>
  <c r="C2" i="4"/>
  <c r="D2" i="4"/>
  <c r="F2" i="4"/>
  <c r="G2" i="4"/>
  <c r="H2" i="4"/>
  <c r="I2" i="4"/>
  <c r="A3" i="4"/>
  <c r="B3" i="4"/>
  <c r="C3" i="4"/>
  <c r="D3" i="4"/>
  <c r="F3" i="4"/>
  <c r="G3" i="4"/>
  <c r="H3" i="4"/>
  <c r="I3" i="4"/>
  <c r="A4" i="4"/>
  <c r="B4" i="4"/>
  <c r="C4" i="4"/>
  <c r="D4" i="4"/>
  <c r="E4" i="4"/>
  <c r="F4" i="4"/>
  <c r="G4" i="4"/>
  <c r="H4" i="4"/>
  <c r="I4" i="4"/>
  <c r="E1" i="25"/>
  <c r="L1" i="25"/>
  <c r="S1" i="25"/>
  <c r="F2" i="25"/>
  <c r="B2" i="25"/>
  <c r="C2" i="25"/>
  <c r="D2" i="25"/>
  <c r="E2" i="25"/>
  <c r="M2" i="25"/>
  <c r="I2" i="25"/>
  <c r="J2" i="25"/>
  <c r="K2" i="25"/>
  <c r="L2" i="25"/>
  <c r="T2" i="25"/>
  <c r="P2" i="25"/>
  <c r="Q2" i="25"/>
  <c r="R2" i="25"/>
  <c r="S2" i="25"/>
  <c r="F3" i="25"/>
  <c r="B3" i="25"/>
  <c r="C3" i="25"/>
  <c r="D3" i="25"/>
  <c r="E3" i="25"/>
  <c r="M3" i="25"/>
  <c r="I3" i="25"/>
  <c r="J3" i="25"/>
  <c r="K3" i="25"/>
  <c r="L3" i="25"/>
  <c r="T3" i="25"/>
  <c r="P3" i="25"/>
  <c r="Q3" i="25"/>
  <c r="R3" i="25"/>
  <c r="S3" i="25"/>
  <c r="C4" i="25"/>
  <c r="D4" i="25"/>
  <c r="E4" i="25"/>
  <c r="F4" i="25"/>
  <c r="J4" i="25"/>
  <c r="K4" i="25"/>
  <c r="L4" i="25"/>
  <c r="M4" i="25"/>
  <c r="Q4" i="25"/>
  <c r="R4" i="25"/>
  <c r="S4" i="25"/>
  <c r="T4" i="25"/>
  <c r="G2" i="3"/>
  <c r="H2" i="3"/>
  <c r="I2" i="3"/>
  <c r="D3" i="3"/>
  <c r="A3" i="3"/>
  <c r="G3" i="3"/>
  <c r="H3" i="3"/>
  <c r="I3" i="3"/>
  <c r="J3" i="3"/>
  <c r="C3" i="3"/>
  <c r="E3" i="3"/>
  <c r="F3" i="3"/>
  <c r="D4" i="3"/>
  <c r="A4" i="3"/>
  <c r="G4" i="3"/>
  <c r="H4" i="3"/>
  <c r="I4" i="3"/>
  <c r="J4" i="3"/>
  <c r="C4" i="3"/>
  <c r="E4" i="3"/>
  <c r="F4" i="3"/>
  <c r="G7" i="3"/>
  <c r="H7" i="3"/>
  <c r="I7" i="3"/>
  <c r="D8" i="3"/>
  <c r="A8" i="3"/>
  <c r="G8" i="3"/>
  <c r="H8" i="3"/>
  <c r="I8" i="3"/>
  <c r="J8" i="3"/>
  <c r="C8" i="3"/>
  <c r="E8" i="3"/>
  <c r="F8" i="3"/>
  <c r="D9" i="3"/>
  <c r="A9" i="3"/>
  <c r="G9" i="3"/>
  <c r="H9" i="3"/>
  <c r="I9" i="3"/>
  <c r="J9" i="3"/>
  <c r="C9" i="3"/>
  <c r="E9" i="3"/>
  <c r="F9" i="3"/>
  <c r="A12" i="3"/>
  <c r="E12" i="3"/>
  <c r="I12" i="3"/>
  <c r="M12" i="3"/>
  <c r="Q12" i="3"/>
  <c r="C13" i="3"/>
  <c r="A13" i="3"/>
  <c r="G13" i="3"/>
  <c r="E13" i="3"/>
  <c r="K13" i="3"/>
  <c r="I13" i="3"/>
  <c r="O13" i="3"/>
  <c r="M13" i="3"/>
  <c r="S13" i="3"/>
  <c r="Q13" i="3"/>
  <c r="C14" i="3"/>
  <c r="A14" i="3"/>
  <c r="G14" i="3"/>
  <c r="E14" i="3"/>
  <c r="K14" i="3"/>
  <c r="I14" i="3"/>
  <c r="O14" i="3"/>
  <c r="M14" i="3"/>
  <c r="S14" i="3"/>
  <c r="Q14" i="3"/>
  <c r="C17" i="3"/>
  <c r="A17" i="3"/>
  <c r="G17" i="3"/>
  <c r="E17" i="3"/>
  <c r="K17" i="3"/>
  <c r="I17" i="3"/>
  <c r="O17" i="3"/>
  <c r="M17" i="3"/>
  <c r="S17" i="3"/>
  <c r="Q17" i="3"/>
  <c r="C18" i="3"/>
  <c r="A18" i="3"/>
  <c r="G18" i="3"/>
  <c r="E18" i="3"/>
  <c r="K18" i="3"/>
  <c r="I18" i="3"/>
  <c r="O18" i="3"/>
  <c r="M18" i="3"/>
  <c r="S18" i="3"/>
  <c r="Q18" i="3"/>
  <c r="C21" i="3"/>
  <c r="A21" i="3"/>
  <c r="B21" i="3"/>
  <c r="G21" i="3"/>
  <c r="E21" i="3"/>
  <c r="F21" i="3"/>
  <c r="K21" i="3"/>
  <c r="I21" i="3"/>
  <c r="J21" i="3"/>
  <c r="O21" i="3"/>
  <c r="M21" i="3"/>
  <c r="N21" i="3"/>
  <c r="S21" i="3"/>
  <c r="Q21" i="3"/>
  <c r="R21" i="3"/>
  <c r="C22" i="3"/>
  <c r="A22" i="3"/>
  <c r="B22" i="3"/>
  <c r="G22" i="3"/>
  <c r="E22" i="3"/>
  <c r="F22" i="3"/>
  <c r="K22" i="3"/>
  <c r="I22" i="3"/>
  <c r="J22" i="3"/>
  <c r="O22" i="3"/>
  <c r="M22" i="3"/>
  <c r="N22" i="3"/>
  <c r="S22" i="3"/>
  <c r="Q22" i="3"/>
  <c r="R22" i="3"/>
  <c r="C23" i="3"/>
  <c r="A23" i="3"/>
  <c r="B23" i="3"/>
  <c r="G23" i="3"/>
  <c r="E23" i="3"/>
  <c r="F23" i="3"/>
  <c r="K23" i="3"/>
  <c r="I23" i="3"/>
  <c r="J23" i="3"/>
  <c r="O23" i="3"/>
  <c r="M23" i="3"/>
  <c r="N23" i="3"/>
  <c r="S23" i="3"/>
  <c r="Q23" i="3"/>
  <c r="R23" i="3"/>
  <c r="C24" i="3"/>
  <c r="A24" i="3"/>
  <c r="B24" i="3"/>
  <c r="G24" i="3"/>
  <c r="E24" i="3"/>
  <c r="F24" i="3"/>
  <c r="K24" i="3"/>
  <c r="I24" i="3"/>
  <c r="J24" i="3"/>
  <c r="O24" i="3"/>
  <c r="M24" i="3"/>
  <c r="N24" i="3"/>
  <c r="S24" i="3"/>
  <c r="Q24" i="3"/>
  <c r="R24" i="3"/>
  <c r="C25" i="3"/>
  <c r="A25" i="3"/>
  <c r="B25" i="3"/>
  <c r="G25" i="3"/>
  <c r="E25" i="3"/>
  <c r="F25" i="3"/>
  <c r="K25" i="3"/>
  <c r="I25" i="3"/>
  <c r="J25" i="3"/>
  <c r="O25" i="3"/>
  <c r="M25" i="3"/>
  <c r="N25" i="3"/>
  <c r="S25" i="3"/>
  <c r="Q25" i="3"/>
  <c r="R25" i="3"/>
  <c r="C28" i="3"/>
  <c r="A28" i="3"/>
  <c r="B28" i="3"/>
  <c r="G28" i="3"/>
  <c r="E28" i="3"/>
  <c r="F28" i="3"/>
  <c r="C29" i="3"/>
  <c r="A29" i="3"/>
  <c r="B29" i="3"/>
  <c r="G29" i="3"/>
  <c r="E29" i="3"/>
  <c r="F29" i="3"/>
  <c r="C30" i="3"/>
  <c r="A30" i="3"/>
  <c r="B30" i="3"/>
  <c r="G30" i="3"/>
  <c r="E30" i="3"/>
  <c r="F30" i="3"/>
  <c r="C31" i="3"/>
  <c r="A31" i="3"/>
  <c r="B31" i="3"/>
  <c r="G31" i="3"/>
  <c r="E31" i="3"/>
  <c r="F31" i="3"/>
  <c r="C32" i="3"/>
  <c r="A32" i="3"/>
  <c r="B32" i="3"/>
  <c r="G32" i="3"/>
  <c r="E32" i="3"/>
  <c r="F32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A3" i="19"/>
  <c r="F3" i="19"/>
  <c r="G3" i="19"/>
  <c r="H3" i="19"/>
  <c r="I3" i="19"/>
  <c r="A4" i="19"/>
  <c r="F4" i="19"/>
  <c r="G4" i="19"/>
  <c r="H4" i="19"/>
  <c r="I4" i="19"/>
  <c r="A5" i="19"/>
  <c r="F5" i="19"/>
  <c r="G5" i="19"/>
  <c r="H5" i="19"/>
  <c r="I5" i="19"/>
  <c r="G25" i="27"/>
  <c r="G26" i="27"/>
  <c r="G28" i="27"/>
  <c r="G44" i="27"/>
  <c r="G45" i="27"/>
  <c r="G47" i="27"/>
</calcChain>
</file>

<file path=xl/comments1.xml><?xml version="1.0" encoding="utf-8"?>
<comments xmlns="http://schemas.openxmlformats.org/spreadsheetml/2006/main">
  <authors>
    <author>Dave Leip</author>
  </authors>
  <commentList>
    <comment ref="B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  <comment ref="C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</commentList>
</comments>
</file>

<file path=xl/sharedStrings.xml><?xml version="1.0" encoding="utf-8"?>
<sst xmlns="http://schemas.openxmlformats.org/spreadsheetml/2006/main" count="1181" uniqueCount="328">
  <si>
    <t>Blomquist</t>
  </si>
  <si>
    <t>Kucek</t>
  </si>
  <si>
    <t>Rahn</t>
  </si>
  <si>
    <t>Daly</t>
  </si>
  <si>
    <t>Lynch</t>
  </si>
  <si>
    <t>Ammond</t>
  </si>
  <si>
    <t>Feeney</t>
  </si>
  <si>
    <t>Scully</t>
  </si>
  <si>
    <t>Lauro</t>
  </si>
  <si>
    <t>Arons</t>
  </si>
  <si>
    <t>Fuscaldo</t>
  </si>
  <si>
    <t>Ziruolo</t>
  </si>
  <si>
    <t>Zemel</t>
  </si>
  <si>
    <t>Lippi</t>
  </si>
  <si>
    <t>Grant</t>
  </si>
  <si>
    <t>Florio</t>
  </si>
  <si>
    <t>James City</t>
  </si>
  <si>
    <t>King George</t>
  </si>
  <si>
    <t>King and Queen</t>
  </si>
  <si>
    <t>King William</t>
  </si>
  <si>
    <t>Lancaster</t>
  </si>
  <si>
    <t>Campbell</t>
  </si>
  <si>
    <t>Madison</t>
  </si>
  <si>
    <t>Margin of Victory</t>
  </si>
  <si>
    <t>Scott</t>
  </si>
  <si>
    <t>Republican</t>
  </si>
  <si>
    <t>Rank</t>
  </si>
  <si>
    <t>Clarke</t>
  </si>
  <si>
    <t>Total Vote</t>
  </si>
  <si>
    <t>Virginia</t>
  </si>
  <si>
    <t>% Total Vote</t>
  </si>
  <si>
    <t>Other</t>
  </si>
  <si>
    <t>Russell</t>
  </si>
  <si>
    <t>D</t>
  </si>
  <si>
    <t>Cumberland</t>
  </si>
  <si>
    <t>Pop Vote</t>
  </si>
  <si>
    <t>Margin</t>
  </si>
  <si>
    <t>Henry</t>
  </si>
  <si>
    <t>State</t>
  </si>
  <si>
    <t>Franklin</t>
  </si>
  <si>
    <t>Floyd</t>
  </si>
  <si>
    <t>New Jersey</t>
  </si>
  <si>
    <t>Accomack</t>
  </si>
  <si>
    <t>VA</t>
  </si>
  <si>
    <t>Albemarle</t>
  </si>
  <si>
    <t>Soc. Workers</t>
  </si>
  <si>
    <t>Prince George</t>
  </si>
  <si>
    <t>Prince William</t>
  </si>
  <si>
    <t>Rappahannock</t>
  </si>
  <si>
    <t>Vote Difference</t>
  </si>
  <si>
    <t>Total REG</t>
  </si>
  <si>
    <t>Turnout</t>
  </si>
  <si>
    <t>%REG/VAP</t>
  </si>
  <si>
    <t>%TO REG</t>
  </si>
  <si>
    <t>Margin (%)</t>
  </si>
  <si>
    <t>Union</t>
  </si>
  <si>
    <t>Nelson</t>
  </si>
  <si>
    <t>Warren</t>
  </si>
  <si>
    <t>Pulaski</t>
  </si>
  <si>
    <t>Carroll</t>
  </si>
  <si>
    <t>Buchanan</t>
  </si>
  <si>
    <t>Bath</t>
  </si>
  <si>
    <t>Greene</t>
  </si>
  <si>
    <t>FIPS</t>
  </si>
  <si>
    <t>Lee</t>
  </si>
  <si>
    <t>Independent</t>
  </si>
  <si>
    <t>Washington</t>
  </si>
  <si>
    <t>T</t>
  </si>
  <si>
    <t>LSAD_TRANS</t>
  </si>
  <si>
    <t>Agency</t>
  </si>
  <si>
    <t>This spreadsheet is for personal use and may not be redistributed in whole or in part.</t>
  </si>
  <si>
    <t>Version:</t>
  </si>
  <si>
    <t>Louisa</t>
  </si>
  <si>
    <t>Lunenburg</t>
  </si>
  <si>
    <t>Mathews</t>
  </si>
  <si>
    <t>Mecklenburg</t>
  </si>
  <si>
    <t>New Kent</t>
  </si>
  <si>
    <t>Northampton</t>
  </si>
  <si>
    <t>Northumberland</t>
  </si>
  <si>
    <t>Nottoway</t>
  </si>
  <si>
    <t>% Difference</t>
  </si>
  <si>
    <t>Voting Age Population, Registration, and Turnout</t>
  </si>
  <si>
    <t>1st</t>
  </si>
  <si>
    <t>2nd</t>
  </si>
  <si>
    <t>3rd</t>
  </si>
  <si>
    <t>Mercer</t>
  </si>
  <si>
    <t>Counties</t>
  </si>
  <si>
    <t>Orange</t>
  </si>
  <si>
    <t>Page</t>
  </si>
  <si>
    <t>Patrick</t>
  </si>
  <si>
    <t>Pittsylvania</t>
  </si>
  <si>
    <t>Powhatan</t>
  </si>
  <si>
    <t>Prince Edward</t>
  </si>
  <si>
    <t>Virginia State Board of Elections</t>
  </si>
  <si>
    <t>Lexington</t>
  </si>
  <si>
    <t>Lynchburg</t>
  </si>
  <si>
    <t>Manassas</t>
  </si>
  <si>
    <t>Manassas Park</t>
  </si>
  <si>
    <t>Martinsville</t>
  </si>
  <si>
    <t>Newport News</t>
  </si>
  <si>
    <t>Kenneth R. Kaplan</t>
  </si>
  <si>
    <t>NJ Conservative</t>
  </si>
  <si>
    <t>Tom Blomquist</t>
  </si>
  <si>
    <t>Joseph Marion</t>
  </si>
  <si>
    <t>Mark J. Rahn</t>
  </si>
  <si>
    <t>Populist</t>
  </si>
  <si>
    <t>John L. Kucek</t>
  </si>
  <si>
    <t>Pat Daly</t>
  </si>
  <si>
    <t>Richard J. Lynch</t>
  </si>
  <si>
    <t>Arlene S. Ammond</t>
  </si>
  <si>
    <t>Tim Feeney</t>
  </si>
  <si>
    <t>Michael R. Scully</t>
  </si>
  <si>
    <t>Pete Di Lauro</t>
  </si>
  <si>
    <t>Marilyn Arons</t>
  </si>
  <si>
    <t>Tom Fuscaldo</t>
  </si>
  <si>
    <t>Michael Ziruolo</t>
  </si>
  <si>
    <t>Andrew J. Zemel</t>
  </si>
  <si>
    <t>Andrea Lippi</t>
  </si>
  <si>
    <t>Jerry T. Grant</t>
  </si>
  <si>
    <t>Abortion is Murder</t>
  </si>
  <si>
    <t>Independents 4 Change</t>
  </si>
  <si>
    <t>For the People</t>
  </si>
  <si>
    <t>The Independent Choice</t>
  </si>
  <si>
    <t>Fresh Start</t>
  </si>
  <si>
    <t>Common Sense Government</t>
  </si>
  <si>
    <t>Maximum Citizen Involvement</t>
  </si>
  <si>
    <t>Zero Sales Tax</t>
  </si>
  <si>
    <t>Better Affordable Government</t>
  </si>
  <si>
    <t>Integrity-Common Sense</t>
  </si>
  <si>
    <t>People Purpose Progress</t>
  </si>
  <si>
    <t>You and I</t>
  </si>
  <si>
    <t>Popular Vote</t>
  </si>
  <si>
    <t>Total</t>
  </si>
  <si>
    <t>C</t>
  </si>
  <si>
    <t>Source</t>
  </si>
  <si>
    <t>Author1</t>
  </si>
  <si>
    <t>Author1 Title</t>
  </si>
  <si>
    <t>Author2</t>
  </si>
  <si>
    <t>Author2 Title</t>
  </si>
  <si>
    <t>Comp</t>
  </si>
  <si>
    <t>Article Title</t>
  </si>
  <si>
    <t>Complete Title</t>
  </si>
  <si>
    <t>Publisher</t>
  </si>
  <si>
    <t>Year</t>
  </si>
  <si>
    <t>Pages</t>
  </si>
  <si>
    <t>Access Date</t>
  </si>
  <si>
    <t>Type</t>
  </si>
  <si>
    <t>Web Page</t>
  </si>
  <si>
    <t>X</t>
  </si>
  <si>
    <t>Largest Margin of Victory</t>
  </si>
  <si>
    <t>Winner</t>
  </si>
  <si>
    <t>Counties with Lowest Percent of Vote</t>
  </si>
  <si>
    <t>Fourth Place</t>
  </si>
  <si>
    <t>Date</t>
  </si>
  <si>
    <t>&gt;90%</t>
  </si>
  <si>
    <t>Ballots Cast</t>
  </si>
  <si>
    <t>#Prc</t>
  </si>
  <si>
    <t>Governor</t>
  </si>
  <si>
    <t>Lt. Governor</t>
  </si>
  <si>
    <t>Write-ins</t>
  </si>
  <si>
    <t>Abbrev</t>
  </si>
  <si>
    <t>dem</t>
  </si>
  <si>
    <t>rep</t>
  </si>
  <si>
    <t>grn</t>
  </si>
  <si>
    <t>lib</t>
  </si>
  <si>
    <t>ind</t>
  </si>
  <si>
    <t>Total VAP</t>
  </si>
  <si>
    <t>Write-in</t>
  </si>
  <si>
    <t>Covington</t>
  </si>
  <si>
    <t>Grayson</t>
  </si>
  <si>
    <t>Votes</t>
  </si>
  <si>
    <t>Atlantic</t>
  </si>
  <si>
    <t>NJ</t>
  </si>
  <si>
    <t>Bergen</t>
  </si>
  <si>
    <t>Burlington</t>
  </si>
  <si>
    <t>Camden</t>
  </si>
  <si>
    <t>Cape May</t>
  </si>
  <si>
    <t>Essex</t>
  </si>
  <si>
    <t>Gloucester</t>
  </si>
  <si>
    <t>Hudson</t>
  </si>
  <si>
    <t>Hunterdon</t>
  </si>
  <si>
    <t>Middlesex</t>
  </si>
  <si>
    <t>Monmouth</t>
  </si>
  <si>
    <t>Morris</t>
  </si>
  <si>
    <t>Ocean</t>
  </si>
  <si>
    <t>Passaic</t>
  </si>
  <si>
    <t>Salem</t>
  </si>
  <si>
    <t>Somerset</t>
  </si>
  <si>
    <t>CD</t>
  </si>
  <si>
    <t>Alleghany</t>
  </si>
  <si>
    <t>Amelia</t>
  </si>
  <si>
    <t>Amherst</t>
  </si>
  <si>
    <t>Appomattox</t>
  </si>
  <si>
    <t>Arlington</t>
  </si>
  <si>
    <t>Augusta</t>
  </si>
  <si>
    <t>Bedford</t>
  </si>
  <si>
    <t>Bland</t>
  </si>
  <si>
    <t>State Wins</t>
  </si>
  <si>
    <t>-</t>
  </si>
  <si>
    <t>Whitman</t>
  </si>
  <si>
    <t>Marion</t>
  </si>
  <si>
    <t>Kaplan</t>
  </si>
  <si>
    <t>Official List Gubernatorial General Election Returns by County For Election Held November 2, 1993</t>
  </si>
  <si>
    <t>Total Pop</t>
  </si>
  <si>
    <t>Short Name</t>
  </si>
  <si>
    <t>Notes</t>
  </si>
  <si>
    <t>Level</t>
  </si>
  <si>
    <t>Party</t>
  </si>
  <si>
    <t>No.</t>
  </si>
  <si>
    <t>Sussex</t>
  </si>
  <si>
    <t>Botetourt</t>
  </si>
  <si>
    <t>Brunswick</t>
  </si>
  <si>
    <t>Buckingham</t>
  </si>
  <si>
    <t>Caroline</t>
  </si>
  <si>
    <t>Charles City</t>
  </si>
  <si>
    <t>Charlotte</t>
  </si>
  <si>
    <t>New Jersey Department of Law and Public Safety. Division of Elections</t>
  </si>
  <si>
    <t>W</t>
  </si>
  <si>
    <t>States with Lowest Percent of Vote</t>
  </si>
  <si>
    <t>&lt;30%</t>
  </si>
  <si>
    <t>&lt;40%</t>
  </si>
  <si>
    <t>&lt;50%</t>
  </si>
  <si>
    <t>&gt;50%</t>
  </si>
  <si>
    <t>&gt;60%</t>
  </si>
  <si>
    <t>&gt;70%</t>
  </si>
  <si>
    <t>&gt;80%</t>
  </si>
  <si>
    <t>George F. Allen</t>
  </si>
  <si>
    <t>Nancy B. Spannaus</t>
  </si>
  <si>
    <t>Allen</t>
  </si>
  <si>
    <t>Spannaus</t>
  </si>
  <si>
    <t>Terry</t>
  </si>
  <si>
    <t>South Boston</t>
  </si>
  <si>
    <t>Montgomery</t>
  </si>
  <si>
    <t>Democratic</t>
  </si>
  <si>
    <t>Socialist Workers</t>
  </si>
  <si>
    <t xml:space="preserve">-                    </t>
  </si>
  <si>
    <t>Closest States</t>
  </si>
  <si>
    <t>%TO VAP</t>
  </si>
  <si>
    <t>&lt;10%</t>
  </si>
  <si>
    <t>&lt;20%</t>
  </si>
  <si>
    <t>Second Place</t>
  </si>
  <si>
    <t>Third Place</t>
  </si>
  <si>
    <t>Inc</t>
  </si>
  <si>
    <t>Official Report</t>
  </si>
  <si>
    <t>Richmond</t>
  </si>
  <si>
    <t>Roanoke</t>
  </si>
  <si>
    <t>Rockbridge</t>
  </si>
  <si>
    <t>Rockingham</t>
  </si>
  <si>
    <t>Shenandoah</t>
  </si>
  <si>
    <t>Smyth</t>
  </si>
  <si>
    <t>Southampton</t>
  </si>
  <si>
    <t>Spotsylvania</t>
  </si>
  <si>
    <t>Stafford</t>
  </si>
  <si>
    <t>Surry</t>
  </si>
  <si>
    <t>Tazewell</t>
  </si>
  <si>
    <t>Westmoreland</t>
  </si>
  <si>
    <t>Wise</t>
  </si>
  <si>
    <t>Dickenson</t>
  </si>
  <si>
    <t>Dinwiddie</t>
  </si>
  <si>
    <t>Fairfax</t>
  </si>
  <si>
    <t>Fauquier</t>
  </si>
  <si>
    <t>Fluvanna</t>
  </si>
  <si>
    <t>Frederick</t>
  </si>
  <si>
    <t>Giles</t>
  </si>
  <si>
    <t>Goochland</t>
  </si>
  <si>
    <t>Greensville</t>
  </si>
  <si>
    <t>Halifax</t>
  </si>
  <si>
    <t>Hanover</t>
  </si>
  <si>
    <t>Henrico</t>
  </si>
  <si>
    <t>Highland</t>
  </si>
  <si>
    <t>Isle of Wight</t>
  </si>
  <si>
    <t>Gen Election Date:</t>
  </si>
  <si>
    <t>Chesterfield</t>
  </si>
  <si>
    <t>Craig</t>
  </si>
  <si>
    <t>Culpeper</t>
  </si>
  <si>
    <t>States with Highest Percent of Vote</t>
  </si>
  <si>
    <t>County</t>
  </si>
  <si>
    <t>Won?</t>
  </si>
  <si>
    <t>State Ranking</t>
  </si>
  <si>
    <t>Clifton Forge</t>
  </si>
  <si>
    <t>ref</t>
  </si>
  <si>
    <t>Slogan (NJ Only)</t>
  </si>
  <si>
    <t>Libertarian</t>
  </si>
  <si>
    <t>States</t>
  </si>
  <si>
    <t>Norfolk</t>
  </si>
  <si>
    <t>Norton</t>
  </si>
  <si>
    <t>Petersburg</t>
  </si>
  <si>
    <t>Poquoson</t>
  </si>
  <si>
    <t>Portsmouth</t>
  </si>
  <si>
    <t>Radford</t>
  </si>
  <si>
    <t>Staunton</t>
  </si>
  <si>
    <t>Suffolk</t>
  </si>
  <si>
    <t>Virginia Beach</t>
  </si>
  <si>
    <t>Waynesboro</t>
  </si>
  <si>
    <t>Williamsburg</t>
  </si>
  <si>
    <t>Winchester</t>
  </si>
  <si>
    <t>ST</t>
  </si>
  <si>
    <t>CTY</t>
  </si>
  <si>
    <t>R</t>
  </si>
  <si>
    <t>County Ranking</t>
  </si>
  <si>
    <t>Christine Todd Whitman</t>
  </si>
  <si>
    <t>James Florio</t>
  </si>
  <si>
    <t>Mary Sue Terry</t>
  </si>
  <si>
    <t>First Place</t>
  </si>
  <si>
    <t>Counties with Highest Percent of Vote</t>
  </si>
  <si>
    <t>Wythe</t>
  </si>
  <si>
    <t>York</t>
  </si>
  <si>
    <t>Alexandria</t>
  </si>
  <si>
    <t>City</t>
  </si>
  <si>
    <t>Bristol</t>
  </si>
  <si>
    <t>Buena Vista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</si>
  <si>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</si>
  <si>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</si>
  <si>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</si>
  <si>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</si>
  <si>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</si>
  <si>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</si>
  <si>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</si>
  <si>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</si>
  <si>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Hampton</t>
  </si>
  <si>
    <t>Harrisonburg</t>
  </si>
  <si>
    <t>Hopewell</t>
  </si>
  <si>
    <t>Loudoun</t>
  </si>
  <si>
    <t>© David Leip 2013 All Rights Reserved</t>
  </si>
  <si>
    <t>Version</t>
  </si>
  <si>
    <t>Note</t>
  </si>
  <si>
    <t>State Tab</t>
  </si>
  <si>
    <t>Corrected formula in cell B5 to add all totals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</si>
</sst>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4" formatCode="[Green][=1]General;[Color15][=3]General;[Black]General"/>
    <numFmt numFmtId="175" formatCode="[Blue][=1]General;[Color15][=3]General;[Black]General"/>
    <numFmt numFmtId="184" formatCode="m/d/yyyy"/>
    <numFmt numFmtId="186" formatCode="0.00000%"/>
    <numFmt numFmtId="187" formatCode="0.000000%"/>
    <numFmt numFmtId="188" formatCode="000"/>
    <numFmt numFmtId="189" formatCode="d\ mmm\ yyyy"/>
    <numFmt numFmtId="190" formatCode="yyyy\-mm\-dd"/>
  </numFmts>
  <fonts count="13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8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74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75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1" fillId="2" borderId="0" xfId="0" applyFont="1" applyFill="1"/>
    <xf numFmtId="0" fontId="0" fillId="2" borderId="0" xfId="0" applyFill="1"/>
    <xf numFmtId="175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0" fontId="0" fillId="2" borderId="0" xfId="1" applyNumberFormat="1" applyFont="1" applyFill="1"/>
    <xf numFmtId="10" fontId="0" fillId="0" borderId="0" xfId="1" applyNumberFormat="1" applyFont="1" applyFill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0" fillId="0" borderId="0" xfId="0" applyFont="1"/>
    <xf numFmtId="3" fontId="10" fillId="0" borderId="0" xfId="0" applyNumberFormat="1" applyFont="1"/>
    <xf numFmtId="1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84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1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3" fontId="10" fillId="0" borderId="0" xfId="0" applyNumberFormat="1" applyFont="1" applyFill="1"/>
    <xf numFmtId="10" fontId="10" fillId="0" borderId="0" xfId="0" applyNumberFormat="1" applyFont="1" applyFill="1"/>
    <xf numFmtId="0" fontId="10" fillId="0" borderId="0" xfId="0" applyFont="1" applyFill="1"/>
    <xf numFmtId="3" fontId="10" fillId="0" borderId="0" xfId="0" applyNumberFormat="1" applyFont="1" applyAlignment="1">
      <alignment horizontal="center"/>
    </xf>
    <xf numFmtId="10" fontId="10" fillId="0" borderId="0" xfId="0" applyNumberFormat="1" applyFont="1"/>
    <xf numFmtId="186" fontId="0" fillId="0" borderId="0" xfId="0" applyNumberFormat="1"/>
    <xf numFmtId="187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right"/>
    </xf>
    <xf numFmtId="188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Fill="1"/>
    <xf numFmtId="0" fontId="1" fillId="0" borderId="1" xfId="0" applyFont="1" applyFill="1" applyBorder="1"/>
    <xf numFmtId="0" fontId="1" fillId="0" borderId="0" xfId="0" applyFont="1" applyAlignment="1"/>
    <xf numFmtId="189" fontId="1" fillId="0" borderId="0" xfId="0" applyNumberFormat="1" applyFont="1"/>
    <xf numFmtId="14" fontId="0" fillId="0" borderId="0" xfId="0" applyNumberFormat="1"/>
    <xf numFmtId="189" fontId="2" fillId="0" borderId="0" xfId="0" applyNumberFormat="1" applyFont="1"/>
    <xf numFmtId="14" fontId="2" fillId="0" borderId="0" xfId="0" applyNumberFormat="1" applyFont="1"/>
    <xf numFmtId="190" fontId="2" fillId="0" borderId="0" xfId="0" applyNumberFormat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2" fontId="0" fillId="0" borderId="0" xfId="0" applyNumberFormat="1"/>
  </cellXfs>
  <cellStyles count="2">
    <cellStyle name="Normal" xfId="0" builtinId="0"/>
    <cellStyle name="Percent" xfId="1" builtinId="5"/>
  </cellStyles>
  <dxfs count="28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1.236124E6</c:v>
                </c:pt>
                <c:pt idx="1">
                  <c:v>1.210031E6</c:v>
                </c:pt>
                <c:pt idx="2">
                  <c:v>4311.0</c:v>
                </c:pt>
                <c:pt idx="3">
                  <c:v>55498.0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1.045319E6</c:v>
                </c:pt>
                <c:pt idx="1">
                  <c:v>733527.0</c:v>
                </c:pt>
                <c:pt idx="2">
                  <c:v>14398.0</c:v>
                </c:pt>
                <c:pt idx="3">
                  <c:v>672.0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2.281443E6</c:v>
                </c:pt>
                <c:pt idx="1">
                  <c:v>1.943558E6</c:v>
                </c:pt>
                <c:pt idx="2">
                  <c:v>18709.0</c:v>
                </c:pt>
                <c:pt idx="3">
                  <c:v>56170.0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Graphs!$F$6:$G$6</c:f>
              <c:numCache>
                <c:formatCode>#,##0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498447716576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009466766823"/>
          <c:y val="0.161290322580645"/>
          <c:w val="0.802508144082821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Statistics!$B$59:$B$68</c:f>
              <c:numCache>
                <c:formatCode>#,##0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21.0</c:v>
                </c:pt>
                <c:pt idx="3">
                  <c:v>69.0</c:v>
                </c:pt>
                <c:pt idx="4">
                  <c:v>40.0</c:v>
                </c:pt>
                <c:pt idx="5">
                  <c:v>16.0</c:v>
                </c:pt>
                <c:pt idx="6">
                  <c:v>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820392"/>
        <c:axId val="-2000813368"/>
      </c:barChart>
      <c:catAx>
        <c:axId val="-200082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78371849274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0081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81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666917058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00820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73730036144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84319007391"/>
          <c:y val="0.158357771260997"/>
          <c:w val="0.787879435533259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Statistics!$C$59:$C$68</c:f>
              <c:numCache>
                <c:formatCode>#,##0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10.0</c:v>
                </c:pt>
                <c:pt idx="4">
                  <c:v>15.0</c:v>
                </c:pt>
                <c:pt idx="5">
                  <c:v>49.0</c:v>
                </c:pt>
                <c:pt idx="6">
                  <c:v>60.0</c:v>
                </c:pt>
                <c:pt idx="7">
                  <c:v>18.0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79928"/>
        <c:axId val="-2000772904"/>
      </c:barChart>
      <c:catAx>
        <c:axId val="-200077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8417926348385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00772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772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797518477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00779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590667258722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86901588227"/>
          <c:y val="0.158357771260997"/>
          <c:w val="0.765101924781625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Statistics!$D$59:$D$68</c:f>
              <c:numCache>
                <c:formatCode>#,##0</c:formatCode>
                <c:ptCount val="10"/>
                <c:pt idx="0">
                  <c:v>153.0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40024"/>
        <c:axId val="-2000733000"/>
      </c:barChart>
      <c:catAx>
        <c:axId val="-200074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2013508044364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00733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733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2325533383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00740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509717078"/>
          <c:y val="0.03216376565053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15690126347"/>
          <c:y val="0.160818828252659"/>
          <c:w val="0.850358020485238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Statistics!$B$59:$B$68</c:f>
              <c:numCache>
                <c:formatCode>#,##0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21.0</c:v>
                </c:pt>
                <c:pt idx="3">
                  <c:v>69.0</c:v>
                </c:pt>
                <c:pt idx="4">
                  <c:v>40.0</c:v>
                </c:pt>
                <c:pt idx="5">
                  <c:v>16.0</c:v>
                </c:pt>
                <c:pt idx="6">
                  <c:v>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Statistics!$C$59:$C$68</c:f>
              <c:numCache>
                <c:formatCode>#,##0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10.0</c:v>
                </c:pt>
                <c:pt idx="4">
                  <c:v>15.0</c:v>
                </c:pt>
                <c:pt idx="5">
                  <c:v>49.0</c:v>
                </c:pt>
                <c:pt idx="6">
                  <c:v>60.0</c:v>
                </c:pt>
                <c:pt idx="7">
                  <c:v>18.0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731400"/>
        <c:axId val="-2001724456"/>
      </c:barChart>
      <c:catAx>
        <c:axId val="-200173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5939269171384"/>
              <c:y val="0.915205331692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0172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72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9225315868"/>
              <c:y val="0.365497336937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01731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149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155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14</xdr:row>
      <xdr:rowOff>12700</xdr:rowOff>
    </xdr:from>
    <xdr:to>
      <xdr:col>10</xdr:col>
      <xdr:colOff>2019300</xdr:colOff>
      <xdr:row>24</xdr:row>
      <xdr:rowOff>139700</xdr:rowOff>
    </xdr:to>
    <xdr:graphicFrame macro="">
      <xdr:nvGraphicFramePr>
        <xdr:cNvPr id="3192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14</xdr:row>
      <xdr:rowOff>12700</xdr:rowOff>
    </xdr:from>
    <xdr:to>
      <xdr:col>11</xdr:col>
      <xdr:colOff>2019300</xdr:colOff>
      <xdr:row>24</xdr:row>
      <xdr:rowOff>139700</xdr:rowOff>
    </xdr:to>
    <xdr:graphicFrame macro="">
      <xdr:nvGraphicFramePr>
        <xdr:cNvPr id="3193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72</xdr:row>
      <xdr:rowOff>63500</xdr:rowOff>
    </xdr:from>
    <xdr:to>
      <xdr:col>4</xdr:col>
      <xdr:colOff>177800</xdr:colOff>
      <xdr:row>98</xdr:row>
      <xdr:rowOff>101600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72</xdr:row>
      <xdr:rowOff>63500</xdr:rowOff>
    </xdr:from>
    <xdr:to>
      <xdr:col>8</xdr:col>
      <xdr:colOff>139700</xdr:colOff>
      <xdr:row>98</xdr:row>
      <xdr:rowOff>101600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72</xdr:row>
      <xdr:rowOff>63500</xdr:rowOff>
    </xdr:from>
    <xdr:to>
      <xdr:col>12</xdr:col>
      <xdr:colOff>114300</xdr:colOff>
      <xdr:row>98</xdr:row>
      <xdr:rowOff>101600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10</xdr:col>
      <xdr:colOff>584200</xdr:colOff>
      <xdr:row>72</xdr:row>
      <xdr:rowOff>50800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baseColWidth="10" defaultRowHeight="13" x14ac:dyDescent="0"/>
  <sheetData>
    <row r="1" spans="1:2">
      <c r="A1" t="s">
        <v>323</v>
      </c>
    </row>
    <row r="2" spans="1:2">
      <c r="A2" t="s">
        <v>70</v>
      </c>
    </row>
    <row r="4" spans="1:2">
      <c r="A4" t="s">
        <v>71</v>
      </c>
      <c r="B4" s="117">
        <v>1.01</v>
      </c>
    </row>
    <row r="5" spans="1:2">
      <c r="A5" t="s">
        <v>153</v>
      </c>
      <c r="B5" s="89">
        <v>40131</v>
      </c>
    </row>
  </sheetData>
  <phoneticPr fontId="12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O2" sqref="O2"/>
    </sheetView>
  </sheetViews>
  <sheetFormatPr baseColWidth="10" defaultRowHeight="13" x14ac:dyDescent="0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22.140625" style="7" customWidth="1"/>
    <col min="14" max="14" width="70.42578125" style="14" bestFit="1" customWidth="1"/>
    <col min="15" max="15" width="10.7109375" style="7"/>
    <col min="16" max="16" width="10.85546875" style="7" customWidth="1"/>
    <col min="17" max="17" width="11.85546875" style="90" customWidth="1"/>
    <col min="18" max="18" width="9.5703125" style="7" customWidth="1"/>
    <col min="19" max="19" width="10.5703125" style="7" customWidth="1"/>
    <col min="20" max="20" width="10.7109375" style="7"/>
    <col min="21" max="21" width="4.85546875" style="7" customWidth="1"/>
    <col min="22" max="16384" width="10.7109375" style="7"/>
  </cols>
  <sheetData>
    <row r="1" spans="1:21" s="48" customFormat="1">
      <c r="A1" s="48" t="s">
        <v>38</v>
      </c>
      <c r="B1" s="48" t="s">
        <v>133</v>
      </c>
      <c r="C1" s="48" t="s">
        <v>188</v>
      </c>
      <c r="D1" s="48" t="s">
        <v>67</v>
      </c>
      <c r="E1" s="48" t="s">
        <v>298</v>
      </c>
      <c r="F1" s="48" t="s">
        <v>134</v>
      </c>
      <c r="G1" s="48" t="s">
        <v>135</v>
      </c>
      <c r="H1" s="48" t="s">
        <v>136</v>
      </c>
      <c r="I1" s="48" t="s">
        <v>137</v>
      </c>
      <c r="J1" s="48" t="s">
        <v>138</v>
      </c>
      <c r="K1" s="48" t="s">
        <v>139</v>
      </c>
      <c r="L1" s="48" t="s">
        <v>69</v>
      </c>
      <c r="M1" s="48" t="s">
        <v>140</v>
      </c>
      <c r="N1" s="87" t="s">
        <v>141</v>
      </c>
      <c r="O1" s="48" t="s">
        <v>142</v>
      </c>
      <c r="P1" s="48" t="s">
        <v>308</v>
      </c>
      <c r="Q1" s="88" t="s">
        <v>153</v>
      </c>
      <c r="R1" s="48" t="s">
        <v>143</v>
      </c>
      <c r="S1" s="48" t="s">
        <v>144</v>
      </c>
      <c r="T1" s="48" t="s">
        <v>145</v>
      </c>
      <c r="U1" s="48" t="s">
        <v>146</v>
      </c>
    </row>
    <row r="2" spans="1:21">
      <c r="A2" s="7" t="s">
        <v>41</v>
      </c>
      <c r="B2" s="7">
        <v>1</v>
      </c>
      <c r="E2" s="7">
        <v>0</v>
      </c>
      <c r="F2" s="7" t="s">
        <v>243</v>
      </c>
      <c r="G2" s="7" t="s">
        <v>148</v>
      </c>
      <c r="H2" s="7" t="s">
        <v>148</v>
      </c>
      <c r="I2" s="7" t="s">
        <v>148</v>
      </c>
      <c r="J2" s="7" t="s">
        <v>148</v>
      </c>
      <c r="K2" s="7" t="s">
        <v>148</v>
      </c>
      <c r="L2" s="7" t="s">
        <v>216</v>
      </c>
      <c r="M2" s="7" t="s">
        <v>148</v>
      </c>
      <c r="N2" s="14" t="s">
        <v>202</v>
      </c>
      <c r="O2" s="7" t="s">
        <v>148</v>
      </c>
      <c r="P2" s="7" t="s">
        <v>148</v>
      </c>
      <c r="Q2" s="91">
        <v>32841</v>
      </c>
      <c r="R2" s="7">
        <v>1993</v>
      </c>
      <c r="S2" s="7" t="s">
        <v>148</v>
      </c>
      <c r="T2" s="7" t="s">
        <v>148</v>
      </c>
      <c r="U2" s="7" t="s">
        <v>33</v>
      </c>
    </row>
    <row r="3" spans="1:21">
      <c r="A3" s="7" t="s">
        <v>29</v>
      </c>
      <c r="B3" s="7">
        <v>1</v>
      </c>
      <c r="E3" s="7">
        <v>0</v>
      </c>
      <c r="F3" s="7" t="s">
        <v>147</v>
      </c>
      <c r="G3" s="7" t="s">
        <v>148</v>
      </c>
      <c r="H3" s="7" t="s">
        <v>148</v>
      </c>
      <c r="I3" s="7" t="s">
        <v>148</v>
      </c>
      <c r="J3" s="7" t="s">
        <v>148</v>
      </c>
      <c r="K3" s="7" t="s">
        <v>148</v>
      </c>
      <c r="L3" s="7" t="s">
        <v>93</v>
      </c>
      <c r="M3" s="14" t="s">
        <v>148</v>
      </c>
      <c r="N3" s="7" t="s">
        <v>148</v>
      </c>
      <c r="O3" s="7" t="s">
        <v>148</v>
      </c>
      <c r="P3" s="7" t="s">
        <v>148</v>
      </c>
      <c r="Q3" s="55" t="s">
        <v>148</v>
      </c>
      <c r="R3" s="7">
        <v>1993</v>
      </c>
      <c r="S3" s="7" t="s">
        <v>148</v>
      </c>
      <c r="T3" s="7" t="s">
        <v>148</v>
      </c>
      <c r="U3" s="7" t="s">
        <v>217</v>
      </c>
    </row>
    <row r="4" spans="1:21">
      <c r="A4" s="7" t="s">
        <v>41</v>
      </c>
      <c r="B4" s="7">
        <v>0</v>
      </c>
      <c r="E4" s="7">
        <v>1</v>
      </c>
      <c r="F4" s="7" t="s">
        <v>147</v>
      </c>
      <c r="G4" s="7" t="s">
        <v>148</v>
      </c>
      <c r="H4" s="7" t="s">
        <v>148</v>
      </c>
      <c r="I4" s="7" t="s">
        <v>148</v>
      </c>
      <c r="J4" s="7" t="s">
        <v>148</v>
      </c>
      <c r="K4" s="7" t="s">
        <v>148</v>
      </c>
      <c r="L4" s="7" t="s">
        <v>216</v>
      </c>
      <c r="M4" s="14" t="s">
        <v>148</v>
      </c>
      <c r="N4" s="7" t="s">
        <v>148</v>
      </c>
      <c r="O4" s="7" t="s">
        <v>148</v>
      </c>
      <c r="P4" s="7" t="s">
        <v>148</v>
      </c>
      <c r="Q4" s="55" t="s">
        <v>148</v>
      </c>
      <c r="R4" s="7">
        <v>1993</v>
      </c>
      <c r="S4" s="7" t="s">
        <v>148</v>
      </c>
      <c r="T4" s="89" t="s">
        <v>148</v>
      </c>
      <c r="U4" s="7" t="s">
        <v>217</v>
      </c>
    </row>
    <row r="5" spans="1:21">
      <c r="A5" s="7" t="s">
        <v>29</v>
      </c>
      <c r="B5" s="7">
        <v>0</v>
      </c>
      <c r="E5" s="7">
        <v>1</v>
      </c>
      <c r="F5" s="7" t="s">
        <v>147</v>
      </c>
      <c r="G5" s="7" t="s">
        <v>148</v>
      </c>
      <c r="H5" s="7" t="s">
        <v>148</v>
      </c>
      <c r="I5" s="7" t="s">
        <v>148</v>
      </c>
      <c r="J5" s="7" t="s">
        <v>148</v>
      </c>
      <c r="K5" s="7" t="s">
        <v>148</v>
      </c>
      <c r="L5" s="7" t="s">
        <v>93</v>
      </c>
      <c r="M5" s="14" t="s">
        <v>148</v>
      </c>
      <c r="N5" s="7" t="s">
        <v>148</v>
      </c>
      <c r="O5" s="7" t="s">
        <v>148</v>
      </c>
      <c r="P5" s="7" t="s">
        <v>148</v>
      </c>
      <c r="Q5" s="55" t="s">
        <v>148</v>
      </c>
      <c r="R5" s="7">
        <v>1993</v>
      </c>
      <c r="S5" s="7" t="s">
        <v>148</v>
      </c>
      <c r="T5" s="89" t="s">
        <v>148</v>
      </c>
      <c r="U5" s="7" t="s">
        <v>217</v>
      </c>
    </row>
    <row r="6" spans="1:21">
      <c r="T6"/>
    </row>
    <row r="7" spans="1:21">
      <c r="T7" s="89"/>
    </row>
    <row r="8" spans="1:21">
      <c r="T8" s="89"/>
    </row>
  </sheetData>
  <phoneticPr fontId="12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baseColWidth="10" defaultRowHeight="13" x14ac:dyDescent="0"/>
  <sheetData>
    <row r="1" spans="1:4">
      <c r="A1" s="79" t="s">
        <v>153</v>
      </c>
      <c r="B1" s="79" t="s">
        <v>324</v>
      </c>
      <c r="C1" s="79" t="s">
        <v>38</v>
      </c>
      <c r="D1" s="79" t="s">
        <v>325</v>
      </c>
    </row>
    <row r="2" spans="1:4">
      <c r="A2" s="89">
        <v>40131</v>
      </c>
      <c r="B2">
        <v>1.01</v>
      </c>
      <c r="C2" t="s">
        <v>326</v>
      </c>
      <c r="D2" t="s">
        <v>327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E10"/>
  <sheetViews>
    <sheetView workbookViewId="0">
      <pane xSplit="1" ySplit="2" topLeftCell="B3" activePane="bottomRight" state="frozenSplit"/>
      <selection activeCell="J1" sqref="J1:K1 J2:K2 K1:K1048576"/>
      <selection pane="topRight" activeCell="P1" sqref="P1"/>
      <selection pane="bottomLeft" activeCell="A12" sqref="A12:XFD12"/>
      <selection pane="bottomRight" activeCell="L17" sqref="L17"/>
    </sheetView>
  </sheetViews>
  <sheetFormatPr baseColWidth="10" defaultRowHeight="13" x14ac:dyDescent="0"/>
  <cols>
    <col min="1" max="1" width="14.85546875" customWidth="1"/>
    <col min="2" max="2" width="11.7109375" customWidth="1"/>
    <col min="3" max="5" width="2.140625" style="53" customWidth="1"/>
    <col min="6" max="7" width="9.7109375" customWidth="1"/>
    <col min="9" max="9" width="10.7109375" style="2"/>
    <col min="14" max="21" width="8.7109375" customWidth="1"/>
    <col min="22" max="48" width="7.7109375" customWidth="1"/>
    <col min="50" max="50" width="3.85546875" customWidth="1"/>
    <col min="51" max="51" width="4.7109375" customWidth="1"/>
    <col min="52" max="55" width="1.7109375" customWidth="1"/>
    <col min="56" max="56" width="2.7109375" customWidth="1"/>
    <col min="57" max="57" width="3.85546875" bestFit="1" customWidth="1"/>
  </cols>
  <sheetData>
    <row r="1" spans="1:57">
      <c r="A1" t="s">
        <v>38</v>
      </c>
      <c r="B1" s="26" t="s">
        <v>132</v>
      </c>
      <c r="C1" s="100" t="s">
        <v>35</v>
      </c>
      <c r="D1" s="100"/>
      <c r="E1" s="100"/>
      <c r="F1" s="93" t="s">
        <v>23</v>
      </c>
      <c r="G1" s="94"/>
      <c r="H1" s="101" t="str">
        <f>Candidates!F2</f>
        <v>Democratic</v>
      </c>
      <c r="I1" s="101"/>
      <c r="J1" s="102" t="str">
        <f>Candidates!F3</f>
        <v>Republican</v>
      </c>
      <c r="K1" s="94"/>
      <c r="L1" s="103" t="str">
        <f>Candidates!F4</f>
        <v>Independent</v>
      </c>
      <c r="M1" s="104"/>
      <c r="N1" s="93" t="str">
        <f>Candidates!F5</f>
        <v>Libertarian</v>
      </c>
      <c r="O1" s="94"/>
      <c r="P1" s="93" t="str">
        <f>Candidates!F6</f>
        <v>NJ Conservative</v>
      </c>
      <c r="Q1" s="94"/>
      <c r="R1" s="93" t="str">
        <f>Candidates!F7</f>
        <v>Populist</v>
      </c>
      <c r="S1" s="94"/>
      <c r="T1" s="93" t="str">
        <f>Candidates!F8</f>
        <v>Soc. Workers</v>
      </c>
      <c r="U1" s="94"/>
      <c r="V1" s="93" t="str">
        <f>Candidates!F9</f>
        <v>Write-in</v>
      </c>
      <c r="W1" s="93"/>
      <c r="X1" s="93" t="str">
        <f>Candidates!F10</f>
        <v>Abortion is Murder</v>
      </c>
      <c r="Y1" s="94"/>
      <c r="Z1" s="93" t="str">
        <f>Candidates!F11</f>
        <v>Independents 4 Change</v>
      </c>
      <c r="AA1" s="94"/>
      <c r="AB1" s="93" t="str">
        <f>Candidates!F12</f>
        <v>For the People</v>
      </c>
      <c r="AC1" s="93"/>
      <c r="AD1" s="93" t="str">
        <f>Candidates!F13</f>
        <v>The Independent Choice</v>
      </c>
      <c r="AE1" s="93"/>
      <c r="AF1" s="93" t="str">
        <f>Candidates!F14</f>
        <v>Fresh Start</v>
      </c>
      <c r="AG1" s="93"/>
      <c r="AH1" s="93" t="str">
        <f>Candidates!F15</f>
        <v>Common Sense Government</v>
      </c>
      <c r="AI1" s="94"/>
      <c r="AJ1" s="93" t="str">
        <f>Candidates!F16</f>
        <v>Maximum Citizen Involvement</v>
      </c>
      <c r="AK1" s="93"/>
      <c r="AL1" s="93" t="str">
        <f>Candidates!F17</f>
        <v>Zero Sales Tax</v>
      </c>
      <c r="AM1" s="94"/>
      <c r="AN1" s="93" t="str">
        <f>Candidates!F18</f>
        <v>Better Affordable Government</v>
      </c>
      <c r="AO1" s="94"/>
      <c r="AP1" s="93" t="str">
        <f>Candidates!F19</f>
        <v>Integrity-Common Sense</v>
      </c>
      <c r="AQ1" s="94"/>
      <c r="AR1" s="93" t="str">
        <f>Candidates!F20</f>
        <v>People Purpose Progress</v>
      </c>
      <c r="AS1" s="93"/>
      <c r="AT1" s="93" t="str">
        <f>Candidates!F21</f>
        <v>You and I</v>
      </c>
      <c r="AU1" s="93"/>
      <c r="AV1" s="1"/>
      <c r="AW1" s="1"/>
      <c r="AZ1" s="13" t="str">
        <f>LEFT(N1,1)</f>
        <v>L</v>
      </c>
      <c r="BA1" s="13" t="str">
        <f>LEFT(P1,1)</f>
        <v>N</v>
      </c>
      <c r="BB1" s="13" t="str">
        <f>LEFT(T1,1)</f>
        <v>S</v>
      </c>
      <c r="BC1" s="13" t="str">
        <f>LEFT(R1,1)</f>
        <v>P</v>
      </c>
    </row>
    <row r="2" spans="1:57" s="27" customFormat="1">
      <c r="B2" s="28" t="s">
        <v>131</v>
      </c>
      <c r="C2" s="59" t="str">
        <f>LEFT(H2,1)</f>
        <v>D</v>
      </c>
      <c r="D2" s="60" t="str">
        <f>LEFT(J2,1)</f>
        <v>R</v>
      </c>
      <c r="E2" s="58" t="str">
        <f>LEFT(L2,1)</f>
        <v>I</v>
      </c>
      <c r="F2" s="28" t="s">
        <v>170</v>
      </c>
      <c r="G2" s="28" t="s">
        <v>30</v>
      </c>
      <c r="H2" s="97" t="str">
        <f>Candidates!D2</f>
        <v>Democratic</v>
      </c>
      <c r="I2" s="97"/>
      <c r="J2" s="98" t="str">
        <f>Candidates!D3</f>
        <v>Republican</v>
      </c>
      <c r="K2" s="96"/>
      <c r="L2" s="99" t="str">
        <f>Candidates!D4</f>
        <v>Independent</v>
      </c>
      <c r="M2" s="96"/>
      <c r="N2" s="95" t="str">
        <f>Candidates!D5</f>
        <v>Libertarian</v>
      </c>
      <c r="O2" s="96"/>
      <c r="P2" s="95" t="str">
        <f>Candidates!D6</f>
        <v>NJ Conservative</v>
      </c>
      <c r="Q2" s="96"/>
      <c r="R2" s="95" t="str">
        <f>Candidates!D7</f>
        <v>Populist</v>
      </c>
      <c r="S2" s="96"/>
      <c r="T2" s="95" t="str">
        <f>Candidates!D8</f>
        <v>Socialist Workers</v>
      </c>
      <c r="U2" s="96"/>
      <c r="V2" s="95" t="str">
        <f>Candidates!D9</f>
        <v>Write-in</v>
      </c>
      <c r="W2" s="96"/>
      <c r="X2" s="95" t="str">
        <f>Candidates!D10</f>
        <v>Abortion is Murder</v>
      </c>
      <c r="Y2" s="96"/>
      <c r="Z2" s="95" t="str">
        <f>Candidates!D11</f>
        <v>Independents 4 Change</v>
      </c>
      <c r="AA2" s="96"/>
      <c r="AB2" s="95" t="str">
        <f>Candidates!D12</f>
        <v>For the People</v>
      </c>
      <c r="AC2" s="96"/>
      <c r="AD2" s="95" t="str">
        <f>Candidates!D13</f>
        <v>The Independent Choice</v>
      </c>
      <c r="AE2" s="96"/>
      <c r="AF2" s="95" t="str">
        <f>Candidates!D14</f>
        <v>Fresh Start</v>
      </c>
      <c r="AG2" s="96"/>
      <c r="AH2" s="95" t="str">
        <f>Candidates!D15</f>
        <v>Common Sense Government</v>
      </c>
      <c r="AI2" s="96"/>
      <c r="AJ2" s="95" t="str">
        <f>Candidates!D16</f>
        <v>Maximum Citizen Involvement</v>
      </c>
      <c r="AK2" s="96"/>
      <c r="AL2" s="95" t="str">
        <f>Candidates!D17</f>
        <v>Zero Sales Tax</v>
      </c>
      <c r="AM2" s="96"/>
      <c r="AN2" s="95" t="str">
        <f>Candidates!D18</f>
        <v>Better Affordable Government</v>
      </c>
      <c r="AO2" s="96"/>
      <c r="AP2" s="95" t="str">
        <f>Candidates!D19</f>
        <v>Integrity-Common Sense</v>
      </c>
      <c r="AQ2" s="96"/>
      <c r="AR2" s="95" t="str">
        <f>Candidates!D20</f>
        <v>People Purpose Progress</v>
      </c>
      <c r="AS2" s="96"/>
      <c r="AT2" s="95" t="str">
        <f>Candidates!D21</f>
        <v>You and I</v>
      </c>
      <c r="AU2" s="96"/>
      <c r="AV2" s="29"/>
      <c r="AW2" s="29" t="s">
        <v>38</v>
      </c>
      <c r="AZ2" s="30"/>
      <c r="BA2" s="30"/>
      <c r="BB2" s="30"/>
      <c r="BC2" s="30"/>
      <c r="BE2" s="27" t="s">
        <v>63</v>
      </c>
    </row>
    <row r="3" spans="1:57" s="31" customFormat="1">
      <c r="A3" s="31" t="s">
        <v>41</v>
      </c>
      <c r="B3" s="33">
        <f>H3+J3+L3+N3+P3+T3+R3+Z3+AF3+X3+AB3+V3+AD3+AN3+AP3+AH3+AL3+AJ3+AR3+AT3</f>
        <v>2505964</v>
      </c>
      <c r="C3" s="62">
        <f>RANK(H3,H3:AV3)</f>
        <v>2</v>
      </c>
      <c r="D3" s="62">
        <f>RANK(J3,H3:AV3)</f>
        <v>1</v>
      </c>
      <c r="E3" s="62">
        <f>IF(L3&gt;0,RANK(L3,H3:AV3),"-")</f>
        <v>6</v>
      </c>
      <c r="F3" s="1">
        <f>ABS(J3-H3)</f>
        <v>26093</v>
      </c>
      <c r="G3" s="34">
        <f>F3/B3</f>
        <v>1.0412360273331939E-2</v>
      </c>
      <c r="H3" s="33">
        <f>County!N24</f>
        <v>1210031</v>
      </c>
      <c r="I3" s="34">
        <f>H3/$B3</f>
        <v>0.48286048801977999</v>
      </c>
      <c r="J3" s="33">
        <f>County!O24</f>
        <v>1236124</v>
      </c>
      <c r="K3" s="34">
        <f>J3/$B3</f>
        <v>0.49327284829311197</v>
      </c>
      <c r="L3" s="33">
        <f>County!P24</f>
        <v>4311</v>
      </c>
      <c r="M3" s="34">
        <f>L3/$B3</f>
        <v>1.7202960617151723E-3</v>
      </c>
      <c r="N3" s="33">
        <f>County!Q24</f>
        <v>7935</v>
      </c>
      <c r="O3" s="34">
        <f>N3/$B3</f>
        <v>3.1664461261215245E-3</v>
      </c>
      <c r="P3" s="33">
        <f>County!R24</f>
        <v>5164</v>
      </c>
      <c r="Q3" s="34">
        <f>P3/$B3</f>
        <v>2.0606840321728483E-3</v>
      </c>
      <c r="R3" s="33">
        <f>County!S24</f>
        <v>2822</v>
      </c>
      <c r="S3" s="34">
        <f>R3/$B3</f>
        <v>1.1261135435305534E-3</v>
      </c>
      <c r="T3" s="33">
        <f>County!T24</f>
        <v>1242</v>
      </c>
      <c r="U3" s="34">
        <f>T3/$B3</f>
        <v>4.9561765452336905E-4</v>
      </c>
      <c r="V3" s="85">
        <f>County!U24</f>
        <v>0</v>
      </c>
      <c r="W3" s="34">
        <f>V3/$B3</f>
        <v>0</v>
      </c>
      <c r="X3" s="33">
        <f>County!V24</f>
        <v>10071</v>
      </c>
      <c r="Y3" s="34">
        <f>X3/$B3</f>
        <v>4.0188127203742751E-3</v>
      </c>
      <c r="Z3" s="33">
        <f>County!W24</f>
        <v>4030</v>
      </c>
      <c r="AA3" s="34">
        <f>Z3/$B3</f>
        <v>1.6081635649993376E-3</v>
      </c>
      <c r="AB3" s="33">
        <f>County!X24</f>
        <v>3330</v>
      </c>
      <c r="AC3" s="34">
        <f>AB3/$B3</f>
        <v>1.3288299432872939E-3</v>
      </c>
      <c r="AD3" s="33">
        <f>County!Y24</f>
        <v>3306</v>
      </c>
      <c r="AE3" s="34">
        <f>AD3/$B3</f>
        <v>1.3192527905428809E-3</v>
      </c>
      <c r="AF3" s="33">
        <f>County!Z24</f>
        <v>3209</v>
      </c>
      <c r="AG3" s="34">
        <f>AF3/$B3</f>
        <v>1.280545131534212E-3</v>
      </c>
      <c r="AH3" s="33">
        <f>County!AA24</f>
        <v>3009</v>
      </c>
      <c r="AI3" s="34">
        <f>AH3/$B3</f>
        <v>1.2007355253307709E-3</v>
      </c>
      <c r="AJ3" s="33">
        <f>County!AB24</f>
        <v>2884</v>
      </c>
      <c r="AK3" s="34">
        <f>AJ3/$B3</f>
        <v>1.1508545214536203E-3</v>
      </c>
      <c r="AL3" s="33">
        <f>County!AC24</f>
        <v>2314</v>
      </c>
      <c r="AM3" s="34">
        <f>AL3/$B3</f>
        <v>9.2339714377381323E-4</v>
      </c>
      <c r="AN3" s="33">
        <f>County!AD24</f>
        <v>2127</v>
      </c>
      <c r="AO3" s="34">
        <f>AN3/$B3</f>
        <v>8.4877516197359574E-4</v>
      </c>
      <c r="AP3" s="33">
        <f>County!AE24</f>
        <v>1530</v>
      </c>
      <c r="AQ3" s="34">
        <f>AP3/$B3</f>
        <v>6.1054348745632418E-4</v>
      </c>
      <c r="AR3" s="33">
        <f>County!AF24</f>
        <v>1294</v>
      </c>
      <c r="AS3" s="34">
        <f>AR3/$B3</f>
        <v>5.1636815213626378E-4</v>
      </c>
      <c r="AT3" s="33">
        <f>County!AG24</f>
        <v>1231</v>
      </c>
      <c r="AU3" s="34">
        <f>AT3/$B3</f>
        <v>4.9122812618217974E-4</v>
      </c>
      <c r="AV3" s="44"/>
      <c r="AW3" s="31" t="str">
        <f>A3</f>
        <v>New Jersey</v>
      </c>
      <c r="AX3" s="31" t="s">
        <v>172</v>
      </c>
      <c r="AZ3" s="32">
        <f>RANK(N3,(H3:M3,N3:U3,Z3:AS3))</f>
        <v>3</v>
      </c>
      <c r="BA3" s="32">
        <f>RANK(P3,(H3:M3,N3:U3,Z3:AS3))</f>
        <v>4</v>
      </c>
      <c r="BB3" s="32">
        <f>RANK(T3,(H3:M3,N3:U3,Z3:AS3))</f>
        <v>17</v>
      </c>
      <c r="BC3" s="32">
        <f>RANK(R3,(H3:M3,N3:U3,Z3:AS3))</f>
        <v>12</v>
      </c>
      <c r="BE3" s="31">
        <v>34</v>
      </c>
    </row>
    <row r="4" spans="1:57" s="31" customFormat="1">
      <c r="A4" s="31" t="s">
        <v>29</v>
      </c>
      <c r="B4" s="33">
        <f>H4+J4+L4+N4+P4+T4+R4+Z4+AF4+X4+AB4+V4+AD4+AN4+AP4+AH4+AL4+AJ4+AR4+AT4</f>
        <v>1793916</v>
      </c>
      <c r="C4" s="62">
        <f>RANK(H4,H4:AV4)</f>
        <v>2</v>
      </c>
      <c r="D4" s="62">
        <f>RANK(J4,H4:AV4)</f>
        <v>1</v>
      </c>
      <c r="E4" s="62">
        <f>IF(L4&gt;0,RANK(L4,H4:AV4),"-")</f>
        <v>3</v>
      </c>
      <c r="F4" s="1">
        <f>ABS(J4-H4)</f>
        <v>311792</v>
      </c>
      <c r="G4" s="34">
        <f>F4/B4</f>
        <v>0.17380523948724466</v>
      </c>
      <c r="H4" s="33">
        <f>County!N162</f>
        <v>733527</v>
      </c>
      <c r="I4" s="34">
        <f>H4/$B4</f>
        <v>0.40889707210371057</v>
      </c>
      <c r="J4" s="33">
        <f>County!O162</f>
        <v>1045319</v>
      </c>
      <c r="K4" s="34">
        <f>J4/$B4</f>
        <v>0.5827023115909552</v>
      </c>
      <c r="L4" s="33">
        <f>County!P162</f>
        <v>14398</v>
      </c>
      <c r="M4" s="34">
        <f>L4/$B4</f>
        <v>8.0260168257599573E-3</v>
      </c>
      <c r="N4" s="33">
        <f>County!Q162</f>
        <v>0</v>
      </c>
      <c r="O4" s="34">
        <f>N4/$B4</f>
        <v>0</v>
      </c>
      <c r="P4" s="33">
        <f>County!R162</f>
        <v>0</v>
      </c>
      <c r="Q4" s="34">
        <f>P4/$B4</f>
        <v>0</v>
      </c>
      <c r="R4" s="33">
        <f>County!S162</f>
        <v>0</v>
      </c>
      <c r="S4" s="34">
        <f>R4/$B4</f>
        <v>0</v>
      </c>
      <c r="T4" s="33">
        <f>County!T162</f>
        <v>0</v>
      </c>
      <c r="U4" s="34">
        <f>T4/$B4</f>
        <v>0</v>
      </c>
      <c r="V4" s="33">
        <f>County!U162</f>
        <v>672</v>
      </c>
      <c r="W4" s="34">
        <f>V4/$B4</f>
        <v>3.7459947957429443E-4</v>
      </c>
      <c r="X4" s="33">
        <f>County!V162</f>
        <v>0</v>
      </c>
      <c r="Y4" s="34">
        <f>X4/$B4</f>
        <v>0</v>
      </c>
      <c r="Z4" s="33">
        <f>County!W162</f>
        <v>0</v>
      </c>
      <c r="AA4" s="34">
        <f>Z4/$B4</f>
        <v>0</v>
      </c>
      <c r="AB4" s="33">
        <f>County!X162</f>
        <v>0</v>
      </c>
      <c r="AC4" s="34">
        <f>AB4/$B4</f>
        <v>0</v>
      </c>
      <c r="AD4" s="33">
        <f>County!Y162</f>
        <v>0</v>
      </c>
      <c r="AE4" s="34">
        <f>AD4/$B4</f>
        <v>0</v>
      </c>
      <c r="AF4" s="33">
        <f>County!Z162</f>
        <v>0</v>
      </c>
      <c r="AG4" s="34">
        <f>AF4/$B4</f>
        <v>0</v>
      </c>
      <c r="AH4" s="33">
        <f>County!AA162</f>
        <v>0</v>
      </c>
      <c r="AI4" s="34">
        <f>AH4/$B4</f>
        <v>0</v>
      </c>
      <c r="AJ4" s="33">
        <f>County!AB162</f>
        <v>0</v>
      </c>
      <c r="AK4" s="34">
        <f>AJ4/$B4</f>
        <v>0</v>
      </c>
      <c r="AL4" s="33">
        <f>County!AC162</f>
        <v>0</v>
      </c>
      <c r="AM4" s="34">
        <f>AL4/$B4</f>
        <v>0</v>
      </c>
      <c r="AN4" s="33">
        <f>County!AD162</f>
        <v>0</v>
      </c>
      <c r="AO4" s="34">
        <f>AN4/$B4</f>
        <v>0</v>
      </c>
      <c r="AP4" s="33">
        <f>County!AE162</f>
        <v>0</v>
      </c>
      <c r="AQ4" s="34">
        <f>AP4/$B4</f>
        <v>0</v>
      </c>
      <c r="AR4" s="33">
        <f>County!AF162</f>
        <v>0</v>
      </c>
      <c r="AS4" s="34">
        <f>AR4/$B4</f>
        <v>0</v>
      </c>
      <c r="AT4" s="33">
        <f>County!AG162</f>
        <v>0</v>
      </c>
      <c r="AU4" s="34">
        <f>AT4/$B4</f>
        <v>0</v>
      </c>
      <c r="AV4" s="44"/>
      <c r="AW4" s="31" t="str">
        <f>A4</f>
        <v>Virginia</v>
      </c>
      <c r="AX4" s="31" t="s">
        <v>43</v>
      </c>
      <c r="AZ4" s="32">
        <f>RANK(N4,(H4:M4,N4:U4,Z4:AS4))</f>
        <v>7</v>
      </c>
      <c r="BA4" s="32">
        <f>RANK(P4,(H4:M4,N4:U4,Z4:AS4))</f>
        <v>7</v>
      </c>
      <c r="BB4" s="32">
        <f>RANK(T4,(H4:M4,N4:U4,Z4:AS4))</f>
        <v>7</v>
      </c>
      <c r="BC4" s="32">
        <f>RANK(R4,(H4:M4,N4:U4,Z4:AS4))</f>
        <v>7</v>
      </c>
      <c r="BE4" s="31">
        <v>51</v>
      </c>
    </row>
    <row r="5" spans="1:57" s="36" customFormat="1">
      <c r="A5" s="35" t="s">
        <v>132</v>
      </c>
      <c r="B5" s="38">
        <f>H5+J5+L5+N5+P5+T5+R5+Z5+AF5+X5+AB5+V5+AD5+AN5+AP5+AH5+AL5+AJ5+AR5+AT5</f>
        <v>4299880</v>
      </c>
      <c r="C5" s="61">
        <f>RANK(H5,H5:AV5)</f>
        <v>2</v>
      </c>
      <c r="D5" s="61">
        <f>RANK(J5,H5:AV5)</f>
        <v>1</v>
      </c>
      <c r="E5" s="61">
        <f>IF(L5&gt;0,RANK(L5,H5:AV5),"-")</f>
        <v>3</v>
      </c>
      <c r="F5" s="38">
        <f>ABS(J5-H5)</f>
        <v>337885</v>
      </c>
      <c r="G5" s="39">
        <f>F5/B5</f>
        <v>7.8580099909764931E-2</v>
      </c>
      <c r="H5" s="38">
        <f>SUM(H3:H4)</f>
        <v>1943558</v>
      </c>
      <c r="I5" s="39">
        <f>H5/$B5</f>
        <v>0.45200284659106765</v>
      </c>
      <c r="J5" s="38">
        <f>SUM(J3:J4)</f>
        <v>2281443</v>
      </c>
      <c r="K5" s="39">
        <f>J5/$B5</f>
        <v>0.5305829465008326</v>
      </c>
      <c r="L5" s="38">
        <f>SUM(L3:L4)</f>
        <v>18709</v>
      </c>
      <c r="M5" s="39">
        <f>L5/$B5</f>
        <v>4.3510516572555511E-3</v>
      </c>
      <c r="N5" s="38">
        <f>SUM(N3:N4)</f>
        <v>7935</v>
      </c>
      <c r="O5" s="39">
        <f>N5/$B5</f>
        <v>1.8454003367535839E-3</v>
      </c>
      <c r="P5" s="38">
        <f>SUM(P3:P4)</f>
        <v>5164</v>
      </c>
      <c r="Q5" s="39">
        <f>P5/$B5</f>
        <v>1.2009637478255207E-3</v>
      </c>
      <c r="R5" s="38">
        <f>SUM(R3:R4)</f>
        <v>2822</v>
      </c>
      <c r="S5" s="39">
        <f>R5/$B5</f>
        <v>6.5629738504330358E-4</v>
      </c>
      <c r="T5" s="38">
        <f>SUM(T3:T4)</f>
        <v>1242</v>
      </c>
      <c r="U5" s="39">
        <f>T5/$B5</f>
        <v>2.8884527010056093E-4</v>
      </c>
      <c r="V5" s="38">
        <f>SUM(V3:V4)</f>
        <v>672</v>
      </c>
      <c r="W5" s="39">
        <f>V5/$B5</f>
        <v>1.5628343116552091E-4</v>
      </c>
      <c r="X5" s="38">
        <f>SUM(X3:X4)</f>
        <v>10071</v>
      </c>
      <c r="Y5" s="39">
        <f>X5/$B5</f>
        <v>2.3421583858154182E-3</v>
      </c>
      <c r="Z5" s="38">
        <f>SUM(Z3:Z4)</f>
        <v>4030</v>
      </c>
      <c r="AA5" s="39">
        <f>Z5/$B5</f>
        <v>9.3723545773370415E-4</v>
      </c>
      <c r="AB5" s="38">
        <f>SUM(AB3:AB4)</f>
        <v>3330</v>
      </c>
      <c r="AC5" s="39">
        <f>AB5/$B5</f>
        <v>7.7444021693628658E-4</v>
      </c>
      <c r="AD5" s="38">
        <f>SUM(AD3:AD4)</f>
        <v>3306</v>
      </c>
      <c r="AE5" s="39">
        <f>AD5/$B5</f>
        <v>7.6885866582323225E-4</v>
      </c>
      <c r="AF5" s="38">
        <f>SUM(AF3:AF4)</f>
        <v>3209</v>
      </c>
      <c r="AG5" s="39">
        <f>AF5/$B5</f>
        <v>7.4629989674130444E-4</v>
      </c>
      <c r="AH5" s="38">
        <f>SUM(AH3:AH4)</f>
        <v>3009</v>
      </c>
      <c r="AI5" s="39">
        <f>AH5/$B5</f>
        <v>6.9978697079918506E-4</v>
      </c>
      <c r="AJ5" s="38">
        <f>SUM(AJ3:AJ4)</f>
        <v>2884</v>
      </c>
      <c r="AK5" s="39">
        <f>AJ5/$B5</f>
        <v>6.7071639208536051E-4</v>
      </c>
      <c r="AL5" s="38">
        <f>SUM(AL3:AL4)</f>
        <v>2314</v>
      </c>
      <c r="AM5" s="39">
        <f>AL5/$B5</f>
        <v>5.3815455315032047E-4</v>
      </c>
      <c r="AN5" s="38">
        <f>SUM(AN3:AN4)</f>
        <v>2127</v>
      </c>
      <c r="AO5" s="39">
        <f>AN5/$B5</f>
        <v>4.9466496739443888E-4</v>
      </c>
      <c r="AP5" s="38">
        <f>SUM(AP3:AP4)</f>
        <v>1530</v>
      </c>
      <c r="AQ5" s="39">
        <f>AP5/$B5</f>
        <v>3.5582388345721278E-4</v>
      </c>
      <c r="AR5" s="38">
        <f>SUM(AR3:AR4)</f>
        <v>1294</v>
      </c>
      <c r="AS5" s="39">
        <f>AR5/$B5</f>
        <v>3.0093863084551195E-4</v>
      </c>
      <c r="AT5" s="38">
        <f>SUM(AT3:AT4)</f>
        <v>1231</v>
      </c>
      <c r="AU5" s="39">
        <f>AT5/$B5</f>
        <v>2.8628705917374439E-4</v>
      </c>
      <c r="AV5" s="43"/>
      <c r="AW5" s="36" t="str">
        <f>A5</f>
        <v>Total</v>
      </c>
      <c r="AZ5" s="37">
        <f>RANK(N5,(H5:M5,N5:U5,Z5:AS5))</f>
        <v>4</v>
      </c>
      <c r="BA5" s="37">
        <f>RANK(P5,(H5:M5,N5:U5,Z5:AS5))</f>
        <v>5</v>
      </c>
      <c r="BB5" s="37">
        <f>RANK(T5,(H5:M5,N5:U5,Z5:AS5))</f>
        <v>17</v>
      </c>
      <c r="BC5" s="37">
        <f>RANK(R5,(H5:M5,N5:U5,Z5:AS5))</f>
        <v>12</v>
      </c>
    </row>
    <row r="6" spans="1:57">
      <c r="B6" s="1"/>
      <c r="F6" s="1"/>
      <c r="G6" s="1"/>
      <c r="H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57">
      <c r="A7" s="48" t="s">
        <v>271</v>
      </c>
      <c r="B7" s="92">
        <v>32813</v>
      </c>
      <c r="K7" s="1"/>
      <c r="L7" s="1"/>
      <c r="M7" s="1"/>
      <c r="N7" s="1"/>
      <c r="P7" s="1"/>
      <c r="R7" s="1"/>
      <c r="U7" s="1"/>
    </row>
    <row r="8" spans="1:57">
      <c r="L8" s="2"/>
      <c r="R8" s="1"/>
      <c r="S8" s="1"/>
      <c r="T8" s="1"/>
      <c r="Y8" s="49"/>
    </row>
    <row r="9" spans="1:57">
      <c r="G9" s="20"/>
      <c r="Y9" s="7"/>
    </row>
    <row r="10" spans="1:57">
      <c r="L10" s="1"/>
    </row>
  </sheetData>
  <mergeCells count="42">
    <mergeCell ref="AT1:AU1"/>
    <mergeCell ref="AT2:AU2"/>
    <mergeCell ref="C1:E1"/>
    <mergeCell ref="H1:I1"/>
    <mergeCell ref="J1:K1"/>
    <mergeCell ref="L1:M1"/>
    <mergeCell ref="F1:G1"/>
    <mergeCell ref="AD1:AE1"/>
    <mergeCell ref="V1:W1"/>
    <mergeCell ref="Z1:AA1"/>
    <mergeCell ref="X1:Y1"/>
    <mergeCell ref="AB1:AC1"/>
    <mergeCell ref="X2:Y2"/>
    <mergeCell ref="AB2:AC2"/>
    <mergeCell ref="N1:O1"/>
    <mergeCell ref="P1:Q1"/>
    <mergeCell ref="T1:U1"/>
    <mergeCell ref="R1:S1"/>
    <mergeCell ref="H2:I2"/>
    <mergeCell ref="J2:K2"/>
    <mergeCell ref="L2:M2"/>
    <mergeCell ref="N2:O2"/>
    <mergeCell ref="AD2:AE2"/>
    <mergeCell ref="P2:Q2"/>
    <mergeCell ref="T2:U2"/>
    <mergeCell ref="R2:S2"/>
    <mergeCell ref="V2:W2"/>
    <mergeCell ref="Z2:AA2"/>
    <mergeCell ref="AH2:AI2"/>
    <mergeCell ref="AF1:AG1"/>
    <mergeCell ref="AJ1:AK1"/>
    <mergeCell ref="AR1:AS1"/>
    <mergeCell ref="AJ2:AK2"/>
    <mergeCell ref="AH1:AI1"/>
    <mergeCell ref="AF2:AG2"/>
    <mergeCell ref="AL2:AM2"/>
    <mergeCell ref="AP1:AQ1"/>
    <mergeCell ref="AN1:AO1"/>
    <mergeCell ref="AN2:AO2"/>
    <mergeCell ref="AL1:AM1"/>
    <mergeCell ref="AR2:AS2"/>
    <mergeCell ref="AP2:AQ2"/>
  </mergeCells>
  <phoneticPr fontId="12"/>
  <conditionalFormatting sqref="C3:C5">
    <cfRule type="cellIs" dxfId="27" priority="1" stopIfTrue="1" operator="equal">
      <formula>1</formula>
    </cfRule>
    <cfRule type="cellIs" dxfId="26" priority="2" stopIfTrue="1" operator="equal">
      <formula>3</formula>
    </cfRule>
  </conditionalFormatting>
  <conditionalFormatting sqref="D3:D5">
    <cfRule type="cellIs" dxfId="25" priority="3" stopIfTrue="1" operator="equal">
      <formula>1</formula>
    </cfRule>
    <cfRule type="cellIs" dxfId="24" priority="4" stopIfTrue="1" operator="equal">
      <formula>3</formula>
    </cfRule>
  </conditionalFormatting>
  <conditionalFormatting sqref="E3:E5">
    <cfRule type="cellIs" dxfId="23" priority="5" stopIfTrue="1" operator="equal">
      <formula>1</formula>
    </cfRule>
    <cfRule type="cellIs" dxfId="22" priority="6" stopIfTrue="1" operator="equal">
      <formula>3</formula>
    </cfRule>
  </conditionalFormatting>
  <conditionalFormatting sqref="G3:G5">
    <cfRule type="cellIs" dxfId="21" priority="7" stopIfTrue="1" operator="between">
      <formula>0.01</formula>
      <formula>-0.01</formula>
    </cfRule>
  </conditionalFormatting>
  <conditionalFormatting sqref="F3:F5">
    <cfRule type="expression" dxfId="20" priority="8" stopIfTrue="1">
      <formula>IF(C3=1,1,0)</formula>
    </cfRule>
    <cfRule type="expression" dxfId="19" priority="9" stopIfTrue="1">
      <formula>IF(D3=1,1,0)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BD162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AS156" sqref="AS156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4" width="8.7109375" style="1" customWidth="1"/>
    <col min="35" max="38" width="1.7109375" style="6" customWidth="1"/>
    <col min="39" max="43" width="6.7109375" style="2" customWidth="1"/>
    <col min="44" max="44" width="12.42578125" customWidth="1"/>
    <col min="45" max="45" width="2.7109375" customWidth="1"/>
    <col min="46" max="46" width="6.7109375" customWidth="1"/>
    <col min="47" max="47" width="4" customWidth="1"/>
    <col min="48" max="48" width="3" style="1" customWidth="1"/>
    <col min="49" max="49" width="4" customWidth="1"/>
    <col min="50" max="50" width="7.42578125" style="54" customWidth="1"/>
    <col min="51" max="51" width="5.28515625" customWidth="1"/>
    <col min="52" max="52" width="13.42578125" style="5" customWidth="1"/>
    <col min="53" max="53" width="5.42578125" style="1" bestFit="1" customWidth="1"/>
  </cols>
  <sheetData>
    <row r="1" spans="1:56">
      <c r="C1" s="22" t="s">
        <v>28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36</v>
      </c>
      <c r="H1" s="2" t="s">
        <v>54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</v>
      </c>
      <c r="M1" s="2" t="s">
        <v>31</v>
      </c>
      <c r="N1" s="3" t="str">
        <f>Candidates!F2</f>
        <v>Democratic</v>
      </c>
      <c r="O1" s="4" t="str">
        <f>Candidates!F3</f>
        <v>Republican</v>
      </c>
      <c r="P1" s="18" t="str">
        <f>Candidates!F4</f>
        <v>Independent</v>
      </c>
      <c r="Q1" s="1" t="str">
        <f>Candidates!F5</f>
        <v>Libertarian</v>
      </c>
      <c r="R1" s="1" t="str">
        <f>Candidates!F6</f>
        <v>NJ Conservative</v>
      </c>
      <c r="S1" s="1" t="str">
        <f>Candidates!F7</f>
        <v>Populist</v>
      </c>
      <c r="T1" s="1" t="str">
        <f>Candidates!F8</f>
        <v>Soc. Workers</v>
      </c>
      <c r="U1" s="1" t="str">
        <f>Candidates!F9</f>
        <v>Write-in</v>
      </c>
      <c r="V1" s="1" t="str">
        <f>Candidates!F10</f>
        <v>Abortion is Murder</v>
      </c>
      <c r="W1" s="1" t="str">
        <f>Candidates!F11</f>
        <v>Independents 4 Change</v>
      </c>
      <c r="X1" s="1" t="str">
        <f>Candidates!F12</f>
        <v>For the People</v>
      </c>
      <c r="Y1" s="1" t="str">
        <f>Candidates!F13</f>
        <v>The Independent Choice</v>
      </c>
      <c r="Z1" s="1" t="str">
        <f>Candidates!F14</f>
        <v>Fresh Start</v>
      </c>
      <c r="AA1" s="1" t="str">
        <f>Candidates!F15</f>
        <v>Common Sense Government</v>
      </c>
      <c r="AB1" s="1" t="str">
        <f>Candidates!F16</f>
        <v>Maximum Citizen Involvement</v>
      </c>
      <c r="AC1" s="1" t="str">
        <f>Candidates!F17</f>
        <v>Zero Sales Tax</v>
      </c>
      <c r="AD1" s="1" t="str">
        <f>Candidates!F18</f>
        <v>Better Affordable Government</v>
      </c>
      <c r="AE1" s="1" t="str">
        <f>Candidates!F19</f>
        <v>Integrity-Common Sense</v>
      </c>
      <c r="AF1" s="1" t="str">
        <f>Candidates!F20</f>
        <v>People Purpose Progress</v>
      </c>
      <c r="AG1" s="1" t="str">
        <f>Candidates!F21</f>
        <v>You and I</v>
      </c>
      <c r="AI1" s="20" t="str">
        <f>LEFT(Q1,1)</f>
        <v>L</v>
      </c>
      <c r="AJ1" s="20" t="str">
        <f>LEFT(R1,1)</f>
        <v>N</v>
      </c>
      <c r="AK1" s="20" t="str">
        <f>LEFT(T1,1)</f>
        <v>S</v>
      </c>
      <c r="AL1" s="20" t="str">
        <f>LEFT(S1,1)</f>
        <v>P</v>
      </c>
      <c r="AM1" s="2" t="str">
        <f>Q1</f>
        <v>Libertarian</v>
      </c>
      <c r="AN1" s="2" t="str">
        <f>R1</f>
        <v>NJ Conservative</v>
      </c>
      <c r="AO1" s="2" t="str">
        <f>T1</f>
        <v>Soc. Workers</v>
      </c>
      <c r="AP1" s="2" t="str">
        <f>S1</f>
        <v>Populist</v>
      </c>
      <c r="AU1" t="s">
        <v>188</v>
      </c>
      <c r="AV1" s="83" t="s">
        <v>296</v>
      </c>
      <c r="AW1" s="84" t="s">
        <v>297</v>
      </c>
      <c r="AX1" s="57" t="s">
        <v>63</v>
      </c>
      <c r="AZ1" s="5" t="s">
        <v>68</v>
      </c>
      <c r="BA1" s="1" t="s">
        <v>156</v>
      </c>
    </row>
    <row r="2" spans="1:56">
      <c r="C2" s="1"/>
      <c r="E2" s="5"/>
      <c r="F2" s="5"/>
      <c r="I2" s="2"/>
      <c r="AI2" s="5"/>
      <c r="AJ2" s="5"/>
      <c r="AK2" s="5"/>
      <c r="AL2" s="5"/>
      <c r="AV2" s="56"/>
      <c r="AW2" s="81"/>
      <c r="BC2" s="5"/>
      <c r="BD2" s="5"/>
    </row>
    <row r="3" spans="1:56" hidden="1" outlineLevel="1">
      <c r="A3" t="s">
        <v>171</v>
      </c>
      <c r="B3" t="s">
        <v>172</v>
      </c>
      <c r="C3" s="1">
        <f t="shared" ref="C3:C24" si="0">SUM(N3:AG3)</f>
        <v>65347</v>
      </c>
      <c r="D3" s="5">
        <f>IF(N3&gt;0, RANK(N3,(N3:AG3)),0)</f>
        <v>1</v>
      </c>
      <c r="E3" s="5">
        <f>IF(O3&gt;0,RANK(O3,(N3:AG3)),0)</f>
        <v>2</v>
      </c>
      <c r="F3" s="5">
        <f>IF(P3&gt;0,RANK(P3,(N3:AG3)),0)</f>
        <v>8</v>
      </c>
      <c r="G3" s="1">
        <f>IF(C3&gt;0,MAX(N3:P3)-LARGE(N3:P3,2),0)</f>
        <v>12353</v>
      </c>
      <c r="H3" s="2">
        <f>IF(C3&gt;0,G3/C3,0)</f>
        <v>0.18903698716084902</v>
      </c>
      <c r="I3" s="2"/>
      <c r="J3" s="2">
        <f t="shared" ref="J3:L24" si="1">IF($C3=0,"-",N3/$C3)</f>
        <v>0.58435735381884402</v>
      </c>
      <c r="K3" s="2">
        <f t="shared" si="1"/>
        <v>0.39532036665799503</v>
      </c>
      <c r="L3" s="2">
        <f t="shared" si="1"/>
        <v>8.569635943501614E-4</v>
      </c>
      <c r="M3" s="2">
        <f t="shared" ref="M3:M24" si="2">IF(C3=0,"-",(1-J3-K3-L3))</f>
        <v>1.9465315928810796E-2</v>
      </c>
      <c r="N3" s="1">
        <v>38186</v>
      </c>
      <c r="O3" s="1">
        <v>25833</v>
      </c>
      <c r="P3" s="1">
        <v>56</v>
      </c>
      <c r="Q3" s="1">
        <v>335</v>
      </c>
      <c r="R3" s="1">
        <v>70</v>
      </c>
      <c r="S3" s="1">
        <v>53</v>
      </c>
      <c r="T3" s="1">
        <v>25</v>
      </c>
      <c r="V3" s="1">
        <v>256</v>
      </c>
      <c r="W3" s="1">
        <v>41</v>
      </c>
      <c r="X3" s="1">
        <v>84</v>
      </c>
      <c r="Y3" s="1">
        <v>53</v>
      </c>
      <c r="Z3" s="1">
        <v>136</v>
      </c>
      <c r="AA3" s="1">
        <v>54</v>
      </c>
      <c r="AB3" s="1">
        <v>20</v>
      </c>
      <c r="AC3" s="1">
        <v>47</v>
      </c>
      <c r="AD3" s="1">
        <v>14</v>
      </c>
      <c r="AE3" s="1">
        <v>30</v>
      </c>
      <c r="AF3" s="1">
        <v>43</v>
      </c>
      <c r="AG3" s="1">
        <v>11</v>
      </c>
      <c r="AI3" s="5">
        <f>IF(Q3&gt;0,RANK(Q3,(N3:P3,Q3:AE3)),0)</f>
        <v>3</v>
      </c>
      <c r="AJ3" s="5">
        <f>IF(R3&gt;0,RANK(R3,(N3:P3,Q3:AE3)),0)</f>
        <v>7</v>
      </c>
      <c r="AK3" s="5">
        <f>IF(T3&gt;0,RANK(T3,(N3:P3,Q3:AE3)),0)</f>
        <v>15</v>
      </c>
      <c r="AL3" s="5">
        <f>IF(S3&gt;0,RANK(S3,(N3:P3,Q3:AE3)),0)</f>
        <v>10</v>
      </c>
      <c r="AM3" s="2">
        <f t="shared" ref="AM3:AN24" si="3">IF($C3=0,"-",Q3/$C3)</f>
        <v>5.1264786447732871E-3</v>
      </c>
      <c r="AN3" s="2">
        <f t="shared" si="3"/>
        <v>1.0712044929377018E-3</v>
      </c>
      <c r="AO3" s="2">
        <f t="shared" ref="AO3:AO24" si="4">IF($C3=0,"-",T3/$C3)</f>
        <v>3.8257303319203634E-4</v>
      </c>
      <c r="AP3" s="2">
        <f t="shared" ref="AP3:AP24" si="5">IF($C3=0,"-",S3/$C3)</f>
        <v>8.1105483036711704E-4</v>
      </c>
      <c r="AR3" t="s">
        <v>171</v>
      </c>
      <c r="AS3" t="s">
        <v>172</v>
      </c>
      <c r="AV3">
        <v>34</v>
      </c>
      <c r="AW3" s="82">
        <v>1</v>
      </c>
      <c r="AX3" s="54">
        <f>1000*AV3+AW3</f>
        <v>34001</v>
      </c>
      <c r="AZ3" s="5" t="s">
        <v>276</v>
      </c>
      <c r="BA3" s="1">
        <v>157</v>
      </c>
      <c r="BC3" s="5"/>
      <c r="BD3" s="5"/>
    </row>
    <row r="4" spans="1:56" hidden="1" outlineLevel="1">
      <c r="A4" t="s">
        <v>173</v>
      </c>
      <c r="B4" t="s">
        <v>172</v>
      </c>
      <c r="C4" s="1">
        <f t="shared" si="0"/>
        <v>310691</v>
      </c>
      <c r="D4" s="5">
        <f t="shared" ref="D4:D67" si="6">IF(N4&gt;0, RANK(N4,(N4:AG4)),0)</f>
        <v>2</v>
      </c>
      <c r="E4" s="5">
        <f t="shared" ref="E4:E67" si="7">IF(O4&gt;0,RANK(O4,(N4:AG4)),0)</f>
        <v>1</v>
      </c>
      <c r="F4" s="5">
        <f t="shared" ref="F4:F67" si="8">IF(P4&gt;0,RANK(P4,(N4:AG4)),0)</f>
        <v>10</v>
      </c>
      <c r="G4" s="1">
        <f t="shared" ref="G4:G24" si="9">IF(C4&gt;0,MAX(N4:P4)-LARGE(N4:P4,2),0)</f>
        <v>10323</v>
      </c>
      <c r="H4" s="2">
        <f t="shared" ref="H4:H24" si="10">IF(C4&gt;0,G4/C4,0)</f>
        <v>3.3225938311698761E-2</v>
      </c>
      <c r="I4" s="2"/>
      <c r="J4" s="2">
        <f t="shared" si="1"/>
        <v>0.47438451709254531</v>
      </c>
      <c r="K4" s="2">
        <f t="shared" si="1"/>
        <v>0.5076104554042441</v>
      </c>
      <c r="L4" s="2">
        <f t="shared" si="1"/>
        <v>1.0589299335996216E-3</v>
      </c>
      <c r="M4" s="2">
        <f t="shared" si="2"/>
        <v>1.6946097569610914E-2</v>
      </c>
      <c r="N4" s="1">
        <v>147387</v>
      </c>
      <c r="O4" s="1">
        <v>157710</v>
      </c>
      <c r="P4" s="1">
        <v>329</v>
      </c>
      <c r="Q4" s="1">
        <v>405</v>
      </c>
      <c r="R4" s="1">
        <v>339</v>
      </c>
      <c r="S4" s="1">
        <v>164</v>
      </c>
      <c r="T4" s="1">
        <v>160</v>
      </c>
      <c r="V4" s="1">
        <v>908</v>
      </c>
      <c r="W4" s="1">
        <v>283</v>
      </c>
      <c r="X4" s="1">
        <v>314</v>
      </c>
      <c r="Y4" s="1">
        <v>364</v>
      </c>
      <c r="Z4" s="1">
        <v>199</v>
      </c>
      <c r="AA4" s="1">
        <v>233</v>
      </c>
      <c r="AB4" s="1">
        <v>386</v>
      </c>
      <c r="AC4" s="1">
        <v>232</v>
      </c>
      <c r="AD4" s="1">
        <v>379</v>
      </c>
      <c r="AE4" s="1">
        <v>658</v>
      </c>
      <c r="AF4" s="1">
        <v>105</v>
      </c>
      <c r="AG4" s="1">
        <v>136</v>
      </c>
      <c r="AI4" s="5">
        <f>IF(Q4&gt;0,RANK(Q4,(N4:P4,Q4:AE4)),0)</f>
        <v>5</v>
      </c>
      <c r="AJ4" s="5">
        <f>IF(R4&gt;0,RANK(R4,(N4:P4,Q4:AE4)),0)</f>
        <v>9</v>
      </c>
      <c r="AK4" s="5">
        <f>IF(T4&gt;0,RANK(T4,(N4:P4,Q4:AE4)),0)</f>
        <v>17</v>
      </c>
      <c r="AL4" s="5">
        <f>IF(S4&gt;0,RANK(S4,(N4:P4,Q4:AE4)),0)</f>
        <v>16</v>
      </c>
      <c r="AM4" s="2">
        <f t="shared" si="3"/>
        <v>1.303545966893151E-3</v>
      </c>
      <c r="AN4" s="2">
        <f t="shared" si="3"/>
        <v>1.0911162537698227E-3</v>
      </c>
      <c r="AO4" s="2">
        <f t="shared" si="4"/>
        <v>5.1498112272322023E-4</v>
      </c>
      <c r="AP4" s="2">
        <f t="shared" si="5"/>
        <v>5.2785565079130066E-4</v>
      </c>
      <c r="AR4" t="s">
        <v>173</v>
      </c>
      <c r="AS4" t="s">
        <v>172</v>
      </c>
      <c r="AV4">
        <v>34</v>
      </c>
      <c r="AW4" s="82">
        <v>3</v>
      </c>
      <c r="AX4" s="54">
        <f t="shared" ref="AX4:AX67" si="11">1000*AV4+AW4</f>
        <v>34003</v>
      </c>
      <c r="AZ4" s="5" t="s">
        <v>276</v>
      </c>
      <c r="BA4" s="1">
        <v>554</v>
      </c>
      <c r="BC4" s="5"/>
      <c r="BD4" s="5"/>
    </row>
    <row r="5" spans="1:56" hidden="1" outlineLevel="1">
      <c r="A5" t="s">
        <v>174</v>
      </c>
      <c r="B5" t="s">
        <v>172</v>
      </c>
      <c r="C5" s="1">
        <f t="shared" si="0"/>
        <v>122806</v>
      </c>
      <c r="D5" s="5">
        <f t="shared" si="6"/>
        <v>2</v>
      </c>
      <c r="E5" s="5">
        <f t="shared" si="7"/>
        <v>1</v>
      </c>
      <c r="F5" s="5">
        <f t="shared" si="8"/>
        <v>12</v>
      </c>
      <c r="G5" s="1">
        <f t="shared" si="9"/>
        <v>665</v>
      </c>
      <c r="H5" s="2">
        <f t="shared" si="10"/>
        <v>5.4150448675146165E-3</v>
      </c>
      <c r="I5" s="2"/>
      <c r="J5" s="2">
        <f t="shared" si="1"/>
        <v>0.48120612999364853</v>
      </c>
      <c r="K5" s="2">
        <f t="shared" si="1"/>
        <v>0.48662117486116313</v>
      </c>
      <c r="L5" s="2">
        <f t="shared" si="1"/>
        <v>6.9214859208833448E-4</v>
      </c>
      <c r="M5" s="2">
        <f t="shared" si="2"/>
        <v>3.1480546553100001E-2</v>
      </c>
      <c r="N5" s="1">
        <v>59095</v>
      </c>
      <c r="O5" s="1">
        <v>59760</v>
      </c>
      <c r="P5" s="1">
        <v>85</v>
      </c>
      <c r="Q5" s="1">
        <v>830</v>
      </c>
      <c r="R5" s="1">
        <v>226</v>
      </c>
      <c r="S5" s="1">
        <v>449</v>
      </c>
      <c r="T5" s="1">
        <v>43</v>
      </c>
      <c r="V5" s="1">
        <v>782</v>
      </c>
      <c r="W5" s="1">
        <v>312</v>
      </c>
      <c r="X5" s="1">
        <v>397</v>
      </c>
      <c r="Y5" s="1">
        <v>158</v>
      </c>
      <c r="Z5" s="1">
        <v>110</v>
      </c>
      <c r="AA5" s="1">
        <v>257</v>
      </c>
      <c r="AB5" s="1">
        <v>81</v>
      </c>
      <c r="AC5" s="1">
        <v>78</v>
      </c>
      <c r="AD5" s="1">
        <v>23</v>
      </c>
      <c r="AE5" s="1">
        <v>27</v>
      </c>
      <c r="AF5" s="1">
        <v>43</v>
      </c>
      <c r="AG5" s="1">
        <v>50</v>
      </c>
      <c r="AI5" s="5">
        <f>IF(Q5&gt;0,RANK(Q5,(N5:P5,Q5:AE5)),0)</f>
        <v>3</v>
      </c>
      <c r="AJ5" s="5">
        <f>IF(R5&gt;0,RANK(R5,(N5:P5,Q5:AE5)),0)</f>
        <v>9</v>
      </c>
      <c r="AK5" s="5">
        <f>IF(T5&gt;0,RANK(T5,(N5:P5,Q5:AE5)),0)</f>
        <v>15</v>
      </c>
      <c r="AL5" s="5">
        <f>IF(S5&gt;0,RANK(S5,(N5:P5,Q5:AE5)),0)</f>
        <v>5</v>
      </c>
      <c r="AM5" s="2">
        <f t="shared" si="3"/>
        <v>6.7586274286272662E-3</v>
      </c>
      <c r="AN5" s="2">
        <f t="shared" si="3"/>
        <v>1.8403009624936891E-3</v>
      </c>
      <c r="AO5" s="2">
        <f t="shared" si="4"/>
        <v>3.5014575835056919E-4</v>
      </c>
      <c r="AP5" s="2">
        <f t="shared" si="5"/>
        <v>3.6561731511489666E-3</v>
      </c>
      <c r="AR5" t="s">
        <v>174</v>
      </c>
      <c r="AS5" t="s">
        <v>172</v>
      </c>
      <c r="AV5">
        <v>34</v>
      </c>
      <c r="AW5" s="82">
        <v>5</v>
      </c>
      <c r="AX5" s="54">
        <f t="shared" si="11"/>
        <v>34005</v>
      </c>
      <c r="AZ5" s="5" t="s">
        <v>276</v>
      </c>
      <c r="BA5" s="1">
        <v>351</v>
      </c>
      <c r="BC5" s="5"/>
      <c r="BD5" s="5"/>
    </row>
    <row r="6" spans="1:56" hidden="1" outlineLevel="1">
      <c r="A6" t="s">
        <v>175</v>
      </c>
      <c r="B6" t="s">
        <v>172</v>
      </c>
      <c r="C6" s="1">
        <f t="shared" si="0"/>
        <v>150325</v>
      </c>
      <c r="D6" s="5">
        <f t="shared" si="6"/>
        <v>1</v>
      </c>
      <c r="E6" s="5">
        <f t="shared" si="7"/>
        <v>2</v>
      </c>
      <c r="F6" s="5">
        <f t="shared" si="8"/>
        <v>5</v>
      </c>
      <c r="G6" s="1">
        <f t="shared" si="9"/>
        <v>41389</v>
      </c>
      <c r="H6" s="2">
        <f t="shared" si="10"/>
        <v>0.27533011807749874</v>
      </c>
      <c r="I6" s="2"/>
      <c r="J6" s="2">
        <f t="shared" si="1"/>
        <v>0.62322301679693992</v>
      </c>
      <c r="K6" s="2">
        <f t="shared" si="1"/>
        <v>0.34789289871944123</v>
      </c>
      <c r="L6" s="2">
        <f t="shared" si="1"/>
        <v>5.1688009313154834E-3</v>
      </c>
      <c r="M6" s="2">
        <f t="shared" si="2"/>
        <v>2.3715283552303359E-2</v>
      </c>
      <c r="N6" s="1">
        <v>93686</v>
      </c>
      <c r="O6" s="1">
        <v>52297</v>
      </c>
      <c r="P6" s="1">
        <v>777</v>
      </c>
      <c r="Q6" s="1">
        <v>831</v>
      </c>
      <c r="R6" s="1">
        <v>107</v>
      </c>
      <c r="S6" s="1">
        <v>173</v>
      </c>
      <c r="T6" s="1">
        <v>71</v>
      </c>
      <c r="V6" s="1">
        <v>884</v>
      </c>
      <c r="W6" s="1">
        <v>199</v>
      </c>
      <c r="X6" s="1">
        <v>492</v>
      </c>
      <c r="Y6" s="1">
        <v>66</v>
      </c>
      <c r="Z6" s="1">
        <v>87</v>
      </c>
      <c r="AA6" s="1">
        <v>276</v>
      </c>
      <c r="AB6" s="1">
        <v>66</v>
      </c>
      <c r="AC6" s="1">
        <v>108</v>
      </c>
      <c r="AD6" s="1">
        <v>47</v>
      </c>
      <c r="AE6" s="1">
        <v>50</v>
      </c>
      <c r="AF6" s="1">
        <v>58</v>
      </c>
      <c r="AG6" s="1">
        <v>50</v>
      </c>
      <c r="AI6" s="5">
        <f>IF(Q6&gt;0,RANK(Q6,(N6:P6,Q6:AE6)),0)</f>
        <v>4</v>
      </c>
      <c r="AJ6" s="5">
        <f>IF(R6&gt;0,RANK(R6,(N6:P6,Q6:AE6)),0)</f>
        <v>11</v>
      </c>
      <c r="AK6" s="5">
        <f>IF(T6&gt;0,RANK(T6,(N6:P6,Q6:AE6)),0)</f>
        <v>13</v>
      </c>
      <c r="AL6" s="5">
        <f>IF(S6&gt;0,RANK(S6,(N6:P6,Q6:AE6)),0)</f>
        <v>9</v>
      </c>
      <c r="AM6" s="2">
        <f t="shared" si="3"/>
        <v>5.528022617661733E-3</v>
      </c>
      <c r="AN6" s="2">
        <f t="shared" si="3"/>
        <v>7.1179111924164306E-4</v>
      </c>
      <c r="AO6" s="2">
        <f t="shared" si="4"/>
        <v>4.7230999501080993E-4</v>
      </c>
      <c r="AP6" s="2">
        <f t="shared" si="5"/>
        <v>1.1508398469981707E-3</v>
      </c>
      <c r="AR6" t="s">
        <v>175</v>
      </c>
      <c r="AS6" t="s">
        <v>172</v>
      </c>
      <c r="AV6">
        <v>34</v>
      </c>
      <c r="AW6" s="82">
        <v>7</v>
      </c>
      <c r="AX6" s="54">
        <f t="shared" si="11"/>
        <v>34007</v>
      </c>
      <c r="AZ6" s="5" t="s">
        <v>276</v>
      </c>
      <c r="BA6" s="1">
        <v>334</v>
      </c>
      <c r="BC6" s="5"/>
      <c r="BD6" s="5"/>
    </row>
    <row r="7" spans="1:56" hidden="1" outlineLevel="1">
      <c r="A7" t="s">
        <v>176</v>
      </c>
      <c r="B7" t="s">
        <v>172</v>
      </c>
      <c r="C7" s="1">
        <f t="shared" si="0"/>
        <v>37344</v>
      </c>
      <c r="D7" s="5">
        <f t="shared" si="6"/>
        <v>1</v>
      </c>
      <c r="E7" s="5">
        <f t="shared" si="7"/>
        <v>2</v>
      </c>
      <c r="F7" s="5">
        <f t="shared" si="8"/>
        <v>7</v>
      </c>
      <c r="G7" s="1">
        <f t="shared" si="9"/>
        <v>3386</v>
      </c>
      <c r="H7" s="2">
        <f t="shared" si="10"/>
        <v>9.0670522707797768E-2</v>
      </c>
      <c r="I7" s="2"/>
      <c r="J7" s="2">
        <f t="shared" si="1"/>
        <v>0.53299057412167949</v>
      </c>
      <c r="K7" s="2">
        <f t="shared" si="1"/>
        <v>0.44232005141388175</v>
      </c>
      <c r="L7" s="2">
        <f t="shared" si="1"/>
        <v>1.5263496143958868E-3</v>
      </c>
      <c r="M7" s="2">
        <f t="shared" si="2"/>
        <v>2.3163024850042863E-2</v>
      </c>
      <c r="N7" s="1">
        <v>19904</v>
      </c>
      <c r="O7" s="1">
        <v>16518</v>
      </c>
      <c r="P7" s="1">
        <v>57</v>
      </c>
      <c r="Q7" s="1">
        <v>112</v>
      </c>
      <c r="R7" s="1">
        <v>57</v>
      </c>
      <c r="S7" s="1">
        <v>49</v>
      </c>
      <c r="T7" s="1">
        <v>63</v>
      </c>
      <c r="V7" s="1">
        <v>264</v>
      </c>
      <c r="W7" s="1">
        <v>32</v>
      </c>
      <c r="X7" s="1">
        <v>32</v>
      </c>
      <c r="Y7" s="1">
        <v>36</v>
      </c>
      <c r="Z7" s="1">
        <v>23</v>
      </c>
      <c r="AA7" s="1">
        <v>26</v>
      </c>
      <c r="AB7" s="1">
        <v>10</v>
      </c>
      <c r="AC7" s="1">
        <v>49</v>
      </c>
      <c r="AD7" s="1">
        <v>10</v>
      </c>
      <c r="AE7" s="1">
        <v>9</v>
      </c>
      <c r="AF7" s="1">
        <v>63</v>
      </c>
      <c r="AG7" s="1">
        <v>30</v>
      </c>
      <c r="AI7" s="5">
        <f>IF(Q7&gt;0,RANK(Q7,(N7:P7,Q7:AE7)),0)</f>
        <v>4</v>
      </c>
      <c r="AJ7" s="5">
        <f>IF(R7&gt;0,RANK(R7,(N7:P7,Q7:AE7)),0)</f>
        <v>6</v>
      </c>
      <c r="AK7" s="5">
        <f>IF(T7&gt;0,RANK(T7,(N7:P7,Q7:AE7)),0)</f>
        <v>5</v>
      </c>
      <c r="AL7" s="5">
        <f>IF(S7&gt;0,RANK(S7,(N7:P7,Q7:AE7)),0)</f>
        <v>8</v>
      </c>
      <c r="AM7" s="2">
        <f t="shared" si="3"/>
        <v>2.9991431019708655E-3</v>
      </c>
      <c r="AN7" s="2">
        <f t="shared" si="3"/>
        <v>1.5263496143958868E-3</v>
      </c>
      <c r="AO7" s="2">
        <f t="shared" si="4"/>
        <v>1.6870179948586118E-3</v>
      </c>
      <c r="AP7" s="2">
        <f t="shared" si="5"/>
        <v>1.3121251071122537E-3</v>
      </c>
      <c r="AR7" t="s">
        <v>176</v>
      </c>
      <c r="AS7" t="s">
        <v>172</v>
      </c>
      <c r="AV7">
        <v>34</v>
      </c>
      <c r="AW7" s="82">
        <v>9</v>
      </c>
      <c r="AX7" s="54">
        <f t="shared" si="11"/>
        <v>34009</v>
      </c>
      <c r="AZ7" s="5" t="s">
        <v>276</v>
      </c>
      <c r="BA7" s="1">
        <v>128</v>
      </c>
      <c r="BC7" s="5"/>
      <c r="BD7" s="5"/>
    </row>
    <row r="8" spans="1:56" hidden="1" outlineLevel="1">
      <c r="A8" t="s">
        <v>34</v>
      </c>
      <c r="B8" t="s">
        <v>172</v>
      </c>
      <c r="C8" s="1">
        <f t="shared" si="0"/>
        <v>36325</v>
      </c>
      <c r="D8" s="5">
        <f t="shared" si="6"/>
        <v>1</v>
      </c>
      <c r="E8" s="5">
        <f t="shared" si="7"/>
        <v>2</v>
      </c>
      <c r="F8" s="5">
        <f t="shared" si="8"/>
        <v>7</v>
      </c>
      <c r="G8" s="1">
        <f t="shared" si="9"/>
        <v>1165</v>
      </c>
      <c r="H8" s="2">
        <f t="shared" si="10"/>
        <v>3.2071576049552651E-2</v>
      </c>
      <c r="I8" s="2"/>
      <c r="J8" s="2">
        <f t="shared" si="1"/>
        <v>0.50188575361321408</v>
      </c>
      <c r="K8" s="2">
        <f t="shared" si="1"/>
        <v>0.46981417756366139</v>
      </c>
      <c r="L8" s="2">
        <f t="shared" si="1"/>
        <v>1.4315209910529937E-3</v>
      </c>
      <c r="M8" s="2">
        <f t="shared" si="2"/>
        <v>2.6868547832071529E-2</v>
      </c>
      <c r="N8" s="1">
        <v>18231</v>
      </c>
      <c r="O8" s="1">
        <v>17066</v>
      </c>
      <c r="P8" s="1">
        <v>52</v>
      </c>
      <c r="Q8" s="1">
        <v>280</v>
      </c>
      <c r="R8" s="1">
        <v>77</v>
      </c>
      <c r="S8" s="1">
        <v>51</v>
      </c>
      <c r="T8" s="1">
        <v>14</v>
      </c>
      <c r="V8" s="1">
        <v>171</v>
      </c>
      <c r="W8" s="1">
        <v>36</v>
      </c>
      <c r="X8" s="1">
        <v>38</v>
      </c>
      <c r="Y8" s="1">
        <v>23</v>
      </c>
      <c r="Z8" s="1">
        <v>169</v>
      </c>
      <c r="AA8" s="1">
        <v>19</v>
      </c>
      <c r="AB8" s="1">
        <v>15</v>
      </c>
      <c r="AC8" s="1">
        <v>30</v>
      </c>
      <c r="AD8" s="1">
        <v>4</v>
      </c>
      <c r="AE8" s="1">
        <v>10</v>
      </c>
      <c r="AF8" s="1">
        <v>11</v>
      </c>
      <c r="AG8" s="1">
        <v>28</v>
      </c>
      <c r="AI8" s="5">
        <f>IF(Q8&gt;0,RANK(Q8,(N8:P8,Q8:AE8)),0)</f>
        <v>3</v>
      </c>
      <c r="AJ8" s="5">
        <f>IF(R8&gt;0,RANK(R8,(N8:P8,Q8:AE8)),0)</f>
        <v>6</v>
      </c>
      <c r="AK8" s="5">
        <f>IF(T8&gt;0,RANK(T8,(N8:P8,Q8:AE8)),0)</f>
        <v>15</v>
      </c>
      <c r="AL8" s="5">
        <f>IF(S8&gt;0,RANK(S8,(N8:P8,Q8:AE8)),0)</f>
        <v>8</v>
      </c>
      <c r="AM8" s="2">
        <f t="shared" si="3"/>
        <v>7.7081899518238132E-3</v>
      </c>
      <c r="AN8" s="2">
        <f t="shared" si="3"/>
        <v>2.1197522367515484E-3</v>
      </c>
      <c r="AO8" s="2">
        <f t="shared" si="4"/>
        <v>3.8540949759119066E-4</v>
      </c>
      <c r="AP8" s="2">
        <f t="shared" si="5"/>
        <v>1.4039917412250517E-3</v>
      </c>
      <c r="AR8" t="s">
        <v>34</v>
      </c>
      <c r="AS8" t="s">
        <v>172</v>
      </c>
      <c r="AV8">
        <v>34</v>
      </c>
      <c r="AW8" s="82">
        <v>11</v>
      </c>
      <c r="AX8" s="54">
        <f t="shared" si="11"/>
        <v>34011</v>
      </c>
      <c r="AZ8" s="5" t="s">
        <v>276</v>
      </c>
      <c r="BA8" s="1">
        <v>93</v>
      </c>
      <c r="BC8" s="5"/>
      <c r="BD8" s="5"/>
    </row>
    <row r="9" spans="1:56" hidden="1" outlineLevel="1">
      <c r="A9" t="s">
        <v>177</v>
      </c>
      <c r="B9" t="s">
        <v>172</v>
      </c>
      <c r="C9" s="1">
        <f t="shared" si="0"/>
        <v>199151</v>
      </c>
      <c r="D9" s="5">
        <f t="shared" si="6"/>
        <v>1</v>
      </c>
      <c r="E9" s="5">
        <f t="shared" si="7"/>
        <v>2</v>
      </c>
      <c r="F9" s="5">
        <f t="shared" si="8"/>
        <v>7</v>
      </c>
      <c r="G9" s="1">
        <f t="shared" si="9"/>
        <v>38067</v>
      </c>
      <c r="H9" s="2">
        <f t="shared" si="10"/>
        <v>0.19114641653820469</v>
      </c>
      <c r="I9" s="2"/>
      <c r="J9" s="2">
        <f t="shared" si="1"/>
        <v>0.58694658826719426</v>
      </c>
      <c r="K9" s="2">
        <f t="shared" si="1"/>
        <v>0.39580017172898957</v>
      </c>
      <c r="L9" s="2">
        <f t="shared" si="1"/>
        <v>1.3055420258999452E-3</v>
      </c>
      <c r="M9" s="2">
        <f t="shared" si="2"/>
        <v>1.5947697977916227E-2</v>
      </c>
      <c r="N9" s="1">
        <v>116891</v>
      </c>
      <c r="O9" s="1">
        <v>78824</v>
      </c>
      <c r="P9" s="1">
        <v>260</v>
      </c>
      <c r="Q9" s="1">
        <v>284</v>
      </c>
      <c r="R9" s="1">
        <v>68</v>
      </c>
      <c r="S9" s="1">
        <v>98</v>
      </c>
      <c r="T9" s="1">
        <v>121</v>
      </c>
      <c r="V9" s="1">
        <v>377</v>
      </c>
      <c r="W9" s="1">
        <v>100</v>
      </c>
      <c r="X9" s="1">
        <v>139</v>
      </c>
      <c r="Y9" s="1">
        <v>197</v>
      </c>
      <c r="Z9" s="1">
        <v>66</v>
      </c>
      <c r="AA9" s="1">
        <v>294</v>
      </c>
      <c r="AB9" s="1">
        <v>103</v>
      </c>
      <c r="AC9" s="1">
        <v>147</v>
      </c>
      <c r="AD9" s="1">
        <v>937</v>
      </c>
      <c r="AE9" s="1">
        <v>76</v>
      </c>
      <c r="AF9" s="1">
        <v>81</v>
      </c>
      <c r="AG9" s="1">
        <v>88</v>
      </c>
      <c r="AI9" s="5">
        <f>IF(Q9&gt;0,RANK(Q9,(N9:P9,Q9:AE9)),0)</f>
        <v>6</v>
      </c>
      <c r="AJ9" s="5">
        <f>IF(R9&gt;0,RANK(R9,(N9:P9,Q9:AE9)),0)</f>
        <v>16</v>
      </c>
      <c r="AK9" s="5">
        <f>IF(T9&gt;0,RANK(T9,(N9:P9,Q9:AE9)),0)</f>
        <v>11</v>
      </c>
      <c r="AL9" s="5">
        <f>IF(S9&gt;0,RANK(S9,(N9:P9,Q9:AE9)),0)</f>
        <v>14</v>
      </c>
      <c r="AM9" s="2">
        <f t="shared" si="3"/>
        <v>1.4260535975214787E-3</v>
      </c>
      <c r="AN9" s="2">
        <f t="shared" si="3"/>
        <v>3.4144945292767802E-4</v>
      </c>
      <c r="AO9" s="2">
        <f t="shared" si="4"/>
        <v>6.075791735918976E-4</v>
      </c>
      <c r="AP9" s="2">
        <f t="shared" si="5"/>
        <v>4.9208891745459473E-4</v>
      </c>
      <c r="AR9" t="s">
        <v>177</v>
      </c>
      <c r="AS9" t="s">
        <v>172</v>
      </c>
      <c r="AV9">
        <v>34</v>
      </c>
      <c r="AW9" s="82">
        <v>13</v>
      </c>
      <c r="AX9" s="54">
        <f t="shared" si="11"/>
        <v>34013</v>
      </c>
      <c r="AZ9" s="5" t="s">
        <v>276</v>
      </c>
      <c r="BA9" s="1">
        <v>587</v>
      </c>
      <c r="BC9" s="5"/>
      <c r="BD9" s="5"/>
    </row>
    <row r="10" spans="1:56" hidden="1" outlineLevel="1">
      <c r="A10" t="s">
        <v>178</v>
      </c>
      <c r="B10" t="s">
        <v>172</v>
      </c>
      <c r="C10" s="1">
        <f t="shared" si="0"/>
        <v>75892</v>
      </c>
      <c r="D10" s="5">
        <f t="shared" si="6"/>
        <v>1</v>
      </c>
      <c r="E10" s="5">
        <f t="shared" si="7"/>
        <v>2</v>
      </c>
      <c r="F10" s="5">
        <f t="shared" si="8"/>
        <v>7</v>
      </c>
      <c r="G10" s="1">
        <f t="shared" si="9"/>
        <v>10679</v>
      </c>
      <c r="H10" s="2">
        <f t="shared" si="10"/>
        <v>0.14071311864228114</v>
      </c>
      <c r="I10" s="2"/>
      <c r="J10" s="2">
        <f t="shared" si="1"/>
        <v>0.55250882833500237</v>
      </c>
      <c r="K10" s="2">
        <f t="shared" si="1"/>
        <v>0.41179570969272122</v>
      </c>
      <c r="L10" s="2">
        <f t="shared" si="1"/>
        <v>2.7934433141833131E-3</v>
      </c>
      <c r="M10" s="2">
        <f t="shared" si="2"/>
        <v>3.2902018658093099E-2</v>
      </c>
      <c r="N10" s="1">
        <v>41931</v>
      </c>
      <c r="O10" s="1">
        <v>31252</v>
      </c>
      <c r="P10" s="1">
        <v>212</v>
      </c>
      <c r="Q10" s="1">
        <v>697</v>
      </c>
      <c r="R10" s="1">
        <v>93</v>
      </c>
      <c r="S10" s="1">
        <v>87</v>
      </c>
      <c r="T10" s="1">
        <v>23</v>
      </c>
      <c r="V10" s="1">
        <v>617</v>
      </c>
      <c r="W10" s="1">
        <v>138</v>
      </c>
      <c r="X10" s="1">
        <v>215</v>
      </c>
      <c r="Y10" s="1">
        <v>102</v>
      </c>
      <c r="Z10" s="1">
        <v>46</v>
      </c>
      <c r="AA10" s="1">
        <v>232</v>
      </c>
      <c r="AB10" s="1">
        <v>38</v>
      </c>
      <c r="AC10" s="1">
        <v>87</v>
      </c>
      <c r="AD10" s="1">
        <v>40</v>
      </c>
      <c r="AE10" s="1">
        <v>47</v>
      </c>
      <c r="AF10" s="1">
        <v>4</v>
      </c>
      <c r="AG10" s="1">
        <v>31</v>
      </c>
      <c r="AI10" s="5">
        <f>IF(Q10&gt;0,RANK(Q10,(N10:P10,Q10:AE10)),0)</f>
        <v>3</v>
      </c>
      <c r="AJ10" s="5">
        <f>IF(R10&gt;0,RANK(R10,(N10:P10,Q10:AE10)),0)</f>
        <v>10</v>
      </c>
      <c r="AK10" s="5">
        <f>IF(T10&gt;0,RANK(T10,(N10:P10,Q10:AE10)),0)</f>
        <v>17</v>
      </c>
      <c r="AL10" s="5">
        <f>IF(S10&gt;0,RANK(S10,(N10:P10,Q10:AE10)),0)</f>
        <v>11</v>
      </c>
      <c r="AM10" s="2">
        <f t="shared" si="3"/>
        <v>9.1841037263479686E-3</v>
      </c>
      <c r="AN10" s="2">
        <f t="shared" si="3"/>
        <v>1.2254256048068307E-3</v>
      </c>
      <c r="AO10" s="2">
        <f t="shared" si="4"/>
        <v>3.030622463500764E-4</v>
      </c>
      <c r="AP10" s="2">
        <f t="shared" si="5"/>
        <v>1.1463658883676803E-3</v>
      </c>
      <c r="AR10" t="s">
        <v>178</v>
      </c>
      <c r="AS10" t="s">
        <v>172</v>
      </c>
      <c r="AV10">
        <v>34</v>
      </c>
      <c r="AW10" s="82">
        <v>15</v>
      </c>
      <c r="AX10" s="54">
        <f t="shared" si="11"/>
        <v>34015</v>
      </c>
      <c r="AZ10" s="5" t="s">
        <v>276</v>
      </c>
      <c r="BA10" s="1">
        <v>222</v>
      </c>
      <c r="BC10" s="5"/>
      <c r="BD10" s="5"/>
    </row>
    <row r="11" spans="1:56" hidden="1" outlineLevel="1">
      <c r="A11" t="s">
        <v>179</v>
      </c>
      <c r="B11" t="s">
        <v>172</v>
      </c>
      <c r="C11" s="1">
        <f t="shared" si="0"/>
        <v>136374</v>
      </c>
      <c r="D11" s="5">
        <f t="shared" si="6"/>
        <v>1</v>
      </c>
      <c r="E11" s="5">
        <f t="shared" si="7"/>
        <v>2</v>
      </c>
      <c r="F11" s="5">
        <f t="shared" si="8"/>
        <v>18</v>
      </c>
      <c r="G11" s="1">
        <f t="shared" si="9"/>
        <v>25869</v>
      </c>
      <c r="H11" s="2">
        <f t="shared" si="10"/>
        <v>0.18969158343965858</v>
      </c>
      <c r="I11" s="2"/>
      <c r="J11" s="2">
        <f t="shared" si="1"/>
        <v>0.58671740947687978</v>
      </c>
      <c r="K11" s="2">
        <f t="shared" si="1"/>
        <v>0.3970258260372212</v>
      </c>
      <c r="L11" s="2">
        <f t="shared" si="1"/>
        <v>2.0531772918591521E-4</v>
      </c>
      <c r="M11" s="2">
        <f t="shared" si="2"/>
        <v>1.6051446756713106E-2</v>
      </c>
      <c r="N11" s="1">
        <v>80013</v>
      </c>
      <c r="O11" s="1">
        <v>54144</v>
      </c>
      <c r="P11" s="1">
        <v>28</v>
      </c>
      <c r="Q11" s="1">
        <v>117</v>
      </c>
      <c r="R11" s="1">
        <v>50</v>
      </c>
      <c r="S11" s="1">
        <v>87</v>
      </c>
      <c r="T11" s="1">
        <v>98</v>
      </c>
      <c r="V11" s="1">
        <v>287</v>
      </c>
      <c r="W11" s="1">
        <v>175</v>
      </c>
      <c r="X11" s="1">
        <v>71</v>
      </c>
      <c r="Y11" s="1">
        <v>161</v>
      </c>
      <c r="Z11" s="1">
        <v>254</v>
      </c>
      <c r="AA11" s="1">
        <v>126</v>
      </c>
      <c r="AB11" s="1">
        <v>152</v>
      </c>
      <c r="AC11" s="1">
        <v>456</v>
      </c>
      <c r="AD11" s="1">
        <v>32</v>
      </c>
      <c r="AE11" s="1">
        <v>17</v>
      </c>
      <c r="AF11" s="1">
        <v>35</v>
      </c>
      <c r="AG11" s="1">
        <v>71</v>
      </c>
      <c r="AI11" s="5">
        <f>IF(Q11&gt;0,RANK(Q11,(N11:P11,Q11:AE11)),0)</f>
        <v>10</v>
      </c>
      <c r="AJ11" s="5">
        <f>IF(R11&gt;0,RANK(R11,(N11:P11,Q11:AE11)),0)</f>
        <v>14</v>
      </c>
      <c r="AK11" s="5">
        <f>IF(T11&gt;0,RANK(T11,(N11:P11,Q11:AE11)),0)</f>
        <v>11</v>
      </c>
      <c r="AL11" s="5">
        <f>IF(S11&gt;0,RANK(S11,(N11:P11,Q11:AE11)),0)</f>
        <v>12</v>
      </c>
      <c r="AM11" s="2">
        <f t="shared" si="3"/>
        <v>8.5793479695543142E-4</v>
      </c>
      <c r="AN11" s="2">
        <f t="shared" si="3"/>
        <v>3.6663880211770572E-4</v>
      </c>
      <c r="AO11" s="2">
        <f t="shared" si="4"/>
        <v>7.1861205215070323E-4</v>
      </c>
      <c r="AP11" s="2">
        <f t="shared" si="5"/>
        <v>6.37951515684808E-4</v>
      </c>
      <c r="AR11" t="s">
        <v>179</v>
      </c>
      <c r="AS11" t="s">
        <v>172</v>
      </c>
      <c r="AV11">
        <v>34</v>
      </c>
      <c r="AW11" s="82">
        <v>17</v>
      </c>
      <c r="AX11" s="54">
        <f t="shared" si="11"/>
        <v>34017</v>
      </c>
      <c r="AZ11" s="5" t="s">
        <v>276</v>
      </c>
      <c r="BA11" s="1">
        <v>425</v>
      </c>
      <c r="BC11" s="5"/>
      <c r="BD11" s="5"/>
    </row>
    <row r="12" spans="1:56" hidden="1" outlineLevel="1">
      <c r="A12" t="s">
        <v>180</v>
      </c>
      <c r="B12" t="s">
        <v>172</v>
      </c>
      <c r="C12" s="1">
        <f t="shared" si="0"/>
        <v>42237</v>
      </c>
      <c r="D12" s="5">
        <f t="shared" si="6"/>
        <v>2</v>
      </c>
      <c r="E12" s="5">
        <f t="shared" si="7"/>
        <v>1</v>
      </c>
      <c r="F12" s="5">
        <f t="shared" si="8"/>
        <v>11</v>
      </c>
      <c r="G12" s="1">
        <f t="shared" si="9"/>
        <v>15395</v>
      </c>
      <c r="H12" s="2">
        <f t="shared" si="10"/>
        <v>0.36449084925539221</v>
      </c>
      <c r="I12" s="2"/>
      <c r="J12" s="2">
        <f t="shared" si="1"/>
        <v>0.30563250230840261</v>
      </c>
      <c r="K12" s="2">
        <f t="shared" si="1"/>
        <v>0.67012335156379477</v>
      </c>
      <c r="L12" s="2">
        <f t="shared" si="1"/>
        <v>6.3924994672917112E-4</v>
      </c>
      <c r="M12" s="2">
        <f t="shared" si="2"/>
        <v>2.3604896181073507E-2</v>
      </c>
      <c r="N12" s="1">
        <v>12909</v>
      </c>
      <c r="O12" s="1">
        <v>28304</v>
      </c>
      <c r="P12" s="1">
        <v>27</v>
      </c>
      <c r="Q12" s="1">
        <v>186</v>
      </c>
      <c r="R12" s="1">
        <v>75</v>
      </c>
      <c r="S12" s="1">
        <v>54</v>
      </c>
      <c r="T12" s="1">
        <v>13</v>
      </c>
      <c r="V12" s="1">
        <v>194</v>
      </c>
      <c r="W12" s="1">
        <v>29</v>
      </c>
      <c r="X12" s="1">
        <v>38</v>
      </c>
      <c r="Y12" s="1">
        <v>121</v>
      </c>
      <c r="Z12" s="1">
        <v>27</v>
      </c>
      <c r="AA12" s="1">
        <v>26</v>
      </c>
      <c r="AB12" s="1">
        <v>143</v>
      </c>
      <c r="AC12" s="1">
        <v>22</v>
      </c>
      <c r="AD12" s="1">
        <v>25</v>
      </c>
      <c r="AE12" s="1">
        <v>25</v>
      </c>
      <c r="AF12" s="1">
        <v>11</v>
      </c>
      <c r="AG12" s="1">
        <v>8</v>
      </c>
      <c r="AI12" s="5">
        <f>IF(Q12&gt;0,RANK(Q12,(N12:P12,Q12:AE12)),0)</f>
        <v>4</v>
      </c>
      <c r="AJ12" s="5">
        <f>IF(R12&gt;0,RANK(R12,(N12:P12,Q12:AE12)),0)</f>
        <v>7</v>
      </c>
      <c r="AK12" s="5">
        <f>IF(T12&gt;0,RANK(T12,(N12:P12,Q12:AE12)),0)</f>
        <v>17</v>
      </c>
      <c r="AL12" s="5">
        <f>IF(S12&gt;0,RANK(S12,(N12:P12,Q12:AE12)),0)</f>
        <v>8</v>
      </c>
      <c r="AM12" s="2">
        <f t="shared" si="3"/>
        <v>4.4037218552454007E-3</v>
      </c>
      <c r="AN12" s="2">
        <f t="shared" si="3"/>
        <v>1.7756942964699198E-3</v>
      </c>
      <c r="AO12" s="2">
        <f t="shared" si="4"/>
        <v>3.0778701138811941E-4</v>
      </c>
      <c r="AP12" s="2">
        <f t="shared" si="5"/>
        <v>1.2784998934583422E-3</v>
      </c>
      <c r="AR12" t="s">
        <v>180</v>
      </c>
      <c r="AS12" t="s">
        <v>172</v>
      </c>
      <c r="AV12">
        <v>34</v>
      </c>
      <c r="AW12" s="82">
        <v>19</v>
      </c>
      <c r="AX12" s="54">
        <f t="shared" si="11"/>
        <v>34019</v>
      </c>
      <c r="AZ12" s="5" t="s">
        <v>276</v>
      </c>
      <c r="BA12" s="1">
        <v>111</v>
      </c>
      <c r="BC12" s="5"/>
      <c r="BD12" s="5"/>
    </row>
    <row r="13" spans="1:56" hidden="1" outlineLevel="1">
      <c r="A13" t="s">
        <v>85</v>
      </c>
      <c r="B13" t="s">
        <v>172</v>
      </c>
      <c r="C13" s="1">
        <f t="shared" si="0"/>
        <v>110846</v>
      </c>
      <c r="D13" s="5">
        <f t="shared" si="6"/>
        <v>2</v>
      </c>
      <c r="E13" s="5">
        <f t="shared" si="7"/>
        <v>1</v>
      </c>
      <c r="F13" s="5">
        <f t="shared" si="8"/>
        <v>7</v>
      </c>
      <c r="G13" s="1">
        <f t="shared" si="9"/>
        <v>6759</v>
      </c>
      <c r="H13" s="2">
        <f t="shared" si="10"/>
        <v>6.0976489904913125E-2</v>
      </c>
      <c r="I13" s="2"/>
      <c r="J13" s="2">
        <f t="shared" si="1"/>
        <v>0.45865434927737581</v>
      </c>
      <c r="K13" s="2">
        <f t="shared" si="1"/>
        <v>0.51963083918228892</v>
      </c>
      <c r="L13" s="2">
        <f t="shared" si="1"/>
        <v>1.4885516843187846E-3</v>
      </c>
      <c r="M13" s="2">
        <f t="shared" si="2"/>
        <v>2.0226259856016494E-2</v>
      </c>
      <c r="N13" s="1">
        <v>50840</v>
      </c>
      <c r="O13" s="1">
        <v>57599</v>
      </c>
      <c r="P13" s="1">
        <v>165</v>
      </c>
      <c r="Q13" s="1">
        <v>357</v>
      </c>
      <c r="R13" s="1">
        <v>107</v>
      </c>
      <c r="S13" s="1">
        <v>296</v>
      </c>
      <c r="T13" s="1">
        <v>48</v>
      </c>
      <c r="V13" s="1">
        <v>361</v>
      </c>
      <c r="W13" s="1">
        <v>123</v>
      </c>
      <c r="X13" s="1">
        <v>156</v>
      </c>
      <c r="Y13" s="1">
        <v>102</v>
      </c>
      <c r="Z13" s="1">
        <v>113</v>
      </c>
      <c r="AA13" s="1">
        <v>187</v>
      </c>
      <c r="AB13" s="1">
        <v>97</v>
      </c>
      <c r="AC13" s="1">
        <v>65</v>
      </c>
      <c r="AD13" s="1">
        <v>35</v>
      </c>
      <c r="AE13" s="1">
        <v>69</v>
      </c>
      <c r="AF13" s="1">
        <v>76</v>
      </c>
      <c r="AG13" s="1">
        <v>50</v>
      </c>
      <c r="AI13" s="5">
        <f>IF(Q13&gt;0,RANK(Q13,(N13:P13,Q13:AE13)),0)</f>
        <v>4</v>
      </c>
      <c r="AJ13" s="5">
        <f>IF(R13&gt;0,RANK(R13,(N13:P13,Q13:AE13)),0)</f>
        <v>11</v>
      </c>
      <c r="AK13" s="5">
        <f>IF(T13&gt;0,RANK(T13,(N13:P13,Q13:AE13)),0)</f>
        <v>16</v>
      </c>
      <c r="AL13" s="5">
        <f>IF(S13&gt;0,RANK(S13,(N13:P13,Q13:AE13)),0)</f>
        <v>5</v>
      </c>
      <c r="AM13" s="2">
        <f t="shared" si="3"/>
        <v>3.2206845533442794E-3</v>
      </c>
      <c r="AN13" s="2">
        <f t="shared" si="3"/>
        <v>9.6530321346733304E-4</v>
      </c>
      <c r="AO13" s="2">
        <f t="shared" si="4"/>
        <v>4.3303321725637368E-4</v>
      </c>
      <c r="AP13" s="2">
        <f t="shared" si="5"/>
        <v>2.6703715064143045E-3</v>
      </c>
      <c r="AR13" t="s">
        <v>85</v>
      </c>
      <c r="AS13" t="s">
        <v>172</v>
      </c>
      <c r="AV13">
        <v>34</v>
      </c>
      <c r="AW13" s="82">
        <v>21</v>
      </c>
      <c r="AX13" s="54">
        <f t="shared" si="11"/>
        <v>34021</v>
      </c>
      <c r="AZ13" s="5" t="s">
        <v>276</v>
      </c>
      <c r="BA13" s="1">
        <v>293</v>
      </c>
      <c r="BC13" s="5"/>
      <c r="BD13" s="5"/>
    </row>
    <row r="14" spans="1:56" hidden="1" outlineLevel="1">
      <c r="A14" t="s">
        <v>181</v>
      </c>
      <c r="B14" t="s">
        <v>172</v>
      </c>
      <c r="C14" s="1">
        <f t="shared" si="0"/>
        <v>215798</v>
      </c>
      <c r="D14" s="5">
        <f t="shared" si="6"/>
        <v>1</v>
      </c>
      <c r="E14" s="5">
        <f t="shared" si="7"/>
        <v>2</v>
      </c>
      <c r="F14" s="5">
        <f t="shared" si="8"/>
        <v>8</v>
      </c>
      <c r="G14" s="1">
        <f t="shared" si="9"/>
        <v>1298</v>
      </c>
      <c r="H14" s="2">
        <f t="shared" si="10"/>
        <v>6.0148842899378123E-3</v>
      </c>
      <c r="I14" s="2"/>
      <c r="J14" s="2">
        <f t="shared" si="1"/>
        <v>0.48971260159964414</v>
      </c>
      <c r="K14" s="2">
        <f t="shared" si="1"/>
        <v>0.48369771730970629</v>
      </c>
      <c r="L14" s="2">
        <f t="shared" si="1"/>
        <v>1.2233662962585381E-3</v>
      </c>
      <c r="M14" s="2">
        <f t="shared" si="2"/>
        <v>2.5366314794391037E-2</v>
      </c>
      <c r="N14" s="1">
        <v>105679</v>
      </c>
      <c r="O14" s="1">
        <v>104381</v>
      </c>
      <c r="P14" s="1">
        <v>264</v>
      </c>
      <c r="Q14" s="1">
        <v>397</v>
      </c>
      <c r="R14" s="1">
        <v>169</v>
      </c>
      <c r="S14" s="1">
        <v>217</v>
      </c>
      <c r="T14" s="1">
        <v>112</v>
      </c>
      <c r="V14" s="1">
        <v>1112</v>
      </c>
      <c r="W14" s="1">
        <v>565</v>
      </c>
      <c r="X14" s="1">
        <v>189</v>
      </c>
      <c r="Y14" s="1">
        <v>193</v>
      </c>
      <c r="Z14" s="1">
        <v>1257</v>
      </c>
      <c r="AA14" s="1">
        <v>409</v>
      </c>
      <c r="AB14" s="1">
        <v>163</v>
      </c>
      <c r="AC14" s="1">
        <v>129</v>
      </c>
      <c r="AD14" s="1">
        <v>133</v>
      </c>
      <c r="AE14" s="1">
        <v>103</v>
      </c>
      <c r="AF14" s="1">
        <v>79</v>
      </c>
      <c r="AG14" s="1">
        <v>247</v>
      </c>
      <c r="AI14" s="5">
        <f>IF(Q14&gt;0,RANK(Q14,(N14:P14,Q14:AE14)),0)</f>
        <v>7</v>
      </c>
      <c r="AJ14" s="5">
        <f>IF(R14&gt;0,RANK(R14,(N14:P14,Q14:AE14)),0)</f>
        <v>12</v>
      </c>
      <c r="AK14" s="5">
        <f>IF(T14&gt;0,RANK(T14,(N14:P14,Q14:AE14)),0)</f>
        <v>16</v>
      </c>
      <c r="AL14" s="5">
        <f>IF(S14&gt;0,RANK(S14,(N14:P14,Q14:AE14)),0)</f>
        <v>9</v>
      </c>
      <c r="AM14" s="2">
        <f t="shared" si="3"/>
        <v>1.8396834076312106E-3</v>
      </c>
      <c r="AN14" s="2">
        <f t="shared" si="3"/>
        <v>7.8313978813520052E-4</v>
      </c>
      <c r="AO14" s="2">
        <f t="shared" si="4"/>
        <v>5.1900388326119799E-4</v>
      </c>
      <c r="AP14" s="2">
        <f t="shared" si="5"/>
        <v>1.0055700238185711E-3</v>
      </c>
      <c r="AR14" t="s">
        <v>181</v>
      </c>
      <c r="AS14" t="s">
        <v>172</v>
      </c>
      <c r="AV14">
        <v>34</v>
      </c>
      <c r="AW14" s="82">
        <v>23</v>
      </c>
      <c r="AX14" s="54">
        <f t="shared" si="11"/>
        <v>34023</v>
      </c>
      <c r="AZ14" s="5" t="s">
        <v>276</v>
      </c>
      <c r="BA14" s="1">
        <v>582</v>
      </c>
      <c r="BC14" s="5"/>
      <c r="BD14" s="5"/>
    </row>
    <row r="15" spans="1:56" hidden="1" outlineLevel="1">
      <c r="A15" t="s">
        <v>182</v>
      </c>
      <c r="B15" t="s">
        <v>172</v>
      </c>
      <c r="C15" s="1">
        <f t="shared" si="0"/>
        <v>203168</v>
      </c>
      <c r="D15" s="5">
        <f t="shared" si="6"/>
        <v>2</v>
      </c>
      <c r="E15" s="5">
        <f t="shared" si="7"/>
        <v>1</v>
      </c>
      <c r="F15" s="5">
        <f t="shared" si="8"/>
        <v>15</v>
      </c>
      <c r="G15" s="1">
        <f t="shared" si="9"/>
        <v>24297</v>
      </c>
      <c r="H15" s="2">
        <f t="shared" si="10"/>
        <v>0.1195906835722161</v>
      </c>
      <c r="I15" s="2"/>
      <c r="J15" s="2">
        <f t="shared" si="1"/>
        <v>0.42824657426366358</v>
      </c>
      <c r="K15" s="2">
        <f t="shared" si="1"/>
        <v>0.54783725783587967</v>
      </c>
      <c r="L15" s="2">
        <f t="shared" si="1"/>
        <v>3.6423058749409358E-4</v>
      </c>
      <c r="M15" s="2">
        <f t="shared" si="2"/>
        <v>2.3551937312962602E-2</v>
      </c>
      <c r="N15" s="1">
        <v>87006</v>
      </c>
      <c r="O15" s="1">
        <v>111303</v>
      </c>
      <c r="P15" s="1">
        <v>74</v>
      </c>
      <c r="Q15" s="1">
        <v>726</v>
      </c>
      <c r="R15" s="1">
        <v>1439</v>
      </c>
      <c r="S15" s="1">
        <v>103</v>
      </c>
      <c r="T15" s="1">
        <v>92</v>
      </c>
      <c r="V15" s="1">
        <v>605</v>
      </c>
      <c r="W15" s="1">
        <v>743</v>
      </c>
      <c r="X15" s="1">
        <v>187</v>
      </c>
      <c r="Y15" s="1">
        <v>148</v>
      </c>
      <c r="Z15" s="1">
        <v>97</v>
      </c>
      <c r="AA15" s="1">
        <v>106</v>
      </c>
      <c r="AB15" s="1">
        <v>228</v>
      </c>
      <c r="AC15" s="1">
        <v>120</v>
      </c>
      <c r="AD15" s="1">
        <v>33</v>
      </c>
      <c r="AE15" s="1">
        <v>52</v>
      </c>
      <c r="AF15" s="1">
        <v>61</v>
      </c>
      <c r="AG15" s="1">
        <v>45</v>
      </c>
      <c r="AI15" s="5">
        <f>IF(Q15&gt;0,RANK(Q15,(N15:P15,Q15:AE15)),0)</f>
        <v>5</v>
      </c>
      <c r="AJ15" s="5">
        <f>IF(R15&gt;0,RANK(R15,(N15:P15,Q15:AE15)),0)</f>
        <v>3</v>
      </c>
      <c r="AK15" s="5">
        <f>IF(T15&gt;0,RANK(T15,(N15:P15,Q15:AE15)),0)</f>
        <v>14</v>
      </c>
      <c r="AL15" s="5">
        <f>IF(S15&gt;0,RANK(S15,(N15:P15,Q15:AE15)),0)</f>
        <v>12</v>
      </c>
      <c r="AM15" s="2">
        <f t="shared" si="3"/>
        <v>3.5733973854150261E-3</v>
      </c>
      <c r="AN15" s="2">
        <f t="shared" si="3"/>
        <v>7.0828083162702785E-3</v>
      </c>
      <c r="AO15" s="2">
        <f t="shared" si="4"/>
        <v>4.5282721688454872E-4</v>
      </c>
      <c r="AP15" s="2">
        <f t="shared" si="5"/>
        <v>5.0696960151204917E-4</v>
      </c>
      <c r="AR15" t="s">
        <v>182</v>
      </c>
      <c r="AS15" t="s">
        <v>172</v>
      </c>
      <c r="AV15">
        <v>34</v>
      </c>
      <c r="AW15" s="82">
        <v>25</v>
      </c>
      <c r="AX15" s="54">
        <f t="shared" si="11"/>
        <v>34025</v>
      </c>
      <c r="AZ15" s="5" t="s">
        <v>276</v>
      </c>
      <c r="BA15" s="1">
        <v>433</v>
      </c>
      <c r="BC15" s="5"/>
      <c r="BD15" s="5"/>
    </row>
    <row r="16" spans="1:56" hidden="1" outlineLevel="1">
      <c r="A16" t="s">
        <v>183</v>
      </c>
      <c r="B16" t="s">
        <v>172</v>
      </c>
      <c r="C16" s="1">
        <f t="shared" si="0"/>
        <v>159532</v>
      </c>
      <c r="D16" s="5">
        <f t="shared" si="6"/>
        <v>2</v>
      </c>
      <c r="E16" s="5">
        <f t="shared" si="7"/>
        <v>1</v>
      </c>
      <c r="F16" s="5">
        <f t="shared" si="8"/>
        <v>15</v>
      </c>
      <c r="G16" s="1">
        <f t="shared" si="9"/>
        <v>40687</v>
      </c>
      <c r="H16" s="2">
        <f t="shared" si="10"/>
        <v>0.25503974124313616</v>
      </c>
      <c r="I16" s="2"/>
      <c r="J16" s="2">
        <f t="shared" si="1"/>
        <v>0.36373893638893762</v>
      </c>
      <c r="K16" s="2">
        <f t="shared" si="1"/>
        <v>0.61877867763207384</v>
      </c>
      <c r="L16" s="2">
        <f t="shared" si="1"/>
        <v>4.8266178572324049E-4</v>
      </c>
      <c r="M16" s="2">
        <f t="shared" si="2"/>
        <v>1.6999724193265307E-2</v>
      </c>
      <c r="N16" s="1">
        <v>58028</v>
      </c>
      <c r="O16" s="1">
        <v>98715</v>
      </c>
      <c r="P16" s="1">
        <v>77</v>
      </c>
      <c r="Q16" s="1">
        <v>346</v>
      </c>
      <c r="R16" s="1">
        <v>223</v>
      </c>
      <c r="S16" s="1">
        <v>198</v>
      </c>
      <c r="T16" s="1">
        <v>72</v>
      </c>
      <c r="V16" s="1">
        <v>577</v>
      </c>
      <c r="W16" s="1">
        <v>168</v>
      </c>
      <c r="X16" s="1">
        <v>162</v>
      </c>
      <c r="Y16" s="1">
        <v>75</v>
      </c>
      <c r="Z16" s="1">
        <v>166</v>
      </c>
      <c r="AA16" s="1">
        <v>128</v>
      </c>
      <c r="AB16" s="1">
        <v>105</v>
      </c>
      <c r="AC16" s="1">
        <v>129</v>
      </c>
      <c r="AD16" s="1">
        <v>104</v>
      </c>
      <c r="AE16" s="1">
        <v>52</v>
      </c>
      <c r="AF16" s="1">
        <v>180</v>
      </c>
      <c r="AG16" s="1">
        <v>27</v>
      </c>
      <c r="AI16" s="5">
        <f>IF(Q16&gt;0,RANK(Q16,(N16:P16,Q16:AE16)),0)</f>
        <v>4</v>
      </c>
      <c r="AJ16" s="5">
        <f>IF(R16&gt;0,RANK(R16,(N16:P16,Q16:AE16)),0)</f>
        <v>5</v>
      </c>
      <c r="AK16" s="5">
        <f>IF(T16&gt;0,RANK(T16,(N16:P16,Q16:AE16)),0)</f>
        <v>16</v>
      </c>
      <c r="AL16" s="5">
        <f>IF(S16&gt;0,RANK(S16,(N16:P16,Q16:AE16)),0)</f>
        <v>6</v>
      </c>
      <c r="AM16" s="2">
        <f t="shared" si="3"/>
        <v>2.1688438683148208E-3</v>
      </c>
      <c r="AN16" s="2">
        <f t="shared" si="3"/>
        <v>1.3978386781335406E-3</v>
      </c>
      <c r="AO16" s="2">
        <f t="shared" si="4"/>
        <v>4.5132011132562744E-4</v>
      </c>
      <c r="AP16" s="2">
        <f t="shared" si="5"/>
        <v>1.2411303061454755E-3</v>
      </c>
      <c r="AR16" t="s">
        <v>183</v>
      </c>
      <c r="AS16" t="s">
        <v>172</v>
      </c>
      <c r="AV16">
        <v>34</v>
      </c>
      <c r="AW16" s="82">
        <v>27</v>
      </c>
      <c r="AX16" s="54">
        <f t="shared" si="11"/>
        <v>34027</v>
      </c>
      <c r="AZ16" s="5" t="s">
        <v>276</v>
      </c>
      <c r="BA16" s="1">
        <v>378</v>
      </c>
      <c r="BC16" s="5"/>
      <c r="BD16" s="5"/>
    </row>
    <row r="17" spans="1:56" hidden="1" outlineLevel="1">
      <c r="A17" t="s">
        <v>184</v>
      </c>
      <c r="B17" t="s">
        <v>172</v>
      </c>
      <c r="C17" s="1">
        <f t="shared" si="0"/>
        <v>170954</v>
      </c>
      <c r="D17" s="5">
        <f t="shared" si="6"/>
        <v>2</v>
      </c>
      <c r="E17" s="5">
        <f t="shared" si="7"/>
        <v>1</v>
      </c>
      <c r="F17" s="5">
        <f t="shared" si="8"/>
        <v>13</v>
      </c>
      <c r="G17" s="1">
        <f t="shared" si="9"/>
        <v>9811</v>
      </c>
      <c r="H17" s="2">
        <f t="shared" si="10"/>
        <v>5.7389707172689729E-2</v>
      </c>
      <c r="I17" s="2"/>
      <c r="J17" s="2">
        <f t="shared" si="1"/>
        <v>0.45703522585022871</v>
      </c>
      <c r="K17" s="2">
        <f t="shared" si="1"/>
        <v>0.51442493302291847</v>
      </c>
      <c r="L17" s="2">
        <f t="shared" si="1"/>
        <v>6.1420031119482433E-4</v>
      </c>
      <c r="M17" s="2">
        <f t="shared" si="2"/>
        <v>2.7925640815657991E-2</v>
      </c>
      <c r="N17" s="1">
        <v>78132</v>
      </c>
      <c r="O17" s="1">
        <v>87943</v>
      </c>
      <c r="P17" s="1">
        <v>105</v>
      </c>
      <c r="Q17" s="1">
        <v>752</v>
      </c>
      <c r="R17" s="1">
        <v>1617</v>
      </c>
      <c r="S17" s="1">
        <v>177</v>
      </c>
      <c r="T17" s="1">
        <v>37</v>
      </c>
      <c r="V17" s="1">
        <v>455</v>
      </c>
      <c r="W17" s="1">
        <v>189</v>
      </c>
      <c r="X17" s="1">
        <v>222</v>
      </c>
      <c r="Y17" s="1">
        <v>575</v>
      </c>
      <c r="Z17" s="1">
        <v>74</v>
      </c>
      <c r="AA17" s="1">
        <v>149</v>
      </c>
      <c r="AB17" s="1">
        <v>107</v>
      </c>
      <c r="AC17" s="1">
        <v>92</v>
      </c>
      <c r="AD17" s="1">
        <v>71</v>
      </c>
      <c r="AE17" s="1">
        <v>102</v>
      </c>
      <c r="AF17" s="1">
        <v>41</v>
      </c>
      <c r="AG17" s="1">
        <v>114</v>
      </c>
      <c r="AI17" s="5">
        <f>IF(Q17&gt;0,RANK(Q17,(N17:P17,Q17:AE17)),0)</f>
        <v>4</v>
      </c>
      <c r="AJ17" s="5">
        <f>IF(R17&gt;0,RANK(R17,(N17:P17,Q17:AE17)),0)</f>
        <v>3</v>
      </c>
      <c r="AK17" s="5">
        <f>IF(T17&gt;0,RANK(T17,(N17:P17,Q17:AE17)),0)</f>
        <v>17</v>
      </c>
      <c r="AL17" s="5">
        <f>IF(S17&gt;0,RANK(S17,(N17:P17,Q17:AE17)),0)</f>
        <v>9</v>
      </c>
      <c r="AM17" s="2">
        <f t="shared" si="3"/>
        <v>4.3988441335095991E-3</v>
      </c>
      <c r="AN17" s="2">
        <f t="shared" si="3"/>
        <v>9.4586847924002949E-3</v>
      </c>
      <c r="AO17" s="2">
        <f t="shared" si="4"/>
        <v>2.1643249061150953E-4</v>
      </c>
      <c r="AP17" s="2">
        <f t="shared" si="5"/>
        <v>1.0353662388712752E-3</v>
      </c>
      <c r="AR17" t="s">
        <v>184</v>
      </c>
      <c r="AS17" t="s">
        <v>172</v>
      </c>
      <c r="AV17">
        <v>34</v>
      </c>
      <c r="AW17" s="82">
        <v>29</v>
      </c>
      <c r="AX17" s="54">
        <f t="shared" si="11"/>
        <v>34029</v>
      </c>
      <c r="AZ17" s="5" t="s">
        <v>276</v>
      </c>
      <c r="BA17" s="1">
        <v>300</v>
      </c>
      <c r="BC17" s="5"/>
      <c r="BD17" s="5"/>
    </row>
    <row r="18" spans="1:56" hidden="1" outlineLevel="1">
      <c r="A18" t="s">
        <v>185</v>
      </c>
      <c r="B18" t="s">
        <v>172</v>
      </c>
      <c r="C18" s="1">
        <f t="shared" si="0"/>
        <v>123389</v>
      </c>
      <c r="D18" s="5">
        <f t="shared" si="6"/>
        <v>2</v>
      </c>
      <c r="E18" s="5">
        <f t="shared" si="7"/>
        <v>1</v>
      </c>
      <c r="F18" s="5">
        <f t="shared" si="8"/>
        <v>14</v>
      </c>
      <c r="G18" s="1">
        <f t="shared" si="9"/>
        <v>10134</v>
      </c>
      <c r="H18" s="2">
        <f t="shared" si="10"/>
        <v>8.2130497856372928E-2</v>
      </c>
      <c r="I18" s="2"/>
      <c r="J18" s="2">
        <f t="shared" si="1"/>
        <v>0.44644174116007102</v>
      </c>
      <c r="K18" s="2">
        <f t="shared" si="1"/>
        <v>0.5285722390164439</v>
      </c>
      <c r="L18" s="2">
        <f t="shared" si="1"/>
        <v>5.5110261044339444E-4</v>
      </c>
      <c r="M18" s="2">
        <f t="shared" si="2"/>
        <v>2.4434917213041744E-2</v>
      </c>
      <c r="N18" s="1">
        <v>55086</v>
      </c>
      <c r="O18" s="1">
        <v>65220</v>
      </c>
      <c r="P18" s="1">
        <v>68</v>
      </c>
      <c r="Q18" s="1">
        <v>166</v>
      </c>
      <c r="R18" s="1">
        <v>67</v>
      </c>
      <c r="S18" s="1">
        <v>96</v>
      </c>
      <c r="T18" s="1">
        <v>68</v>
      </c>
      <c r="V18" s="1">
        <v>452</v>
      </c>
      <c r="W18" s="1">
        <v>147</v>
      </c>
      <c r="X18" s="1">
        <v>120</v>
      </c>
      <c r="Y18" s="1">
        <v>377</v>
      </c>
      <c r="Z18" s="1">
        <v>152</v>
      </c>
      <c r="AA18" s="1">
        <v>61</v>
      </c>
      <c r="AB18" s="1">
        <v>930</v>
      </c>
      <c r="AC18" s="1">
        <v>125</v>
      </c>
      <c r="AD18" s="1">
        <v>99</v>
      </c>
      <c r="AE18" s="1">
        <v>76</v>
      </c>
      <c r="AF18" s="1">
        <v>42</v>
      </c>
      <c r="AG18" s="1">
        <v>37</v>
      </c>
      <c r="AI18" s="5">
        <f>IF(Q18&gt;0,RANK(Q18,(N18:P18,Q18:AE18)),0)</f>
        <v>6</v>
      </c>
      <c r="AJ18" s="5">
        <f>IF(R18&gt;0,RANK(R18,(N18:P18,Q18:AE18)),0)</f>
        <v>16</v>
      </c>
      <c r="AK18" s="5">
        <f>IF(T18&gt;0,RANK(T18,(N18:P18,Q18:AE18)),0)</f>
        <v>14</v>
      </c>
      <c r="AL18" s="5">
        <f>IF(S18&gt;0,RANK(S18,(N18:P18,Q18:AE18)),0)</f>
        <v>12</v>
      </c>
      <c r="AM18" s="2">
        <f t="shared" si="3"/>
        <v>1.3453387254941688E-3</v>
      </c>
      <c r="AN18" s="2">
        <f t="shared" si="3"/>
        <v>5.4299816028981511E-4</v>
      </c>
      <c r="AO18" s="2">
        <f t="shared" si="4"/>
        <v>5.5110261044339444E-4</v>
      </c>
      <c r="AP18" s="2">
        <f t="shared" si="5"/>
        <v>7.7802721474361572E-4</v>
      </c>
      <c r="AR18" t="s">
        <v>185</v>
      </c>
      <c r="AS18" t="s">
        <v>172</v>
      </c>
      <c r="AV18">
        <v>34</v>
      </c>
      <c r="AW18" s="82">
        <v>31</v>
      </c>
      <c r="AX18" s="54">
        <f t="shared" si="11"/>
        <v>34031</v>
      </c>
      <c r="AZ18" s="5" t="s">
        <v>276</v>
      </c>
      <c r="BA18" s="1">
        <v>279</v>
      </c>
      <c r="BC18" s="5"/>
      <c r="BD18" s="5"/>
    </row>
    <row r="19" spans="1:56" hidden="1" outlineLevel="1">
      <c r="A19" t="s">
        <v>186</v>
      </c>
      <c r="B19" t="s">
        <v>172</v>
      </c>
      <c r="C19" s="1">
        <f t="shared" si="0"/>
        <v>21479</v>
      </c>
      <c r="D19" s="5">
        <f t="shared" si="6"/>
        <v>2</v>
      </c>
      <c r="E19" s="5">
        <f t="shared" si="7"/>
        <v>1</v>
      </c>
      <c r="F19" s="5">
        <f t="shared" si="8"/>
        <v>11</v>
      </c>
      <c r="G19" s="1">
        <f t="shared" si="9"/>
        <v>2009</v>
      </c>
      <c r="H19" s="2">
        <f t="shared" si="10"/>
        <v>9.3533218492481029E-2</v>
      </c>
      <c r="I19" s="2"/>
      <c r="J19" s="2">
        <f t="shared" si="1"/>
        <v>0.42655617114390798</v>
      </c>
      <c r="K19" s="2">
        <f t="shared" si="1"/>
        <v>0.52008938963638907</v>
      </c>
      <c r="L19" s="2">
        <f t="shared" si="1"/>
        <v>1.9553982960100564E-3</v>
      </c>
      <c r="M19" s="2">
        <f t="shared" si="2"/>
        <v>5.13990409236929E-2</v>
      </c>
      <c r="N19" s="1">
        <v>9162</v>
      </c>
      <c r="O19" s="1">
        <v>11171</v>
      </c>
      <c r="P19" s="1">
        <v>42</v>
      </c>
      <c r="Q19" s="1">
        <v>309</v>
      </c>
      <c r="R19" s="1">
        <v>17</v>
      </c>
      <c r="S19" s="1">
        <v>57</v>
      </c>
      <c r="T19" s="1">
        <v>6</v>
      </c>
      <c r="V19" s="1">
        <v>180</v>
      </c>
      <c r="W19" s="1">
        <v>90</v>
      </c>
      <c r="X19" s="1">
        <v>69</v>
      </c>
      <c r="Y19" s="1">
        <v>197</v>
      </c>
      <c r="Z19" s="1">
        <v>18</v>
      </c>
      <c r="AA19" s="1">
        <v>49</v>
      </c>
      <c r="AB19" s="1">
        <v>8</v>
      </c>
      <c r="AC19" s="1">
        <v>68</v>
      </c>
      <c r="AD19" s="1">
        <v>7</v>
      </c>
      <c r="AE19" s="1">
        <v>16</v>
      </c>
      <c r="AF19" s="1">
        <v>1</v>
      </c>
      <c r="AG19" s="1">
        <v>12</v>
      </c>
      <c r="AI19" s="5">
        <f>IF(Q19&gt;0,RANK(Q19,(N19:P19,Q19:AE19)),0)</f>
        <v>3</v>
      </c>
      <c r="AJ19" s="5">
        <f>IF(R19&gt;0,RANK(R19,(N19:P19,Q19:AE19)),0)</f>
        <v>13</v>
      </c>
      <c r="AK19" s="5">
        <f>IF(T19&gt;0,RANK(T19,(N19:P19,Q19:AE19)),0)</f>
        <v>17</v>
      </c>
      <c r="AL19" s="5">
        <f>IF(S19&gt;0,RANK(S19,(N19:P19,Q19:AE19)),0)</f>
        <v>9</v>
      </c>
      <c r="AM19" s="2">
        <f t="shared" si="3"/>
        <v>1.43861446063597E-2</v>
      </c>
      <c r="AN19" s="2">
        <f t="shared" si="3"/>
        <v>7.9147073886121327E-4</v>
      </c>
      <c r="AO19" s="2">
        <f t="shared" si="4"/>
        <v>2.7934261371572231E-4</v>
      </c>
      <c r="AP19" s="2">
        <f t="shared" si="5"/>
        <v>2.6537548302993622E-3</v>
      </c>
      <c r="AR19" t="s">
        <v>186</v>
      </c>
      <c r="AS19" t="s">
        <v>172</v>
      </c>
      <c r="AV19">
        <v>34</v>
      </c>
      <c r="AW19" s="82">
        <v>33</v>
      </c>
      <c r="AX19" s="54">
        <f t="shared" si="11"/>
        <v>34033</v>
      </c>
      <c r="AZ19" s="5" t="s">
        <v>276</v>
      </c>
      <c r="BA19" s="1">
        <v>73</v>
      </c>
      <c r="BC19" s="5"/>
      <c r="BD19" s="5"/>
    </row>
    <row r="20" spans="1:56" hidden="1" outlineLevel="1">
      <c r="A20" t="s">
        <v>187</v>
      </c>
      <c r="B20" t="s">
        <v>172</v>
      </c>
      <c r="C20" s="1">
        <f t="shared" si="0"/>
        <v>93423</v>
      </c>
      <c r="D20" s="5">
        <f t="shared" si="6"/>
        <v>2</v>
      </c>
      <c r="E20" s="5">
        <f t="shared" si="7"/>
        <v>1</v>
      </c>
      <c r="F20" s="5">
        <f t="shared" si="8"/>
        <v>10</v>
      </c>
      <c r="G20" s="1">
        <f t="shared" si="9"/>
        <v>19398</v>
      </c>
      <c r="H20" s="2">
        <f t="shared" si="10"/>
        <v>0.20763623518833693</v>
      </c>
      <c r="I20" s="2"/>
      <c r="J20" s="2">
        <f t="shared" si="1"/>
        <v>0.38583646425398455</v>
      </c>
      <c r="K20" s="2">
        <f t="shared" si="1"/>
        <v>0.59347269944232151</v>
      </c>
      <c r="L20" s="2">
        <f t="shared" si="1"/>
        <v>8.1350416920886724E-4</v>
      </c>
      <c r="M20" s="2">
        <f t="shared" si="2"/>
        <v>1.987733213448508E-2</v>
      </c>
      <c r="N20" s="1">
        <v>36046</v>
      </c>
      <c r="O20" s="1">
        <v>55444</v>
      </c>
      <c r="P20" s="1">
        <v>76</v>
      </c>
      <c r="Q20" s="1">
        <v>242</v>
      </c>
      <c r="R20" s="1">
        <v>138</v>
      </c>
      <c r="S20" s="1">
        <v>99</v>
      </c>
      <c r="T20" s="1">
        <v>63</v>
      </c>
      <c r="V20" s="1">
        <v>385</v>
      </c>
      <c r="W20" s="1">
        <v>63</v>
      </c>
      <c r="X20" s="1">
        <v>141</v>
      </c>
      <c r="Y20" s="1">
        <v>78</v>
      </c>
      <c r="Z20" s="1">
        <v>70</v>
      </c>
      <c r="AA20" s="1">
        <v>36</v>
      </c>
      <c r="AB20" s="1">
        <v>60</v>
      </c>
      <c r="AC20" s="1">
        <v>50</v>
      </c>
      <c r="AD20" s="1">
        <v>52</v>
      </c>
      <c r="AE20" s="1">
        <v>22</v>
      </c>
      <c r="AF20" s="1">
        <v>312</v>
      </c>
      <c r="AG20" s="1">
        <v>46</v>
      </c>
      <c r="AI20" s="5">
        <f>IF(Q20&gt;0,RANK(Q20,(N20:P20,Q20:AE20)),0)</f>
        <v>4</v>
      </c>
      <c r="AJ20" s="5">
        <f>IF(R20&gt;0,RANK(R20,(N20:P20,Q20:AE20)),0)</f>
        <v>6</v>
      </c>
      <c r="AK20" s="5">
        <f>IF(T20&gt;0,RANK(T20,(N20:P20,Q20:AE20)),0)</f>
        <v>11</v>
      </c>
      <c r="AL20" s="5">
        <f>IF(S20&gt;0,RANK(S20,(N20:P20,Q20:AE20)),0)</f>
        <v>7</v>
      </c>
      <c r="AM20" s="2">
        <f t="shared" si="3"/>
        <v>2.5903685387966562E-3</v>
      </c>
      <c r="AN20" s="2">
        <f t="shared" si="3"/>
        <v>1.47715230724768E-3</v>
      </c>
      <c r="AO20" s="2">
        <f t="shared" si="4"/>
        <v>6.7435214026524519E-4</v>
      </c>
      <c r="AP20" s="2">
        <f t="shared" si="5"/>
        <v>1.0596962204168139E-3</v>
      </c>
      <c r="AR20" t="s">
        <v>187</v>
      </c>
      <c r="AS20" t="s">
        <v>172</v>
      </c>
      <c r="AV20">
        <v>34</v>
      </c>
      <c r="AW20" s="82">
        <v>35</v>
      </c>
      <c r="AX20" s="54">
        <f t="shared" si="11"/>
        <v>34035</v>
      </c>
      <c r="AZ20" s="5" t="s">
        <v>276</v>
      </c>
      <c r="BA20" s="1">
        <v>277</v>
      </c>
      <c r="BC20" s="5"/>
      <c r="BD20" s="5"/>
    </row>
    <row r="21" spans="1:56" hidden="1" outlineLevel="1">
      <c r="A21" t="s">
        <v>209</v>
      </c>
      <c r="B21" t="s">
        <v>172</v>
      </c>
      <c r="C21" s="1">
        <f t="shared" si="0"/>
        <v>43039</v>
      </c>
      <c r="D21" s="5">
        <f t="shared" si="6"/>
        <v>2</v>
      </c>
      <c r="E21" s="5">
        <f t="shared" si="7"/>
        <v>1</v>
      </c>
      <c r="F21" s="5">
        <f t="shared" si="8"/>
        <v>12</v>
      </c>
      <c r="G21" s="1">
        <f t="shared" si="9"/>
        <v>15562</v>
      </c>
      <c r="H21" s="2">
        <f t="shared" si="10"/>
        <v>0.36157903297009691</v>
      </c>
      <c r="I21" s="2"/>
      <c r="J21" s="2">
        <f t="shared" si="1"/>
        <v>0.30325983410395224</v>
      </c>
      <c r="K21" s="2">
        <f t="shared" si="1"/>
        <v>0.66483886707404916</v>
      </c>
      <c r="L21" s="2">
        <f t="shared" si="1"/>
        <v>1.3708496944631614E-3</v>
      </c>
      <c r="M21" s="2">
        <f t="shared" si="2"/>
        <v>3.0530449127535386E-2</v>
      </c>
      <c r="N21" s="1">
        <v>13052</v>
      </c>
      <c r="O21" s="1">
        <v>28614</v>
      </c>
      <c r="P21" s="1">
        <v>59</v>
      </c>
      <c r="Q21" s="1">
        <v>226</v>
      </c>
      <c r="R21" s="1">
        <v>61</v>
      </c>
      <c r="S21" s="1">
        <v>93</v>
      </c>
      <c r="T21" s="1">
        <v>18</v>
      </c>
      <c r="V21" s="1">
        <v>229</v>
      </c>
      <c r="W21" s="1">
        <v>166</v>
      </c>
      <c r="X21" s="1">
        <v>67</v>
      </c>
      <c r="Y21" s="1">
        <v>50</v>
      </c>
      <c r="Z21" s="1">
        <v>67</v>
      </c>
      <c r="AA21" s="1">
        <v>66</v>
      </c>
      <c r="AB21" s="1">
        <v>36</v>
      </c>
      <c r="AC21" s="1">
        <v>154</v>
      </c>
      <c r="AD21" s="1">
        <v>40</v>
      </c>
      <c r="AE21" s="1">
        <v>18</v>
      </c>
      <c r="AF21" s="1">
        <v>9</v>
      </c>
      <c r="AG21" s="1">
        <v>14</v>
      </c>
      <c r="AI21" s="5">
        <f>IF(Q21&gt;0,RANK(Q21,(N21:P21,Q21:AE21)),0)</f>
        <v>4</v>
      </c>
      <c r="AJ21" s="5">
        <f>IF(R21&gt;0,RANK(R21,(N21:P21,Q21:AE21)),0)</f>
        <v>11</v>
      </c>
      <c r="AK21" s="5">
        <f>IF(T21&gt;0,RANK(T21,(N21:P21,Q21:AE21)),0)</f>
        <v>16</v>
      </c>
      <c r="AL21" s="5">
        <f>IF(S21&gt;0,RANK(S21,(N21:P21,Q21:AE21)),0)</f>
        <v>7</v>
      </c>
      <c r="AM21" s="2">
        <f t="shared" si="3"/>
        <v>5.2510513720114317E-3</v>
      </c>
      <c r="AN21" s="2">
        <f t="shared" si="3"/>
        <v>1.4173191756314042E-3</v>
      </c>
      <c r="AO21" s="2">
        <f t="shared" si="4"/>
        <v>4.182253305141848E-4</v>
      </c>
      <c r="AP21" s="2">
        <f t="shared" si="5"/>
        <v>2.1608308743232881E-3</v>
      </c>
      <c r="AR21" t="s">
        <v>209</v>
      </c>
      <c r="AS21" t="s">
        <v>172</v>
      </c>
      <c r="AV21">
        <v>34</v>
      </c>
      <c r="AW21" s="82">
        <v>37</v>
      </c>
      <c r="AX21" s="54">
        <f t="shared" si="11"/>
        <v>34037</v>
      </c>
      <c r="AZ21" s="5" t="s">
        <v>276</v>
      </c>
      <c r="BA21" s="1">
        <v>100</v>
      </c>
      <c r="BC21" s="5"/>
      <c r="BD21" s="5"/>
    </row>
    <row r="22" spans="1:56" hidden="1" outlineLevel="1">
      <c r="A22" t="s">
        <v>55</v>
      </c>
      <c r="B22" t="s">
        <v>172</v>
      </c>
      <c r="C22" s="1">
        <f t="shared" si="0"/>
        <v>156861</v>
      </c>
      <c r="D22" s="5">
        <f t="shared" si="6"/>
        <v>1</v>
      </c>
      <c r="E22" s="5">
        <f t="shared" si="7"/>
        <v>2</v>
      </c>
      <c r="F22" s="5">
        <f t="shared" si="8"/>
        <v>3</v>
      </c>
      <c r="G22" s="1">
        <f t="shared" si="9"/>
        <v>193</v>
      </c>
      <c r="H22" s="2">
        <f t="shared" si="10"/>
        <v>1.2303886880741547E-3</v>
      </c>
      <c r="I22" s="2"/>
      <c r="J22" s="2">
        <f t="shared" si="1"/>
        <v>0.48802442927177564</v>
      </c>
      <c r="K22" s="2">
        <f t="shared" si="1"/>
        <v>0.48679404058370151</v>
      </c>
      <c r="L22" s="2">
        <f t="shared" si="1"/>
        <v>9.1609769158681898E-3</v>
      </c>
      <c r="M22" s="2">
        <f t="shared" si="2"/>
        <v>1.6020553228654602E-2</v>
      </c>
      <c r="N22" s="1">
        <v>76552</v>
      </c>
      <c r="O22" s="1">
        <v>76359</v>
      </c>
      <c r="P22" s="1">
        <v>1437</v>
      </c>
      <c r="Q22" s="1">
        <v>201</v>
      </c>
      <c r="R22" s="1">
        <v>131</v>
      </c>
      <c r="S22" s="1">
        <v>142</v>
      </c>
      <c r="T22" s="1">
        <v>87</v>
      </c>
      <c r="V22" s="1">
        <v>765</v>
      </c>
      <c r="W22" s="1">
        <v>344</v>
      </c>
      <c r="X22" s="1">
        <v>147</v>
      </c>
      <c r="Y22" s="1">
        <v>192</v>
      </c>
      <c r="Z22" s="1">
        <v>41</v>
      </c>
      <c r="AA22" s="1">
        <v>60</v>
      </c>
      <c r="AB22" s="1">
        <v>91</v>
      </c>
      <c r="AC22" s="1">
        <v>72</v>
      </c>
      <c r="AD22" s="1">
        <v>28</v>
      </c>
      <c r="AE22" s="1">
        <v>63</v>
      </c>
      <c r="AF22" s="1">
        <v>32</v>
      </c>
      <c r="AG22" s="1">
        <v>117</v>
      </c>
      <c r="AI22" s="5">
        <f>IF(Q22&gt;0,RANK(Q22,(N22:P22,Q22:AE22)),0)</f>
        <v>6</v>
      </c>
      <c r="AJ22" s="5">
        <f>IF(R22&gt;0,RANK(R22,(N22:P22,Q22:AE22)),0)</f>
        <v>10</v>
      </c>
      <c r="AK22" s="5">
        <f>IF(T22&gt;0,RANK(T22,(N22:P22,Q22:AE22)),0)</f>
        <v>12</v>
      </c>
      <c r="AL22" s="5">
        <f>IF(S22&gt;0,RANK(S22,(N22:P22,Q22:AE22)),0)</f>
        <v>9</v>
      </c>
      <c r="AM22" s="2">
        <f t="shared" si="3"/>
        <v>1.2813892554554669E-3</v>
      </c>
      <c r="AN22" s="2">
        <f t="shared" si="3"/>
        <v>8.3513429086898587E-4</v>
      </c>
      <c r="AO22" s="2">
        <f t="shared" si="4"/>
        <v>5.5463117027176932E-4</v>
      </c>
      <c r="AP22" s="2">
        <f t="shared" si="5"/>
        <v>9.0526007101829006E-4</v>
      </c>
      <c r="AR22" t="s">
        <v>55</v>
      </c>
      <c r="AS22" t="s">
        <v>172</v>
      </c>
      <c r="AV22">
        <v>34</v>
      </c>
      <c r="AW22" s="82">
        <v>39</v>
      </c>
      <c r="AX22" s="54">
        <f t="shared" si="11"/>
        <v>34039</v>
      </c>
      <c r="AZ22" s="5" t="s">
        <v>276</v>
      </c>
      <c r="BA22" s="1">
        <v>437</v>
      </c>
      <c r="BC22" s="5"/>
      <c r="BD22" s="5"/>
    </row>
    <row r="23" spans="1:56" hidden="1" outlineLevel="1">
      <c r="A23" t="s">
        <v>57</v>
      </c>
      <c r="B23" t="s">
        <v>172</v>
      </c>
      <c r="C23" s="1">
        <f t="shared" si="0"/>
        <v>30983</v>
      </c>
      <c r="D23" s="5">
        <f t="shared" si="6"/>
        <v>2</v>
      </c>
      <c r="E23" s="5">
        <f t="shared" si="7"/>
        <v>1</v>
      </c>
      <c r="F23" s="5">
        <f t="shared" si="8"/>
        <v>8</v>
      </c>
      <c r="G23" s="1">
        <f t="shared" si="9"/>
        <v>5452</v>
      </c>
      <c r="H23" s="2">
        <f t="shared" si="10"/>
        <v>0.17596746602975827</v>
      </c>
      <c r="I23" s="2"/>
      <c r="J23" s="2">
        <f t="shared" si="1"/>
        <v>0.39424845883226284</v>
      </c>
      <c r="K23" s="2">
        <f t="shared" si="1"/>
        <v>0.57021592486202111</v>
      </c>
      <c r="L23" s="2">
        <f t="shared" si="1"/>
        <v>1.9688216118516604E-3</v>
      </c>
      <c r="M23" s="2">
        <f t="shared" si="2"/>
        <v>3.3566794693864449E-2</v>
      </c>
      <c r="N23" s="1">
        <v>12215</v>
      </c>
      <c r="O23" s="1">
        <v>17667</v>
      </c>
      <c r="P23" s="1">
        <v>61</v>
      </c>
      <c r="Q23" s="1">
        <v>136</v>
      </c>
      <c r="R23" s="1">
        <v>33</v>
      </c>
      <c r="S23" s="1">
        <v>79</v>
      </c>
      <c r="T23" s="1">
        <v>8</v>
      </c>
      <c r="V23" s="1">
        <v>210</v>
      </c>
      <c r="W23" s="1">
        <v>87</v>
      </c>
      <c r="X23" s="1">
        <v>50</v>
      </c>
      <c r="Y23" s="1">
        <v>38</v>
      </c>
      <c r="Z23" s="1">
        <v>37</v>
      </c>
      <c r="AA23" s="1">
        <v>215</v>
      </c>
      <c r="AB23" s="1">
        <v>45</v>
      </c>
      <c r="AC23" s="1">
        <v>54</v>
      </c>
      <c r="AD23" s="1">
        <v>14</v>
      </c>
      <c r="AE23" s="1">
        <v>8</v>
      </c>
      <c r="AF23" s="1">
        <v>7</v>
      </c>
      <c r="AG23" s="1">
        <v>19</v>
      </c>
      <c r="AI23" s="5">
        <f>IF(Q23&gt;0,RANK(Q23,(N23:P23,Q23:AE23)),0)</f>
        <v>5</v>
      </c>
      <c r="AJ23" s="5">
        <f>IF(R23&gt;0,RANK(R23,(N23:P23,Q23:AE23)),0)</f>
        <v>14</v>
      </c>
      <c r="AK23" s="5">
        <f>IF(T23&gt;0,RANK(T23,(N23:P23,Q23:AE23)),0)</f>
        <v>16</v>
      </c>
      <c r="AL23" s="5">
        <f>IF(S23&gt;0,RANK(S23,(N23:P23,Q23:AE23)),0)</f>
        <v>7</v>
      </c>
      <c r="AM23" s="2">
        <f t="shared" si="3"/>
        <v>4.389503921505342E-3</v>
      </c>
      <c r="AN23" s="2">
        <f t="shared" si="3"/>
        <v>1.0651002162476197E-3</v>
      </c>
      <c r="AO23" s="2">
        <f t="shared" si="4"/>
        <v>2.5820611302972596E-4</v>
      </c>
      <c r="AP23" s="2">
        <f t="shared" si="5"/>
        <v>2.549785366168544E-3</v>
      </c>
      <c r="AR23" t="s">
        <v>57</v>
      </c>
      <c r="AS23" t="s">
        <v>172</v>
      </c>
      <c r="AV23">
        <v>34</v>
      </c>
      <c r="AW23" s="82">
        <v>41</v>
      </c>
      <c r="AX23" s="54">
        <f t="shared" si="11"/>
        <v>34041</v>
      </c>
      <c r="AZ23" s="5" t="s">
        <v>276</v>
      </c>
      <c r="BA23" s="1">
        <v>85</v>
      </c>
      <c r="BC23" s="5"/>
      <c r="BD23" s="5"/>
    </row>
    <row r="24" spans="1:56" collapsed="1">
      <c r="A24" t="s">
        <v>41</v>
      </c>
      <c r="B24" t="s">
        <v>67</v>
      </c>
      <c r="C24" s="1">
        <f t="shared" si="0"/>
        <v>2505964</v>
      </c>
      <c r="D24" s="5">
        <f t="shared" si="6"/>
        <v>2</v>
      </c>
      <c r="E24" s="5">
        <f t="shared" si="7"/>
        <v>1</v>
      </c>
      <c r="F24" s="5">
        <f t="shared" si="8"/>
        <v>6</v>
      </c>
      <c r="G24" s="1">
        <f t="shared" si="9"/>
        <v>26093</v>
      </c>
      <c r="H24" s="2">
        <f t="shared" si="10"/>
        <v>1.0412360273331939E-2</v>
      </c>
      <c r="I24" s="2"/>
      <c r="J24" s="2">
        <f t="shared" si="1"/>
        <v>0.48286048801977999</v>
      </c>
      <c r="K24" s="2">
        <f t="shared" si="1"/>
        <v>0.49327284829311197</v>
      </c>
      <c r="L24" s="2">
        <f t="shared" si="1"/>
        <v>1.7202960617151723E-3</v>
      </c>
      <c r="M24" s="2">
        <f t="shared" si="2"/>
        <v>2.2146367625392877E-2</v>
      </c>
      <c r="N24" s="1">
        <f t="shared" ref="N24:AG24" si="12">SUM(N3:N23)</f>
        <v>1210031</v>
      </c>
      <c r="O24" s="1">
        <f t="shared" si="12"/>
        <v>1236124</v>
      </c>
      <c r="P24" s="1">
        <f t="shared" si="12"/>
        <v>4311</v>
      </c>
      <c r="Q24" s="1">
        <f t="shared" si="12"/>
        <v>7935</v>
      </c>
      <c r="R24" s="1">
        <f t="shared" si="12"/>
        <v>5164</v>
      </c>
      <c r="S24" s="1">
        <f t="shared" si="12"/>
        <v>2822</v>
      </c>
      <c r="T24" s="1">
        <f t="shared" si="12"/>
        <v>1242</v>
      </c>
      <c r="U24" s="1">
        <f t="shared" si="12"/>
        <v>0</v>
      </c>
      <c r="V24" s="1">
        <f t="shared" si="12"/>
        <v>10071</v>
      </c>
      <c r="W24" s="1">
        <f t="shared" si="12"/>
        <v>4030</v>
      </c>
      <c r="X24" s="1">
        <f t="shared" si="12"/>
        <v>3330</v>
      </c>
      <c r="Y24" s="1">
        <f t="shared" si="12"/>
        <v>3306</v>
      </c>
      <c r="Z24" s="1">
        <f t="shared" si="12"/>
        <v>3209</v>
      </c>
      <c r="AA24" s="1">
        <f t="shared" si="12"/>
        <v>3009</v>
      </c>
      <c r="AB24" s="1">
        <f t="shared" si="12"/>
        <v>2884</v>
      </c>
      <c r="AC24" s="1">
        <f t="shared" si="12"/>
        <v>2314</v>
      </c>
      <c r="AD24" s="1">
        <f t="shared" si="12"/>
        <v>2127</v>
      </c>
      <c r="AE24" s="1">
        <f t="shared" si="12"/>
        <v>1530</v>
      </c>
      <c r="AF24" s="1">
        <f t="shared" si="12"/>
        <v>1294</v>
      </c>
      <c r="AG24" s="1">
        <f t="shared" si="12"/>
        <v>1231</v>
      </c>
      <c r="AI24" s="5">
        <f>IF(Q24&gt;0,RANK(Q24,(N24:P24,Q24:AE24)),0)</f>
        <v>4</v>
      </c>
      <c r="AJ24" s="5">
        <f>IF(R24&gt;0,RANK(R24,(N24:P24,Q24:AE24)),0)</f>
        <v>5</v>
      </c>
      <c r="AK24" s="5">
        <f>IF(T24&gt;0,RANK(T24,(N24:P24,Q24:AE24)),0)</f>
        <v>17</v>
      </c>
      <c r="AL24" s="5">
        <f>IF(S24&gt;0,RANK(S24,(N24:P24,Q24:AE24)),0)</f>
        <v>13</v>
      </c>
      <c r="AM24" s="2">
        <f t="shared" si="3"/>
        <v>3.1664461261215245E-3</v>
      </c>
      <c r="AN24" s="2">
        <f t="shared" si="3"/>
        <v>2.0606840321728483E-3</v>
      </c>
      <c r="AO24" s="2">
        <f t="shared" si="4"/>
        <v>4.9561765452336905E-4</v>
      </c>
      <c r="AP24" s="2">
        <f t="shared" si="5"/>
        <v>1.1261135435305534E-3</v>
      </c>
      <c r="AR24" t="s">
        <v>41</v>
      </c>
      <c r="AS24" t="s">
        <v>67</v>
      </c>
      <c r="AV24">
        <v>34</v>
      </c>
      <c r="AW24" s="82"/>
      <c r="AX24" s="54">
        <v>34</v>
      </c>
      <c r="AZ24" s="5" t="s">
        <v>38</v>
      </c>
      <c r="BA24" s="1">
        <f>SUM(BA3:BA23)</f>
        <v>6199</v>
      </c>
      <c r="BC24" s="5"/>
      <c r="BD24" s="5"/>
    </row>
    <row r="25" spans="1:56">
      <c r="C25" s="1"/>
      <c r="E25" s="5"/>
      <c r="F25" s="5"/>
      <c r="I25" s="2"/>
      <c r="AI25" s="5"/>
      <c r="AJ25" s="5"/>
      <c r="AK25" s="5"/>
      <c r="AL25" s="5"/>
      <c r="AV25"/>
      <c r="AW25" s="82"/>
      <c r="BC25" s="5"/>
      <c r="BD25" s="5"/>
    </row>
    <row r="26" spans="1:56" hidden="1" outlineLevel="1">
      <c r="A26" t="s">
        <v>42</v>
      </c>
      <c r="B26" t="s">
        <v>43</v>
      </c>
      <c r="C26" s="1">
        <f t="shared" ref="C26:C57" si="13">SUM(N26:AG26)</f>
        <v>9187</v>
      </c>
      <c r="D26" s="5">
        <f t="shared" si="6"/>
        <v>2</v>
      </c>
      <c r="E26" s="5">
        <f t="shared" si="7"/>
        <v>1</v>
      </c>
      <c r="F26" s="5">
        <f t="shared" si="8"/>
        <v>3</v>
      </c>
      <c r="G26" s="1">
        <f t="shared" ref="G26:G89" si="14">IF(C26&gt;0,MAX(N26:P26)-LARGE(N26:P26,2),0)</f>
        <v>2339</v>
      </c>
      <c r="H26" s="2">
        <f t="shared" ref="H26:H89" si="15">IF(C26&gt;0,G26/C26,0)</f>
        <v>0.25459888973549583</v>
      </c>
      <c r="I26" s="2"/>
      <c r="J26" s="2">
        <f t="shared" ref="J26:L57" si="16">IF($C26=0,"-",N26/$C26)</f>
        <v>0.36693153368890824</v>
      </c>
      <c r="K26" s="2">
        <f t="shared" si="16"/>
        <v>0.62153042342440401</v>
      </c>
      <c r="L26" s="2">
        <f t="shared" si="16"/>
        <v>1.1538042886687711E-2</v>
      </c>
      <c r="M26" s="2">
        <f t="shared" ref="M26:M89" si="17">IF(C26=0,"-",(1-J26-K26-L26))</f>
        <v>-1.7347234759768071E-17</v>
      </c>
      <c r="N26" s="1">
        <v>3371</v>
      </c>
      <c r="O26" s="1">
        <v>5710</v>
      </c>
      <c r="P26" s="1">
        <v>106</v>
      </c>
      <c r="U26" s="1">
        <v>0</v>
      </c>
      <c r="X26"/>
      <c r="AI26" s="5">
        <f>IF(Q26&gt;0,RANK(Q26,(N26:P26,Q26:AE26)),0)</f>
        <v>0</v>
      </c>
      <c r="AJ26" s="5">
        <f>IF(R26&gt;0,RANK(R26,(N26:P26,Q26:AE26)),0)</f>
        <v>0</v>
      </c>
      <c r="AK26" s="5">
        <f>IF(T26&gt;0,RANK(T26,(N26:P26,Q26:AE26)),0)</f>
        <v>0</v>
      </c>
      <c r="AL26" s="5">
        <f>IF(S26&gt;0,RANK(S26,(N26:P26,Q26:AE26)),0)</f>
        <v>0</v>
      </c>
      <c r="AM26" s="2">
        <f t="shared" ref="AM26:AN57" si="18">IF($C26=0,"-",Q26/$C26)</f>
        <v>0</v>
      </c>
      <c r="AN26" s="2">
        <f t="shared" si="18"/>
        <v>0</v>
      </c>
      <c r="AO26" s="2">
        <f t="shared" ref="AO26:AO89" si="19">IF($C26=0,"-",T26/$C26)</f>
        <v>0</v>
      </c>
      <c r="AP26" s="2">
        <f t="shared" ref="AP26:AP89" si="20">IF($C26=0,"-",S26/$C26)</f>
        <v>0</v>
      </c>
      <c r="AR26" t="s">
        <v>42</v>
      </c>
      <c r="AS26" t="s">
        <v>43</v>
      </c>
      <c r="AV26">
        <v>51</v>
      </c>
      <c r="AW26" s="82">
        <v>1</v>
      </c>
      <c r="AX26" s="54">
        <f t="shared" si="11"/>
        <v>51001</v>
      </c>
      <c r="AZ26" s="5" t="s">
        <v>276</v>
      </c>
      <c r="BB26" s="1"/>
      <c r="BC26" s="1"/>
    </row>
    <row r="27" spans="1:56" hidden="1" outlineLevel="1">
      <c r="A27" t="s">
        <v>44</v>
      </c>
      <c r="B27" t="s">
        <v>43</v>
      </c>
      <c r="C27" s="1">
        <f t="shared" si="13"/>
        <v>24934</v>
      </c>
      <c r="D27" s="5">
        <f t="shared" si="6"/>
        <v>2</v>
      </c>
      <c r="E27" s="5">
        <f t="shared" si="7"/>
        <v>1</v>
      </c>
      <c r="F27" s="5">
        <f t="shared" si="8"/>
        <v>3</v>
      </c>
      <c r="G27" s="1">
        <f t="shared" si="14"/>
        <v>4993</v>
      </c>
      <c r="H27" s="2">
        <f t="shared" si="15"/>
        <v>0.20024865645303602</v>
      </c>
      <c r="I27" s="2"/>
      <c r="J27" s="2">
        <f t="shared" si="16"/>
        <v>0.39660704259244406</v>
      </c>
      <c r="K27" s="2">
        <f t="shared" si="16"/>
        <v>0.59685569904548008</v>
      </c>
      <c r="L27" s="2">
        <f t="shared" si="16"/>
        <v>5.6549290125932463E-3</v>
      </c>
      <c r="M27" s="2">
        <f t="shared" si="17"/>
        <v>8.8232934948261326E-4</v>
      </c>
      <c r="N27" s="1">
        <v>9889</v>
      </c>
      <c r="O27" s="1">
        <v>14882</v>
      </c>
      <c r="P27" s="1">
        <v>141</v>
      </c>
      <c r="U27" s="1">
        <v>22</v>
      </c>
      <c r="X27"/>
      <c r="AI27" s="5">
        <f>IF(Q27&gt;0,RANK(Q27,(N27:P27,Q27:AE27)),0)</f>
        <v>0</v>
      </c>
      <c r="AJ27" s="5">
        <f>IF(R27&gt;0,RANK(R27,(N27:P27,Q27:AE27)),0)</f>
        <v>0</v>
      </c>
      <c r="AK27" s="5">
        <f>IF(T27&gt;0,RANK(T27,(N27:P27,Q27:AE27)),0)</f>
        <v>0</v>
      </c>
      <c r="AL27" s="5">
        <f>IF(S27&gt;0,RANK(S27,(N27:P27,Q27:AE27)),0)</f>
        <v>0</v>
      </c>
      <c r="AM27" s="2">
        <f t="shared" si="18"/>
        <v>0</v>
      </c>
      <c r="AN27" s="2">
        <f t="shared" si="18"/>
        <v>0</v>
      </c>
      <c r="AO27" s="2">
        <f t="shared" si="19"/>
        <v>0</v>
      </c>
      <c r="AP27" s="2">
        <f t="shared" si="20"/>
        <v>0</v>
      </c>
      <c r="AR27" t="s">
        <v>44</v>
      </c>
      <c r="AS27" t="s">
        <v>43</v>
      </c>
      <c r="AV27">
        <v>51</v>
      </c>
      <c r="AW27" s="82">
        <v>3</v>
      </c>
      <c r="AX27" s="54">
        <f t="shared" si="11"/>
        <v>51003</v>
      </c>
      <c r="AZ27" s="5" t="s">
        <v>276</v>
      </c>
      <c r="BB27" s="1"/>
      <c r="BC27" s="1"/>
    </row>
    <row r="28" spans="1:56" hidden="1" outlineLevel="1">
      <c r="A28" t="s">
        <v>189</v>
      </c>
      <c r="B28" t="s">
        <v>43</v>
      </c>
      <c r="C28" s="1">
        <f t="shared" si="13"/>
        <v>4388</v>
      </c>
      <c r="D28" s="5">
        <f t="shared" si="6"/>
        <v>2</v>
      </c>
      <c r="E28" s="5">
        <f t="shared" si="7"/>
        <v>1</v>
      </c>
      <c r="F28" s="5">
        <f t="shared" si="8"/>
        <v>3</v>
      </c>
      <c r="G28" s="1">
        <f t="shared" si="14"/>
        <v>1434</v>
      </c>
      <c r="H28" s="2">
        <f t="shared" si="15"/>
        <v>0.3268003646308113</v>
      </c>
      <c r="I28" s="2"/>
      <c r="J28" s="2">
        <f t="shared" si="16"/>
        <v>0.33067456700091158</v>
      </c>
      <c r="K28" s="2">
        <f t="shared" si="16"/>
        <v>0.65747493163172288</v>
      </c>
      <c r="L28" s="2">
        <f t="shared" si="16"/>
        <v>1.1850501367365542E-2</v>
      </c>
      <c r="M28" s="2">
        <f t="shared" si="17"/>
        <v>-1.7347234759768071E-18</v>
      </c>
      <c r="N28" s="1">
        <v>1451</v>
      </c>
      <c r="O28" s="1">
        <v>2885</v>
      </c>
      <c r="P28" s="1">
        <v>52</v>
      </c>
      <c r="U28" s="1">
        <v>0</v>
      </c>
      <c r="X28"/>
      <c r="AI28" s="5">
        <f>IF(Q28&gt;0,RANK(Q28,(N28:P28,Q28:AE28)),0)</f>
        <v>0</v>
      </c>
      <c r="AJ28" s="5">
        <f>IF(R28&gt;0,RANK(R28,(N28:P28,Q28:AE28)),0)</f>
        <v>0</v>
      </c>
      <c r="AK28" s="5">
        <f>IF(T28&gt;0,RANK(T28,(N28:P28,Q28:AE28)),0)</f>
        <v>0</v>
      </c>
      <c r="AL28" s="5">
        <f>IF(S28&gt;0,RANK(S28,(N28:P28,Q28:AE28)),0)</f>
        <v>0</v>
      </c>
      <c r="AM28" s="2">
        <f t="shared" si="18"/>
        <v>0</v>
      </c>
      <c r="AN28" s="2">
        <f t="shared" si="18"/>
        <v>0</v>
      </c>
      <c r="AO28" s="2">
        <f t="shared" si="19"/>
        <v>0</v>
      </c>
      <c r="AP28" s="2">
        <f t="shared" si="20"/>
        <v>0</v>
      </c>
      <c r="AR28" t="s">
        <v>189</v>
      </c>
      <c r="AS28" t="s">
        <v>43</v>
      </c>
      <c r="AV28">
        <v>51</v>
      </c>
      <c r="AW28" s="82">
        <v>5</v>
      </c>
      <c r="AX28" s="54">
        <f t="shared" si="11"/>
        <v>51005</v>
      </c>
      <c r="AZ28" s="5" t="s">
        <v>276</v>
      </c>
      <c r="BB28" s="1"/>
      <c r="BC28" s="1"/>
    </row>
    <row r="29" spans="1:56" hidden="1" outlineLevel="1">
      <c r="A29" t="s">
        <v>190</v>
      </c>
      <c r="B29" t="s">
        <v>43</v>
      </c>
      <c r="C29" s="1">
        <f t="shared" si="13"/>
        <v>3799</v>
      </c>
      <c r="D29" s="5">
        <f t="shared" si="6"/>
        <v>2</v>
      </c>
      <c r="E29" s="5">
        <f t="shared" si="7"/>
        <v>1</v>
      </c>
      <c r="F29" s="5">
        <f t="shared" si="8"/>
        <v>3</v>
      </c>
      <c r="G29" s="1">
        <f t="shared" si="14"/>
        <v>972</v>
      </c>
      <c r="H29" s="2">
        <f t="shared" si="15"/>
        <v>0.25585680442221637</v>
      </c>
      <c r="I29" s="2"/>
      <c r="J29" s="2">
        <f t="shared" si="16"/>
        <v>0.36667544090550147</v>
      </c>
      <c r="K29" s="2">
        <f t="shared" si="16"/>
        <v>0.62253224532771778</v>
      </c>
      <c r="L29" s="2">
        <f t="shared" si="16"/>
        <v>1.0792313766780732E-2</v>
      </c>
      <c r="M29" s="2">
        <f t="shared" si="17"/>
        <v>-3.9898639947466563E-17</v>
      </c>
      <c r="N29" s="1">
        <v>1393</v>
      </c>
      <c r="O29" s="1">
        <v>2365</v>
      </c>
      <c r="P29" s="1">
        <v>41</v>
      </c>
      <c r="U29" s="1">
        <v>0</v>
      </c>
      <c r="X29"/>
      <c r="AI29" s="5">
        <f>IF(Q29&gt;0,RANK(Q29,(N29:P29,Q29:AE29)),0)</f>
        <v>0</v>
      </c>
      <c r="AJ29" s="5">
        <f>IF(R29&gt;0,RANK(R29,(N29:P29,Q29:AE29)),0)</f>
        <v>0</v>
      </c>
      <c r="AK29" s="5">
        <f>IF(T29&gt;0,RANK(T29,(N29:P29,Q29:AE29)),0)</f>
        <v>0</v>
      </c>
      <c r="AL29" s="5">
        <f>IF(S29&gt;0,RANK(S29,(N29:P29,Q29:AE29)),0)</f>
        <v>0</v>
      </c>
      <c r="AM29" s="2">
        <f t="shared" si="18"/>
        <v>0</v>
      </c>
      <c r="AN29" s="2">
        <f t="shared" si="18"/>
        <v>0</v>
      </c>
      <c r="AO29" s="2">
        <f t="shared" si="19"/>
        <v>0</v>
      </c>
      <c r="AP29" s="2">
        <f t="shared" si="20"/>
        <v>0</v>
      </c>
      <c r="AR29" t="s">
        <v>190</v>
      </c>
      <c r="AS29" t="s">
        <v>43</v>
      </c>
      <c r="AV29">
        <v>51</v>
      </c>
      <c r="AW29" s="82">
        <v>7</v>
      </c>
      <c r="AX29" s="54">
        <f t="shared" si="11"/>
        <v>51007</v>
      </c>
      <c r="AZ29" s="5" t="s">
        <v>276</v>
      </c>
      <c r="BB29" s="1"/>
      <c r="BC29" s="1"/>
    </row>
    <row r="30" spans="1:56" hidden="1" outlineLevel="1">
      <c r="A30" t="s">
        <v>191</v>
      </c>
      <c r="B30" t="s">
        <v>43</v>
      </c>
      <c r="C30" s="1">
        <f t="shared" si="13"/>
        <v>8546</v>
      </c>
      <c r="D30" s="5">
        <f t="shared" si="6"/>
        <v>2</v>
      </c>
      <c r="E30" s="5">
        <f t="shared" si="7"/>
        <v>1</v>
      </c>
      <c r="F30" s="5">
        <f t="shared" si="8"/>
        <v>3</v>
      </c>
      <c r="G30" s="1">
        <f t="shared" si="14"/>
        <v>2253</v>
      </c>
      <c r="H30" s="2">
        <f t="shared" si="15"/>
        <v>0.26363210858881347</v>
      </c>
      <c r="I30" s="2"/>
      <c r="J30" s="2">
        <f t="shared" si="16"/>
        <v>0.3653171074186754</v>
      </c>
      <c r="K30" s="2">
        <f t="shared" si="16"/>
        <v>0.62894921600748888</v>
      </c>
      <c r="L30" s="2">
        <f t="shared" si="16"/>
        <v>5.6166627662064122E-3</v>
      </c>
      <c r="M30" s="2">
        <f t="shared" si="17"/>
        <v>1.170138076293098E-4</v>
      </c>
      <c r="N30" s="1">
        <v>3122</v>
      </c>
      <c r="O30" s="1">
        <v>5375</v>
      </c>
      <c r="P30" s="1">
        <v>48</v>
      </c>
      <c r="U30" s="1">
        <v>1</v>
      </c>
      <c r="X30"/>
      <c r="AI30" s="5">
        <f>IF(Q30&gt;0,RANK(Q30,(N30:P30,Q30:AE30)),0)</f>
        <v>0</v>
      </c>
      <c r="AJ30" s="5">
        <f>IF(R30&gt;0,RANK(R30,(N30:P30,Q30:AE30)),0)</f>
        <v>0</v>
      </c>
      <c r="AK30" s="5">
        <f>IF(T30&gt;0,RANK(T30,(N30:P30,Q30:AE30)),0)</f>
        <v>0</v>
      </c>
      <c r="AL30" s="5">
        <f>IF(S30&gt;0,RANK(S30,(N30:P30,Q30:AE30)),0)</f>
        <v>0</v>
      </c>
      <c r="AM30" s="2">
        <f t="shared" si="18"/>
        <v>0</v>
      </c>
      <c r="AN30" s="2">
        <f t="shared" si="18"/>
        <v>0</v>
      </c>
      <c r="AO30" s="2">
        <f t="shared" si="19"/>
        <v>0</v>
      </c>
      <c r="AP30" s="2">
        <f t="shared" si="20"/>
        <v>0</v>
      </c>
      <c r="AR30" t="s">
        <v>191</v>
      </c>
      <c r="AS30" t="s">
        <v>43</v>
      </c>
      <c r="AV30">
        <v>51</v>
      </c>
      <c r="AW30" s="82">
        <v>9</v>
      </c>
      <c r="AX30" s="54">
        <f t="shared" si="11"/>
        <v>51009</v>
      </c>
      <c r="AZ30" s="5" t="s">
        <v>276</v>
      </c>
      <c r="BB30" s="1"/>
      <c r="BC30" s="1"/>
    </row>
    <row r="31" spans="1:56" hidden="1" outlineLevel="1">
      <c r="A31" t="s">
        <v>192</v>
      </c>
      <c r="B31" t="s">
        <v>43</v>
      </c>
      <c r="C31" s="1">
        <f t="shared" si="13"/>
        <v>4264</v>
      </c>
      <c r="D31" s="5">
        <f t="shared" si="6"/>
        <v>2</v>
      </c>
      <c r="E31" s="5">
        <f t="shared" si="7"/>
        <v>1</v>
      </c>
      <c r="F31" s="5">
        <f t="shared" si="8"/>
        <v>3</v>
      </c>
      <c r="G31" s="1">
        <f t="shared" si="14"/>
        <v>1011</v>
      </c>
      <c r="H31" s="2">
        <f t="shared" si="15"/>
        <v>0.23710131332082551</v>
      </c>
      <c r="I31" s="2"/>
      <c r="J31" s="2">
        <f t="shared" si="16"/>
        <v>0.37828330206378985</v>
      </c>
      <c r="K31" s="2">
        <f t="shared" si="16"/>
        <v>0.61538461538461542</v>
      </c>
      <c r="L31" s="2">
        <f t="shared" si="16"/>
        <v>6.3320825515947466E-3</v>
      </c>
      <c r="M31" s="2">
        <f t="shared" si="17"/>
        <v>-7.1123662515049091E-17</v>
      </c>
      <c r="N31" s="1">
        <v>1613</v>
      </c>
      <c r="O31" s="1">
        <v>2624</v>
      </c>
      <c r="P31" s="1">
        <v>27</v>
      </c>
      <c r="U31" s="1">
        <v>0</v>
      </c>
      <c r="X31"/>
      <c r="AI31" s="5">
        <f>IF(Q31&gt;0,RANK(Q31,(N31:P31,Q31:AE31)),0)</f>
        <v>0</v>
      </c>
      <c r="AJ31" s="5">
        <f>IF(R31&gt;0,RANK(R31,(N31:P31,Q31:AE31)),0)</f>
        <v>0</v>
      </c>
      <c r="AK31" s="5">
        <f>IF(T31&gt;0,RANK(T31,(N31:P31,Q31:AE31)),0)</f>
        <v>0</v>
      </c>
      <c r="AL31" s="5">
        <f>IF(S31&gt;0,RANK(S31,(N31:P31,Q31:AE31)),0)</f>
        <v>0</v>
      </c>
      <c r="AM31" s="2">
        <f t="shared" si="18"/>
        <v>0</v>
      </c>
      <c r="AN31" s="2">
        <f t="shared" si="18"/>
        <v>0</v>
      </c>
      <c r="AO31" s="2">
        <f t="shared" si="19"/>
        <v>0</v>
      </c>
      <c r="AP31" s="2">
        <f t="shared" si="20"/>
        <v>0</v>
      </c>
      <c r="AR31" t="s">
        <v>192</v>
      </c>
      <c r="AS31" t="s">
        <v>43</v>
      </c>
      <c r="AV31">
        <v>51</v>
      </c>
      <c r="AW31" s="82">
        <v>11</v>
      </c>
      <c r="AX31" s="54">
        <f t="shared" si="11"/>
        <v>51011</v>
      </c>
      <c r="AZ31" s="5" t="s">
        <v>276</v>
      </c>
      <c r="BB31" s="1"/>
      <c r="BC31" s="1"/>
    </row>
    <row r="32" spans="1:56" hidden="1" outlineLevel="1">
      <c r="A32" t="s">
        <v>193</v>
      </c>
      <c r="B32" t="s">
        <v>43</v>
      </c>
      <c r="C32" s="1">
        <f t="shared" si="13"/>
        <v>51707</v>
      </c>
      <c r="D32" s="5">
        <f t="shared" si="6"/>
        <v>1</v>
      </c>
      <c r="E32" s="5">
        <f t="shared" si="7"/>
        <v>2</v>
      </c>
      <c r="F32" s="5">
        <f t="shared" si="8"/>
        <v>3</v>
      </c>
      <c r="G32" s="1">
        <f t="shared" si="14"/>
        <v>14017</v>
      </c>
      <c r="H32" s="2">
        <f t="shared" si="15"/>
        <v>0.27108515288065443</v>
      </c>
      <c r="I32" s="2"/>
      <c r="J32" s="2">
        <f t="shared" si="16"/>
        <v>0.6331057690448102</v>
      </c>
      <c r="K32" s="2">
        <f t="shared" si="16"/>
        <v>0.36202061616415571</v>
      </c>
      <c r="L32" s="2">
        <f t="shared" si="16"/>
        <v>4.2160635890691779E-3</v>
      </c>
      <c r="M32" s="2">
        <f t="shared" si="17"/>
        <v>6.5755120196491976E-4</v>
      </c>
      <c r="N32" s="1">
        <v>32736</v>
      </c>
      <c r="O32" s="1">
        <v>18719</v>
      </c>
      <c r="P32" s="1">
        <v>218</v>
      </c>
      <c r="U32" s="1">
        <v>34</v>
      </c>
      <c r="X32"/>
      <c r="AI32" s="5">
        <f>IF(Q32&gt;0,RANK(Q32,(N32:P32,Q32:AE32)),0)</f>
        <v>0</v>
      </c>
      <c r="AJ32" s="5">
        <f>IF(R32&gt;0,RANK(R32,(N32:P32,Q32:AE32)),0)</f>
        <v>0</v>
      </c>
      <c r="AK32" s="5">
        <f>IF(T32&gt;0,RANK(T32,(N32:P32,Q32:AE32)),0)</f>
        <v>0</v>
      </c>
      <c r="AL32" s="5">
        <f>IF(S32&gt;0,RANK(S32,(N32:P32,Q32:AE32)),0)</f>
        <v>0</v>
      </c>
      <c r="AM32" s="2">
        <f t="shared" si="18"/>
        <v>0</v>
      </c>
      <c r="AN32" s="2">
        <f t="shared" si="18"/>
        <v>0</v>
      </c>
      <c r="AO32" s="2">
        <f t="shared" si="19"/>
        <v>0</v>
      </c>
      <c r="AP32" s="2">
        <f t="shared" si="20"/>
        <v>0</v>
      </c>
      <c r="AR32" t="s">
        <v>193</v>
      </c>
      <c r="AS32" t="s">
        <v>43</v>
      </c>
      <c r="AV32">
        <v>51</v>
      </c>
      <c r="AW32" s="82">
        <v>13</v>
      </c>
      <c r="AX32" s="54">
        <f t="shared" si="11"/>
        <v>51013</v>
      </c>
      <c r="AZ32" s="5" t="s">
        <v>276</v>
      </c>
      <c r="BB32" s="1"/>
      <c r="BC32" s="1"/>
    </row>
    <row r="33" spans="1:55" hidden="1" outlineLevel="1">
      <c r="A33" t="s">
        <v>194</v>
      </c>
      <c r="B33" t="s">
        <v>43</v>
      </c>
      <c r="C33" s="1">
        <f t="shared" si="13"/>
        <v>17313</v>
      </c>
      <c r="D33" s="5">
        <f t="shared" si="6"/>
        <v>2</v>
      </c>
      <c r="E33" s="5">
        <f t="shared" si="7"/>
        <v>1</v>
      </c>
      <c r="F33" s="5">
        <f t="shared" si="8"/>
        <v>3</v>
      </c>
      <c r="G33" s="1">
        <f t="shared" si="14"/>
        <v>10903</v>
      </c>
      <c r="H33" s="2">
        <f t="shared" si="15"/>
        <v>0.62975798532894356</v>
      </c>
      <c r="I33" s="2"/>
      <c r="J33" s="2">
        <f t="shared" si="16"/>
        <v>0.18055796222491768</v>
      </c>
      <c r="K33" s="2">
        <f t="shared" si="16"/>
        <v>0.81031594755386127</v>
      </c>
      <c r="L33" s="2">
        <f t="shared" si="16"/>
        <v>9.0105700918385028E-3</v>
      </c>
      <c r="M33" s="2">
        <f t="shared" si="17"/>
        <v>1.1552012938251428E-4</v>
      </c>
      <c r="N33" s="1">
        <v>3126</v>
      </c>
      <c r="O33" s="1">
        <v>14029</v>
      </c>
      <c r="P33" s="1">
        <v>156</v>
      </c>
      <c r="U33" s="1">
        <v>2</v>
      </c>
      <c r="X33"/>
      <c r="AI33" s="5">
        <f>IF(Q33&gt;0,RANK(Q33,(N33:P33,Q33:AE33)),0)</f>
        <v>0</v>
      </c>
      <c r="AJ33" s="5">
        <f>IF(R33&gt;0,RANK(R33,(N33:P33,Q33:AE33)),0)</f>
        <v>0</v>
      </c>
      <c r="AK33" s="5">
        <f>IF(T33&gt;0,RANK(T33,(N33:P33,Q33:AE33)),0)</f>
        <v>0</v>
      </c>
      <c r="AL33" s="5">
        <f>IF(S33&gt;0,RANK(S33,(N33:P33,Q33:AE33)),0)</f>
        <v>0</v>
      </c>
      <c r="AM33" s="2">
        <f t="shared" si="18"/>
        <v>0</v>
      </c>
      <c r="AN33" s="2">
        <f t="shared" si="18"/>
        <v>0</v>
      </c>
      <c r="AO33" s="2">
        <f t="shared" si="19"/>
        <v>0</v>
      </c>
      <c r="AP33" s="2">
        <f t="shared" si="20"/>
        <v>0</v>
      </c>
      <c r="AR33" t="s">
        <v>194</v>
      </c>
      <c r="AS33" t="s">
        <v>43</v>
      </c>
      <c r="AV33">
        <v>51</v>
      </c>
      <c r="AW33" s="82">
        <v>15</v>
      </c>
      <c r="AX33" s="54">
        <f t="shared" si="11"/>
        <v>51015</v>
      </c>
      <c r="AZ33" s="5" t="s">
        <v>276</v>
      </c>
      <c r="BB33" s="1"/>
      <c r="BC33" s="1"/>
    </row>
    <row r="34" spans="1:55" hidden="1" outlineLevel="1">
      <c r="A34" t="s">
        <v>61</v>
      </c>
      <c r="B34" t="s">
        <v>43</v>
      </c>
      <c r="C34" s="1">
        <f t="shared" si="13"/>
        <v>1725</v>
      </c>
      <c r="D34" s="5">
        <f t="shared" si="6"/>
        <v>2</v>
      </c>
      <c r="E34" s="5">
        <f t="shared" si="7"/>
        <v>1</v>
      </c>
      <c r="F34" s="5">
        <f t="shared" si="8"/>
        <v>3</v>
      </c>
      <c r="G34" s="1">
        <f t="shared" si="14"/>
        <v>562</v>
      </c>
      <c r="H34" s="2">
        <f t="shared" si="15"/>
        <v>0.32579710144927537</v>
      </c>
      <c r="I34" s="2"/>
      <c r="J34" s="2">
        <f t="shared" si="16"/>
        <v>0.33043478260869563</v>
      </c>
      <c r="K34" s="2">
        <f t="shared" si="16"/>
        <v>0.65623188405797106</v>
      </c>
      <c r="L34" s="2">
        <f t="shared" si="16"/>
        <v>1.2753623188405797E-2</v>
      </c>
      <c r="M34" s="2">
        <f t="shared" si="17"/>
        <v>5.7971014492751161E-4</v>
      </c>
      <c r="N34" s="1">
        <v>570</v>
      </c>
      <c r="O34" s="1">
        <v>1132</v>
      </c>
      <c r="P34" s="1">
        <v>22</v>
      </c>
      <c r="U34" s="1">
        <v>1</v>
      </c>
      <c r="X34"/>
      <c r="AI34" s="5">
        <f>IF(Q34&gt;0,RANK(Q34,(N34:P34,Q34:AE34)),0)</f>
        <v>0</v>
      </c>
      <c r="AJ34" s="5">
        <f>IF(R34&gt;0,RANK(R34,(N34:P34,Q34:AE34)),0)</f>
        <v>0</v>
      </c>
      <c r="AK34" s="5">
        <f>IF(T34&gt;0,RANK(T34,(N34:P34,Q34:AE34)),0)</f>
        <v>0</v>
      </c>
      <c r="AL34" s="5">
        <f>IF(S34&gt;0,RANK(S34,(N34:P34,Q34:AE34)),0)</f>
        <v>0</v>
      </c>
      <c r="AM34" s="2">
        <f t="shared" si="18"/>
        <v>0</v>
      </c>
      <c r="AN34" s="2">
        <f t="shared" si="18"/>
        <v>0</v>
      </c>
      <c r="AO34" s="2">
        <f t="shared" si="19"/>
        <v>0</v>
      </c>
      <c r="AP34" s="2">
        <f t="shared" si="20"/>
        <v>0</v>
      </c>
      <c r="AR34" t="s">
        <v>61</v>
      </c>
      <c r="AS34" t="s">
        <v>43</v>
      </c>
      <c r="AV34">
        <v>51</v>
      </c>
      <c r="AW34" s="82">
        <v>17</v>
      </c>
      <c r="AX34" s="54">
        <f t="shared" si="11"/>
        <v>51017</v>
      </c>
      <c r="AZ34" s="5" t="s">
        <v>276</v>
      </c>
      <c r="BB34" s="1"/>
      <c r="BC34" s="1"/>
    </row>
    <row r="35" spans="1:55" hidden="1" outlineLevel="1">
      <c r="A35" t="s">
        <v>195</v>
      </c>
      <c r="B35" t="s">
        <v>43</v>
      </c>
      <c r="C35" s="1">
        <f t="shared" si="13"/>
        <v>15624</v>
      </c>
      <c r="D35" s="5">
        <f t="shared" si="6"/>
        <v>2</v>
      </c>
      <c r="E35" s="5">
        <f t="shared" si="7"/>
        <v>1</v>
      </c>
      <c r="F35" s="5">
        <f t="shared" si="8"/>
        <v>3</v>
      </c>
      <c r="G35" s="1">
        <f t="shared" si="14"/>
        <v>5763</v>
      </c>
      <c r="H35" s="2">
        <f t="shared" si="15"/>
        <v>0.36885560675883255</v>
      </c>
      <c r="I35" s="2"/>
      <c r="J35" s="2">
        <f t="shared" si="16"/>
        <v>0.31195596518177166</v>
      </c>
      <c r="K35" s="2">
        <f t="shared" si="16"/>
        <v>0.68081157194060415</v>
      </c>
      <c r="L35" s="2">
        <f t="shared" si="16"/>
        <v>7.1684587813620072E-3</v>
      </c>
      <c r="M35" s="2">
        <f t="shared" si="17"/>
        <v>6.4004096262238949E-5</v>
      </c>
      <c r="N35" s="1">
        <v>4874</v>
      </c>
      <c r="O35" s="1">
        <v>10637</v>
      </c>
      <c r="P35" s="1">
        <v>112</v>
      </c>
      <c r="U35" s="1">
        <v>1</v>
      </c>
      <c r="X35"/>
      <c r="AI35" s="5">
        <f>IF(Q35&gt;0,RANK(Q35,(N35:P35,Q35:AE35)),0)</f>
        <v>0</v>
      </c>
      <c r="AJ35" s="5">
        <f>IF(R35&gt;0,RANK(R35,(N35:P35,Q35:AE35)),0)</f>
        <v>0</v>
      </c>
      <c r="AK35" s="5">
        <f>IF(T35&gt;0,RANK(T35,(N35:P35,Q35:AE35)),0)</f>
        <v>0</v>
      </c>
      <c r="AL35" s="5">
        <f>IF(S35&gt;0,RANK(S35,(N35:P35,Q35:AE35)),0)</f>
        <v>0</v>
      </c>
      <c r="AM35" s="2">
        <f t="shared" si="18"/>
        <v>0</v>
      </c>
      <c r="AN35" s="2">
        <f t="shared" si="18"/>
        <v>0</v>
      </c>
      <c r="AO35" s="2">
        <f t="shared" si="19"/>
        <v>0</v>
      </c>
      <c r="AP35" s="2">
        <f t="shared" si="20"/>
        <v>0</v>
      </c>
      <c r="AR35" t="s">
        <v>195</v>
      </c>
      <c r="AS35" t="s">
        <v>43</v>
      </c>
      <c r="AV35">
        <v>51</v>
      </c>
      <c r="AW35" s="82">
        <v>19</v>
      </c>
      <c r="AX35" s="54">
        <f t="shared" si="11"/>
        <v>51019</v>
      </c>
      <c r="AZ35" s="5" t="s">
        <v>276</v>
      </c>
      <c r="BB35" s="1"/>
      <c r="BC35" s="1"/>
    </row>
    <row r="36" spans="1:55" hidden="1" outlineLevel="1">
      <c r="A36" t="s">
        <v>196</v>
      </c>
      <c r="B36" t="s">
        <v>43</v>
      </c>
      <c r="C36" s="1">
        <f t="shared" si="13"/>
        <v>2036</v>
      </c>
      <c r="D36" s="5">
        <f t="shared" si="6"/>
        <v>2</v>
      </c>
      <c r="E36" s="5">
        <f t="shared" si="7"/>
        <v>1</v>
      </c>
      <c r="F36" s="5">
        <f t="shared" si="8"/>
        <v>3</v>
      </c>
      <c r="G36" s="1">
        <f t="shared" si="14"/>
        <v>1197</v>
      </c>
      <c r="H36" s="2">
        <f t="shared" si="15"/>
        <v>0.58791748526522591</v>
      </c>
      <c r="I36" s="2"/>
      <c r="J36" s="2">
        <f t="shared" si="16"/>
        <v>0.20137524557956779</v>
      </c>
      <c r="K36" s="2">
        <f t="shared" si="16"/>
        <v>0.78929273084479368</v>
      </c>
      <c r="L36" s="2">
        <f t="shared" si="16"/>
        <v>9.3320235756385074E-3</v>
      </c>
      <c r="M36" s="2">
        <f t="shared" si="17"/>
        <v>5.2041704279304213E-17</v>
      </c>
      <c r="N36" s="1">
        <v>410</v>
      </c>
      <c r="O36" s="1">
        <v>1607</v>
      </c>
      <c r="P36" s="1">
        <v>19</v>
      </c>
      <c r="U36" s="1">
        <v>0</v>
      </c>
      <c r="X36"/>
      <c r="AI36" s="5">
        <f>IF(Q36&gt;0,RANK(Q36,(N36:P36,Q36:AE36)),0)</f>
        <v>0</v>
      </c>
      <c r="AJ36" s="5">
        <f>IF(R36&gt;0,RANK(R36,(N36:P36,Q36:AE36)),0)</f>
        <v>0</v>
      </c>
      <c r="AK36" s="5">
        <f>IF(T36&gt;0,RANK(T36,(N36:P36,Q36:AE36)),0)</f>
        <v>0</v>
      </c>
      <c r="AL36" s="5">
        <f>IF(S36&gt;0,RANK(S36,(N36:P36,Q36:AE36)),0)</f>
        <v>0</v>
      </c>
      <c r="AM36" s="2">
        <f t="shared" si="18"/>
        <v>0</v>
      </c>
      <c r="AN36" s="2">
        <f t="shared" si="18"/>
        <v>0</v>
      </c>
      <c r="AO36" s="2">
        <f t="shared" si="19"/>
        <v>0</v>
      </c>
      <c r="AP36" s="2">
        <f t="shared" si="20"/>
        <v>0</v>
      </c>
      <c r="AR36" t="s">
        <v>196</v>
      </c>
      <c r="AS36" t="s">
        <v>43</v>
      </c>
      <c r="AV36">
        <v>51</v>
      </c>
      <c r="AW36" s="82">
        <v>21</v>
      </c>
      <c r="AX36" s="54">
        <f t="shared" si="11"/>
        <v>51021</v>
      </c>
      <c r="AZ36" s="5" t="s">
        <v>276</v>
      </c>
      <c r="BB36" s="1"/>
      <c r="BC36" s="1"/>
    </row>
    <row r="37" spans="1:55" hidden="1" outlineLevel="1">
      <c r="A37" t="s">
        <v>210</v>
      </c>
      <c r="B37" t="s">
        <v>43</v>
      </c>
      <c r="C37" s="1">
        <f t="shared" si="13"/>
        <v>9797</v>
      </c>
      <c r="D37" s="5">
        <f t="shared" si="6"/>
        <v>2</v>
      </c>
      <c r="E37" s="5">
        <f t="shared" si="7"/>
        <v>1</v>
      </c>
      <c r="F37" s="5">
        <f t="shared" si="8"/>
        <v>3</v>
      </c>
      <c r="G37" s="1">
        <f t="shared" si="14"/>
        <v>3039</v>
      </c>
      <c r="H37" s="2">
        <f t="shared" si="15"/>
        <v>0.31019699908135145</v>
      </c>
      <c r="I37" s="2"/>
      <c r="J37" s="2">
        <f t="shared" si="16"/>
        <v>0.34051240175563946</v>
      </c>
      <c r="K37" s="2">
        <f t="shared" si="16"/>
        <v>0.65070940083699091</v>
      </c>
      <c r="L37" s="2">
        <f t="shared" si="16"/>
        <v>8.4719812187404302E-3</v>
      </c>
      <c r="M37" s="2">
        <f t="shared" si="17"/>
        <v>3.0621618862919538E-4</v>
      </c>
      <c r="N37" s="1">
        <v>3336</v>
      </c>
      <c r="O37" s="1">
        <v>6375</v>
      </c>
      <c r="P37" s="1">
        <v>83</v>
      </c>
      <c r="U37" s="1">
        <v>3</v>
      </c>
      <c r="X37"/>
      <c r="AI37" s="5">
        <f>IF(Q37&gt;0,RANK(Q37,(N37:P37,Q37:AE37)),0)</f>
        <v>0</v>
      </c>
      <c r="AJ37" s="5">
        <f>IF(R37&gt;0,RANK(R37,(N37:P37,Q37:AE37)),0)</f>
        <v>0</v>
      </c>
      <c r="AK37" s="5">
        <f>IF(T37&gt;0,RANK(T37,(N37:P37,Q37:AE37)),0)</f>
        <v>0</v>
      </c>
      <c r="AL37" s="5">
        <f>IF(S37&gt;0,RANK(S37,(N37:P37,Q37:AE37)),0)</f>
        <v>0</v>
      </c>
      <c r="AM37" s="2">
        <f t="shared" si="18"/>
        <v>0</v>
      </c>
      <c r="AN37" s="2">
        <f t="shared" si="18"/>
        <v>0</v>
      </c>
      <c r="AO37" s="2">
        <f t="shared" si="19"/>
        <v>0</v>
      </c>
      <c r="AP37" s="2">
        <f t="shared" si="20"/>
        <v>0</v>
      </c>
      <c r="AR37" t="s">
        <v>210</v>
      </c>
      <c r="AS37" t="s">
        <v>43</v>
      </c>
      <c r="AV37">
        <v>51</v>
      </c>
      <c r="AW37" s="82">
        <v>23</v>
      </c>
      <c r="AX37" s="54">
        <f t="shared" si="11"/>
        <v>51023</v>
      </c>
      <c r="AZ37" s="5" t="s">
        <v>276</v>
      </c>
      <c r="BB37" s="1"/>
      <c r="BC37" s="1"/>
    </row>
    <row r="38" spans="1:55" hidden="1" outlineLevel="1">
      <c r="A38" t="s">
        <v>211</v>
      </c>
      <c r="B38" t="s">
        <v>43</v>
      </c>
      <c r="C38" s="1">
        <f t="shared" si="13"/>
        <v>4845</v>
      </c>
      <c r="D38" s="5">
        <f t="shared" si="6"/>
        <v>1</v>
      </c>
      <c r="E38" s="5">
        <f t="shared" si="7"/>
        <v>2</v>
      </c>
      <c r="F38" s="5">
        <f t="shared" si="8"/>
        <v>3</v>
      </c>
      <c r="G38" s="1">
        <f t="shared" si="14"/>
        <v>191</v>
      </c>
      <c r="H38" s="2">
        <f t="shared" si="15"/>
        <v>3.9422084623323014E-2</v>
      </c>
      <c r="I38" s="2"/>
      <c r="J38" s="2">
        <f t="shared" si="16"/>
        <v>0.51682146542827656</v>
      </c>
      <c r="K38" s="2">
        <f t="shared" si="16"/>
        <v>0.47739938080495359</v>
      </c>
      <c r="L38" s="2">
        <f t="shared" si="16"/>
        <v>5.5727554179566567E-3</v>
      </c>
      <c r="M38" s="2">
        <f t="shared" si="17"/>
        <v>2.0639834881319447E-4</v>
      </c>
      <c r="N38" s="1">
        <v>2504</v>
      </c>
      <c r="O38" s="1">
        <v>2313</v>
      </c>
      <c r="P38" s="1">
        <v>27</v>
      </c>
      <c r="U38" s="1">
        <v>1</v>
      </c>
      <c r="X38"/>
      <c r="AI38" s="5">
        <f>IF(Q38&gt;0,RANK(Q38,(N38:P38,Q38:AE38)),0)</f>
        <v>0</v>
      </c>
      <c r="AJ38" s="5">
        <f>IF(R38&gt;0,RANK(R38,(N38:P38,Q38:AE38)),0)</f>
        <v>0</v>
      </c>
      <c r="AK38" s="5">
        <f>IF(T38&gt;0,RANK(T38,(N38:P38,Q38:AE38)),0)</f>
        <v>0</v>
      </c>
      <c r="AL38" s="5">
        <f>IF(S38&gt;0,RANK(S38,(N38:P38,Q38:AE38)),0)</f>
        <v>0</v>
      </c>
      <c r="AM38" s="2">
        <f t="shared" si="18"/>
        <v>0</v>
      </c>
      <c r="AN38" s="2">
        <f t="shared" si="18"/>
        <v>0</v>
      </c>
      <c r="AO38" s="2">
        <f t="shared" si="19"/>
        <v>0</v>
      </c>
      <c r="AP38" s="2">
        <f t="shared" si="20"/>
        <v>0</v>
      </c>
      <c r="AR38" t="s">
        <v>211</v>
      </c>
      <c r="AS38" t="s">
        <v>43</v>
      </c>
      <c r="AV38">
        <v>51</v>
      </c>
      <c r="AW38" s="82">
        <v>25</v>
      </c>
      <c r="AX38" s="54">
        <f t="shared" si="11"/>
        <v>51025</v>
      </c>
      <c r="AZ38" s="5" t="s">
        <v>276</v>
      </c>
      <c r="BB38" s="1"/>
      <c r="BC38" s="1"/>
    </row>
    <row r="39" spans="1:55" hidden="1" outlineLevel="1">
      <c r="A39" t="s">
        <v>60</v>
      </c>
      <c r="B39" t="s">
        <v>43</v>
      </c>
      <c r="C39" s="1">
        <f t="shared" si="13"/>
        <v>6687</v>
      </c>
      <c r="D39" s="5">
        <f t="shared" si="6"/>
        <v>2</v>
      </c>
      <c r="E39" s="5">
        <f t="shared" si="7"/>
        <v>1</v>
      </c>
      <c r="F39" s="5">
        <f t="shared" si="8"/>
        <v>3</v>
      </c>
      <c r="G39" s="1">
        <f t="shared" si="14"/>
        <v>1366</v>
      </c>
      <c r="H39" s="2">
        <f t="shared" si="15"/>
        <v>0.20427695528637654</v>
      </c>
      <c r="I39" s="2"/>
      <c r="J39" s="2">
        <f t="shared" si="16"/>
        <v>0.37430835950351427</v>
      </c>
      <c r="K39" s="2">
        <f t="shared" si="16"/>
        <v>0.57858531478989084</v>
      </c>
      <c r="L39" s="2">
        <f t="shared" si="16"/>
        <v>4.7106325706594884E-2</v>
      </c>
      <c r="M39" s="2">
        <f t="shared" si="17"/>
        <v>1.3877787807814457E-17</v>
      </c>
      <c r="N39" s="1">
        <v>2503</v>
      </c>
      <c r="O39" s="1">
        <v>3869</v>
      </c>
      <c r="P39" s="1">
        <v>315</v>
      </c>
      <c r="U39" s="1">
        <v>0</v>
      </c>
      <c r="X39"/>
      <c r="AI39" s="5">
        <f>IF(Q39&gt;0,RANK(Q39,(N39:P39,Q39:AE39)),0)</f>
        <v>0</v>
      </c>
      <c r="AJ39" s="5">
        <f>IF(R39&gt;0,RANK(R39,(N39:P39,Q39:AE39)),0)</f>
        <v>0</v>
      </c>
      <c r="AK39" s="5">
        <f>IF(T39&gt;0,RANK(T39,(N39:P39,Q39:AE39)),0)</f>
        <v>0</v>
      </c>
      <c r="AL39" s="5">
        <f>IF(S39&gt;0,RANK(S39,(N39:P39,Q39:AE39)),0)</f>
        <v>0</v>
      </c>
      <c r="AM39" s="2">
        <f t="shared" si="18"/>
        <v>0</v>
      </c>
      <c r="AN39" s="2">
        <f t="shared" si="18"/>
        <v>0</v>
      </c>
      <c r="AO39" s="2">
        <f t="shared" si="19"/>
        <v>0</v>
      </c>
      <c r="AP39" s="2">
        <f t="shared" si="20"/>
        <v>0</v>
      </c>
      <c r="AR39" t="s">
        <v>60</v>
      </c>
      <c r="AS39" t="s">
        <v>43</v>
      </c>
      <c r="AV39">
        <v>51</v>
      </c>
      <c r="AW39" s="82">
        <v>27</v>
      </c>
      <c r="AX39" s="54">
        <f t="shared" si="11"/>
        <v>51027</v>
      </c>
      <c r="AZ39" s="5" t="s">
        <v>276</v>
      </c>
      <c r="BB39" s="1"/>
      <c r="BC39" s="1"/>
    </row>
    <row r="40" spans="1:55" hidden="1" outlineLevel="1">
      <c r="A40" t="s">
        <v>212</v>
      </c>
      <c r="B40" t="s">
        <v>43</v>
      </c>
      <c r="C40" s="1">
        <f t="shared" si="13"/>
        <v>3995</v>
      </c>
      <c r="D40" s="5">
        <f t="shared" si="6"/>
        <v>2</v>
      </c>
      <c r="E40" s="5">
        <f t="shared" si="7"/>
        <v>1</v>
      </c>
      <c r="F40" s="5">
        <f t="shared" si="8"/>
        <v>3</v>
      </c>
      <c r="G40" s="1">
        <f t="shared" si="14"/>
        <v>805</v>
      </c>
      <c r="H40" s="2">
        <f t="shared" si="15"/>
        <v>0.20150187734668334</v>
      </c>
      <c r="I40" s="2"/>
      <c r="J40" s="2">
        <f t="shared" si="16"/>
        <v>0.39474342928660827</v>
      </c>
      <c r="K40" s="2">
        <f t="shared" si="16"/>
        <v>0.59624530663329156</v>
      </c>
      <c r="L40" s="2">
        <f t="shared" si="16"/>
        <v>9.0112640801001259E-3</v>
      </c>
      <c r="M40" s="2">
        <f t="shared" si="17"/>
        <v>-1.3877787807814457E-17</v>
      </c>
      <c r="N40" s="1">
        <v>1577</v>
      </c>
      <c r="O40" s="1">
        <v>2382</v>
      </c>
      <c r="P40" s="1">
        <v>36</v>
      </c>
      <c r="U40" s="1">
        <v>0</v>
      </c>
      <c r="X40"/>
      <c r="AI40" s="5">
        <f>IF(Q40&gt;0,RANK(Q40,(N40:P40,Q40:AE40)),0)</f>
        <v>0</v>
      </c>
      <c r="AJ40" s="5">
        <f>IF(R40&gt;0,RANK(R40,(N40:P40,Q40:AE40)),0)</f>
        <v>0</v>
      </c>
      <c r="AK40" s="5">
        <f>IF(T40&gt;0,RANK(T40,(N40:P40,Q40:AE40)),0)</f>
        <v>0</v>
      </c>
      <c r="AL40" s="5">
        <f>IF(S40&gt;0,RANK(S40,(N40:P40,Q40:AE40)),0)</f>
        <v>0</v>
      </c>
      <c r="AM40" s="2">
        <f t="shared" si="18"/>
        <v>0</v>
      </c>
      <c r="AN40" s="2">
        <f t="shared" si="18"/>
        <v>0</v>
      </c>
      <c r="AO40" s="2">
        <f t="shared" si="19"/>
        <v>0</v>
      </c>
      <c r="AP40" s="2">
        <f t="shared" si="20"/>
        <v>0</v>
      </c>
      <c r="AR40" t="s">
        <v>212</v>
      </c>
      <c r="AS40" t="s">
        <v>43</v>
      </c>
      <c r="AV40">
        <v>51</v>
      </c>
      <c r="AW40" s="82">
        <v>29</v>
      </c>
      <c r="AX40" s="54">
        <f t="shared" si="11"/>
        <v>51029</v>
      </c>
      <c r="AZ40" s="5" t="s">
        <v>276</v>
      </c>
      <c r="BB40" s="1"/>
      <c r="BC40" s="1"/>
    </row>
    <row r="41" spans="1:55" hidden="1" outlineLevel="1">
      <c r="A41" t="s">
        <v>21</v>
      </c>
      <c r="B41" t="s">
        <v>43</v>
      </c>
      <c r="C41" s="1">
        <f t="shared" si="13"/>
        <v>14640</v>
      </c>
      <c r="D41" s="5">
        <f t="shared" si="6"/>
        <v>2</v>
      </c>
      <c r="E41" s="5">
        <f t="shared" si="7"/>
        <v>1</v>
      </c>
      <c r="F41" s="5">
        <f t="shared" si="8"/>
        <v>3</v>
      </c>
      <c r="G41" s="1">
        <f t="shared" si="14"/>
        <v>5341</v>
      </c>
      <c r="H41" s="2">
        <f t="shared" si="15"/>
        <v>0.3648224043715847</v>
      </c>
      <c r="I41" s="2"/>
      <c r="J41" s="2">
        <f t="shared" si="16"/>
        <v>0.31413934426229506</v>
      </c>
      <c r="K41" s="2">
        <f t="shared" si="16"/>
        <v>0.67896174863387981</v>
      </c>
      <c r="L41" s="2">
        <f t="shared" si="16"/>
        <v>6.7622950819672132E-3</v>
      </c>
      <c r="M41" s="2">
        <f t="shared" si="17"/>
        <v>1.3661202185791168E-4</v>
      </c>
      <c r="N41" s="1">
        <v>4599</v>
      </c>
      <c r="O41" s="1">
        <v>9940</v>
      </c>
      <c r="P41" s="1">
        <v>99</v>
      </c>
      <c r="U41" s="1">
        <v>2</v>
      </c>
      <c r="X41"/>
      <c r="AI41" s="5">
        <f>IF(Q41&gt;0,RANK(Q41,(N41:P41,Q41:AE41)),0)</f>
        <v>0</v>
      </c>
      <c r="AJ41" s="5">
        <f>IF(R41&gt;0,RANK(R41,(N41:P41,Q41:AE41)),0)</f>
        <v>0</v>
      </c>
      <c r="AK41" s="5">
        <f>IF(T41&gt;0,RANK(T41,(N41:P41,Q41:AE41)),0)</f>
        <v>0</v>
      </c>
      <c r="AL41" s="5">
        <f>IF(S41&gt;0,RANK(S41,(N41:P41,Q41:AE41)),0)</f>
        <v>0</v>
      </c>
      <c r="AM41" s="2">
        <f t="shared" si="18"/>
        <v>0</v>
      </c>
      <c r="AN41" s="2">
        <f t="shared" si="18"/>
        <v>0</v>
      </c>
      <c r="AO41" s="2">
        <f t="shared" si="19"/>
        <v>0</v>
      </c>
      <c r="AP41" s="2">
        <f t="shared" si="20"/>
        <v>0</v>
      </c>
      <c r="AR41" t="s">
        <v>21</v>
      </c>
      <c r="AS41" t="s">
        <v>43</v>
      </c>
      <c r="AV41">
        <v>51</v>
      </c>
      <c r="AW41" s="82">
        <v>31</v>
      </c>
      <c r="AX41" s="54">
        <f t="shared" si="11"/>
        <v>51031</v>
      </c>
      <c r="AZ41" s="5" t="s">
        <v>276</v>
      </c>
      <c r="BB41" s="1"/>
      <c r="BC41" s="1"/>
    </row>
    <row r="42" spans="1:55" hidden="1" outlineLevel="1">
      <c r="A42" t="s">
        <v>213</v>
      </c>
      <c r="B42" t="s">
        <v>43</v>
      </c>
      <c r="C42" s="1">
        <f t="shared" si="13"/>
        <v>5552</v>
      </c>
      <c r="D42" s="5">
        <f t="shared" si="6"/>
        <v>2</v>
      </c>
      <c r="E42" s="5">
        <f t="shared" si="7"/>
        <v>1</v>
      </c>
      <c r="F42" s="5">
        <f t="shared" si="8"/>
        <v>3</v>
      </c>
      <c r="G42" s="1">
        <f t="shared" si="14"/>
        <v>536</v>
      </c>
      <c r="H42" s="2">
        <f t="shared" si="15"/>
        <v>9.6541786743515851E-2</v>
      </c>
      <c r="I42" s="2"/>
      <c r="J42" s="2">
        <f t="shared" si="16"/>
        <v>0.44722622478386165</v>
      </c>
      <c r="K42" s="2">
        <f t="shared" si="16"/>
        <v>0.54376801152737753</v>
      </c>
      <c r="L42" s="2">
        <f t="shared" si="16"/>
        <v>8.8256484149855912E-3</v>
      </c>
      <c r="M42" s="2">
        <f t="shared" si="17"/>
        <v>1.8011527377523491E-4</v>
      </c>
      <c r="N42" s="1">
        <v>2483</v>
      </c>
      <c r="O42" s="1">
        <v>3019</v>
      </c>
      <c r="P42" s="1">
        <v>49</v>
      </c>
      <c r="U42" s="1">
        <v>1</v>
      </c>
      <c r="X42"/>
      <c r="AI42" s="5">
        <f>IF(Q42&gt;0,RANK(Q42,(N42:P42,Q42:AE42)),0)</f>
        <v>0</v>
      </c>
      <c r="AJ42" s="5">
        <f>IF(R42&gt;0,RANK(R42,(N42:P42,Q42:AE42)),0)</f>
        <v>0</v>
      </c>
      <c r="AK42" s="5">
        <f>IF(T42&gt;0,RANK(T42,(N42:P42,Q42:AE42)),0)</f>
        <v>0</v>
      </c>
      <c r="AL42" s="5">
        <f>IF(S42&gt;0,RANK(S42,(N42:P42,Q42:AE42)),0)</f>
        <v>0</v>
      </c>
      <c r="AM42" s="2">
        <f t="shared" si="18"/>
        <v>0</v>
      </c>
      <c r="AN42" s="2">
        <f t="shared" si="18"/>
        <v>0</v>
      </c>
      <c r="AO42" s="2">
        <f t="shared" si="19"/>
        <v>0</v>
      </c>
      <c r="AP42" s="2">
        <f t="shared" si="20"/>
        <v>0</v>
      </c>
      <c r="AR42" t="s">
        <v>213</v>
      </c>
      <c r="AS42" t="s">
        <v>43</v>
      </c>
      <c r="AV42">
        <v>51</v>
      </c>
      <c r="AW42" s="82">
        <v>33</v>
      </c>
      <c r="AX42" s="54">
        <f t="shared" si="11"/>
        <v>51033</v>
      </c>
      <c r="AZ42" s="5" t="s">
        <v>276</v>
      </c>
      <c r="BB42" s="1"/>
      <c r="BC42" s="1"/>
    </row>
    <row r="43" spans="1:55" hidden="1" outlineLevel="1">
      <c r="A43" t="s">
        <v>59</v>
      </c>
      <c r="B43" t="s">
        <v>43</v>
      </c>
      <c r="C43" s="1">
        <f t="shared" si="13"/>
        <v>8051</v>
      </c>
      <c r="D43" s="5">
        <f t="shared" si="6"/>
        <v>2</v>
      </c>
      <c r="E43" s="5">
        <f t="shared" si="7"/>
        <v>1</v>
      </c>
      <c r="F43" s="5">
        <f t="shared" si="8"/>
        <v>3</v>
      </c>
      <c r="G43" s="1">
        <f t="shared" si="14"/>
        <v>2847</v>
      </c>
      <c r="H43" s="2">
        <f t="shared" si="15"/>
        <v>0.35362066823997018</v>
      </c>
      <c r="I43" s="2"/>
      <c r="J43" s="2">
        <f t="shared" si="16"/>
        <v>0.32008446155757048</v>
      </c>
      <c r="K43" s="2">
        <f t="shared" si="16"/>
        <v>0.67370512979754071</v>
      </c>
      <c r="L43" s="2">
        <f t="shared" si="16"/>
        <v>6.0862004719910573E-3</v>
      </c>
      <c r="M43" s="2">
        <f t="shared" si="17"/>
        <v>1.2420817289780783E-4</v>
      </c>
      <c r="N43" s="1">
        <v>2577</v>
      </c>
      <c r="O43" s="1">
        <v>5424</v>
      </c>
      <c r="P43" s="1">
        <v>49</v>
      </c>
      <c r="U43" s="1">
        <v>1</v>
      </c>
      <c r="X43"/>
      <c r="AI43" s="5">
        <f>IF(Q43&gt;0,RANK(Q43,(N43:P43,Q43:AE43)),0)</f>
        <v>0</v>
      </c>
      <c r="AJ43" s="5">
        <f>IF(R43&gt;0,RANK(R43,(N43:P43,Q43:AE43)),0)</f>
        <v>0</v>
      </c>
      <c r="AK43" s="5">
        <f>IF(T43&gt;0,RANK(T43,(N43:P43,Q43:AE43)),0)</f>
        <v>0</v>
      </c>
      <c r="AL43" s="5">
        <f>IF(S43&gt;0,RANK(S43,(N43:P43,Q43:AE43)),0)</f>
        <v>0</v>
      </c>
      <c r="AM43" s="2">
        <f t="shared" si="18"/>
        <v>0</v>
      </c>
      <c r="AN43" s="2">
        <f t="shared" si="18"/>
        <v>0</v>
      </c>
      <c r="AO43" s="2">
        <f t="shared" si="19"/>
        <v>0</v>
      </c>
      <c r="AP43" s="2">
        <f t="shared" si="20"/>
        <v>0</v>
      </c>
      <c r="AR43" t="s">
        <v>59</v>
      </c>
      <c r="AS43" t="s">
        <v>43</v>
      </c>
      <c r="AV43">
        <v>51</v>
      </c>
      <c r="AW43" s="82">
        <v>35</v>
      </c>
      <c r="AX43" s="54">
        <f t="shared" si="11"/>
        <v>51035</v>
      </c>
      <c r="AZ43" s="5" t="s">
        <v>276</v>
      </c>
      <c r="BB43" s="1"/>
      <c r="BC43" s="1"/>
    </row>
    <row r="44" spans="1:55" hidden="1" outlineLevel="1">
      <c r="A44" t="s">
        <v>214</v>
      </c>
      <c r="B44" t="s">
        <v>43</v>
      </c>
      <c r="C44" s="1">
        <f t="shared" si="13"/>
        <v>2219</v>
      </c>
      <c r="D44" s="5">
        <f t="shared" si="6"/>
        <v>1</v>
      </c>
      <c r="E44" s="5">
        <f t="shared" si="7"/>
        <v>2</v>
      </c>
      <c r="F44" s="5">
        <f t="shared" si="8"/>
        <v>3</v>
      </c>
      <c r="G44" s="1">
        <f t="shared" si="14"/>
        <v>672</v>
      </c>
      <c r="H44" s="2">
        <f t="shared" si="15"/>
        <v>0.30283911671924291</v>
      </c>
      <c r="I44" s="2"/>
      <c r="J44" s="2">
        <f t="shared" si="16"/>
        <v>0.64488508337088779</v>
      </c>
      <c r="K44" s="2">
        <f t="shared" si="16"/>
        <v>0.34204596665164488</v>
      </c>
      <c r="L44" s="2">
        <f t="shared" si="16"/>
        <v>1.3068949977467327E-2</v>
      </c>
      <c r="M44" s="2">
        <f t="shared" si="17"/>
        <v>-1.7347234759768071E-18</v>
      </c>
      <c r="N44" s="1">
        <v>1431</v>
      </c>
      <c r="O44" s="1">
        <v>759</v>
      </c>
      <c r="P44" s="1">
        <v>29</v>
      </c>
      <c r="U44" s="1">
        <v>0</v>
      </c>
      <c r="X44"/>
      <c r="AI44" s="5">
        <f>IF(Q44&gt;0,RANK(Q44,(N44:P44,Q44:AE44)),0)</f>
        <v>0</v>
      </c>
      <c r="AJ44" s="5">
        <f>IF(R44&gt;0,RANK(R44,(N44:P44,Q44:AE44)),0)</f>
        <v>0</v>
      </c>
      <c r="AK44" s="5">
        <f>IF(T44&gt;0,RANK(T44,(N44:P44,Q44:AE44)),0)</f>
        <v>0</v>
      </c>
      <c r="AL44" s="5">
        <f>IF(S44&gt;0,RANK(S44,(N44:P44,Q44:AE44)),0)</f>
        <v>0</v>
      </c>
      <c r="AM44" s="2">
        <f t="shared" si="18"/>
        <v>0</v>
      </c>
      <c r="AN44" s="2">
        <f t="shared" si="18"/>
        <v>0</v>
      </c>
      <c r="AO44" s="2">
        <f t="shared" si="19"/>
        <v>0</v>
      </c>
      <c r="AP44" s="2">
        <f t="shared" si="20"/>
        <v>0</v>
      </c>
      <c r="AR44" t="s">
        <v>214</v>
      </c>
      <c r="AS44" t="s">
        <v>43</v>
      </c>
      <c r="AV44">
        <v>51</v>
      </c>
      <c r="AW44" s="82">
        <v>36</v>
      </c>
      <c r="AX44" s="54">
        <f t="shared" si="11"/>
        <v>51036</v>
      </c>
      <c r="AZ44" s="5" t="s">
        <v>276</v>
      </c>
      <c r="BB44" s="1"/>
      <c r="BC44" s="1"/>
    </row>
    <row r="45" spans="1:55" hidden="1" outlineLevel="1">
      <c r="A45" t="s">
        <v>215</v>
      </c>
      <c r="B45" t="s">
        <v>43</v>
      </c>
      <c r="C45" s="1">
        <f t="shared" si="13"/>
        <v>4073</v>
      </c>
      <c r="D45" s="5">
        <f t="shared" si="6"/>
        <v>2</v>
      </c>
      <c r="E45" s="5">
        <f t="shared" si="7"/>
        <v>1</v>
      </c>
      <c r="F45" s="5">
        <f t="shared" si="8"/>
        <v>3</v>
      </c>
      <c r="G45" s="1">
        <f t="shared" si="14"/>
        <v>1096</v>
      </c>
      <c r="H45" s="2">
        <f t="shared" si="15"/>
        <v>0.26908912349619446</v>
      </c>
      <c r="I45" s="2"/>
      <c r="J45" s="2">
        <f t="shared" si="16"/>
        <v>0.36189540878958998</v>
      </c>
      <c r="K45" s="2">
        <f t="shared" si="16"/>
        <v>0.63098453228578444</v>
      </c>
      <c r="L45" s="2">
        <f t="shared" si="16"/>
        <v>7.120058924625583E-3</v>
      </c>
      <c r="M45" s="2">
        <f t="shared" si="17"/>
        <v>-5.5511151231257827E-17</v>
      </c>
      <c r="N45" s="1">
        <v>1474</v>
      </c>
      <c r="O45" s="1">
        <v>2570</v>
      </c>
      <c r="P45" s="1">
        <v>29</v>
      </c>
      <c r="U45" s="1">
        <v>0</v>
      </c>
      <c r="X45"/>
      <c r="AI45" s="5">
        <f>IF(Q45&gt;0,RANK(Q45,(N45:P45,Q45:AE45)),0)</f>
        <v>0</v>
      </c>
      <c r="AJ45" s="5">
        <f>IF(R45&gt;0,RANK(R45,(N45:P45,Q45:AE45)),0)</f>
        <v>0</v>
      </c>
      <c r="AK45" s="5">
        <f>IF(T45&gt;0,RANK(T45,(N45:P45,Q45:AE45)),0)</f>
        <v>0</v>
      </c>
      <c r="AL45" s="5">
        <f>IF(S45&gt;0,RANK(S45,(N45:P45,Q45:AE45)),0)</f>
        <v>0</v>
      </c>
      <c r="AM45" s="2">
        <f t="shared" si="18"/>
        <v>0</v>
      </c>
      <c r="AN45" s="2">
        <f t="shared" si="18"/>
        <v>0</v>
      </c>
      <c r="AO45" s="2">
        <f t="shared" si="19"/>
        <v>0</v>
      </c>
      <c r="AP45" s="2">
        <f t="shared" si="20"/>
        <v>0</v>
      </c>
      <c r="AR45" t="s">
        <v>215</v>
      </c>
      <c r="AS45" t="s">
        <v>43</v>
      </c>
      <c r="AV45">
        <v>51</v>
      </c>
      <c r="AW45" s="82">
        <v>37</v>
      </c>
      <c r="AX45" s="54">
        <f t="shared" si="11"/>
        <v>51037</v>
      </c>
      <c r="AZ45" s="5" t="s">
        <v>276</v>
      </c>
      <c r="BB45" s="1"/>
      <c r="BC45" s="1"/>
    </row>
    <row r="46" spans="1:55" hidden="1" outlineLevel="1">
      <c r="A46" t="s">
        <v>272</v>
      </c>
      <c r="B46" t="s">
        <v>43</v>
      </c>
      <c r="C46" s="1">
        <f t="shared" si="13"/>
        <v>72454</v>
      </c>
      <c r="D46" s="5">
        <f t="shared" si="6"/>
        <v>2</v>
      </c>
      <c r="E46" s="5">
        <f t="shared" si="7"/>
        <v>1</v>
      </c>
      <c r="F46" s="5">
        <f t="shared" si="8"/>
        <v>3</v>
      </c>
      <c r="G46" s="1">
        <f t="shared" si="14"/>
        <v>30715</v>
      </c>
      <c r="H46" s="2">
        <f t="shared" si="15"/>
        <v>0.42392414497474262</v>
      </c>
      <c r="I46" s="2"/>
      <c r="J46" s="2">
        <f t="shared" si="16"/>
        <v>0.28434592983134127</v>
      </c>
      <c r="K46" s="2">
        <f t="shared" si="16"/>
        <v>0.70827007480608384</v>
      </c>
      <c r="L46" s="2">
        <f t="shared" si="16"/>
        <v>6.845722803433903E-3</v>
      </c>
      <c r="M46" s="2">
        <f t="shared" si="17"/>
        <v>5.3827255914093257E-4</v>
      </c>
      <c r="N46" s="1">
        <v>20602</v>
      </c>
      <c r="O46" s="1">
        <v>51317</v>
      </c>
      <c r="P46" s="1">
        <v>496</v>
      </c>
      <c r="U46" s="1">
        <v>39</v>
      </c>
      <c r="X46"/>
      <c r="AI46" s="5">
        <f>IF(Q46&gt;0,RANK(Q46,(N46:P46,Q46:AE46)),0)</f>
        <v>0</v>
      </c>
      <c r="AJ46" s="5">
        <f>IF(R46&gt;0,RANK(R46,(N46:P46,Q46:AE46)),0)</f>
        <v>0</v>
      </c>
      <c r="AK46" s="5">
        <f>IF(T46&gt;0,RANK(T46,(N46:P46,Q46:AE46)),0)</f>
        <v>0</v>
      </c>
      <c r="AL46" s="5">
        <f>IF(S46&gt;0,RANK(S46,(N46:P46,Q46:AE46)),0)</f>
        <v>0</v>
      </c>
      <c r="AM46" s="2">
        <f t="shared" si="18"/>
        <v>0</v>
      </c>
      <c r="AN46" s="2">
        <f t="shared" si="18"/>
        <v>0</v>
      </c>
      <c r="AO46" s="2">
        <f t="shared" si="19"/>
        <v>0</v>
      </c>
      <c r="AP46" s="2">
        <f t="shared" si="20"/>
        <v>0</v>
      </c>
      <c r="AR46" t="s">
        <v>272</v>
      </c>
      <c r="AS46" t="s">
        <v>43</v>
      </c>
      <c r="AV46">
        <v>51</v>
      </c>
      <c r="AW46" s="82">
        <v>41</v>
      </c>
      <c r="AX46" s="54">
        <f t="shared" si="11"/>
        <v>51041</v>
      </c>
      <c r="AZ46" s="5" t="s">
        <v>276</v>
      </c>
      <c r="BB46" s="1"/>
      <c r="BC46" s="1"/>
    </row>
    <row r="47" spans="1:55" hidden="1" outlineLevel="1">
      <c r="A47" t="s">
        <v>27</v>
      </c>
      <c r="B47" t="s">
        <v>43</v>
      </c>
      <c r="C47" s="1">
        <f t="shared" si="13"/>
        <v>3265</v>
      </c>
      <c r="D47" s="5">
        <f t="shared" si="6"/>
        <v>2</v>
      </c>
      <c r="E47" s="5">
        <f t="shared" si="7"/>
        <v>1</v>
      </c>
      <c r="F47" s="5">
        <f t="shared" si="8"/>
        <v>3</v>
      </c>
      <c r="G47" s="1">
        <f t="shared" si="14"/>
        <v>842</v>
      </c>
      <c r="H47" s="2">
        <f t="shared" si="15"/>
        <v>0.25788667687595712</v>
      </c>
      <c r="I47" s="2"/>
      <c r="J47" s="2">
        <f t="shared" si="16"/>
        <v>0.36875957120980091</v>
      </c>
      <c r="K47" s="2">
        <f t="shared" si="16"/>
        <v>0.62664624808575808</v>
      </c>
      <c r="L47" s="2">
        <f t="shared" si="16"/>
        <v>4.2879019908116387E-3</v>
      </c>
      <c r="M47" s="2">
        <f t="shared" si="17"/>
        <v>3.0627871362942562E-4</v>
      </c>
      <c r="N47" s="1">
        <v>1204</v>
      </c>
      <c r="O47" s="1">
        <v>2046</v>
      </c>
      <c r="P47" s="1">
        <v>14</v>
      </c>
      <c r="U47" s="1">
        <v>1</v>
      </c>
      <c r="X47"/>
      <c r="AI47" s="5">
        <f>IF(Q47&gt;0,RANK(Q47,(N47:P47,Q47:AE47)),0)</f>
        <v>0</v>
      </c>
      <c r="AJ47" s="5">
        <f>IF(R47&gt;0,RANK(R47,(N47:P47,Q47:AE47)),0)</f>
        <v>0</v>
      </c>
      <c r="AK47" s="5">
        <f>IF(T47&gt;0,RANK(T47,(N47:P47,Q47:AE47)),0)</f>
        <v>0</v>
      </c>
      <c r="AL47" s="5">
        <f>IF(S47&gt;0,RANK(S47,(N47:P47,Q47:AE47)),0)</f>
        <v>0</v>
      </c>
      <c r="AM47" s="2">
        <f t="shared" si="18"/>
        <v>0</v>
      </c>
      <c r="AN47" s="2">
        <f t="shared" si="18"/>
        <v>0</v>
      </c>
      <c r="AO47" s="2">
        <f t="shared" si="19"/>
        <v>0</v>
      </c>
      <c r="AP47" s="2">
        <f t="shared" si="20"/>
        <v>0</v>
      </c>
      <c r="AR47" t="s">
        <v>27</v>
      </c>
      <c r="AS47" t="s">
        <v>43</v>
      </c>
      <c r="AV47">
        <v>51</v>
      </c>
      <c r="AW47" s="82">
        <v>43</v>
      </c>
      <c r="AX47" s="54">
        <f t="shared" si="11"/>
        <v>51043</v>
      </c>
      <c r="AZ47" s="5" t="s">
        <v>276</v>
      </c>
      <c r="BB47" s="1"/>
      <c r="BC47" s="1"/>
    </row>
    <row r="48" spans="1:55" hidden="1" outlineLevel="1">
      <c r="A48" t="s">
        <v>273</v>
      </c>
      <c r="B48" t="s">
        <v>43</v>
      </c>
      <c r="C48" s="1">
        <f t="shared" si="13"/>
        <v>1917</v>
      </c>
      <c r="D48" s="5">
        <f t="shared" si="6"/>
        <v>2</v>
      </c>
      <c r="E48" s="5">
        <f t="shared" si="7"/>
        <v>1</v>
      </c>
      <c r="F48" s="5">
        <f t="shared" si="8"/>
        <v>3</v>
      </c>
      <c r="G48" s="1">
        <f t="shared" si="14"/>
        <v>637</v>
      </c>
      <c r="H48" s="2">
        <f t="shared" si="15"/>
        <v>0.33229003651538863</v>
      </c>
      <c r="I48" s="2"/>
      <c r="J48" s="2">
        <f t="shared" si="16"/>
        <v>0.32916014606155453</v>
      </c>
      <c r="K48" s="2">
        <f t="shared" si="16"/>
        <v>0.6614501825769431</v>
      </c>
      <c r="L48" s="2">
        <f t="shared" si="16"/>
        <v>9.3896713615023476E-3</v>
      </c>
      <c r="M48" s="2">
        <f t="shared" si="17"/>
        <v>2.4286128663675299E-17</v>
      </c>
      <c r="N48" s="1">
        <v>631</v>
      </c>
      <c r="O48" s="1">
        <v>1268</v>
      </c>
      <c r="P48" s="1">
        <v>18</v>
      </c>
      <c r="U48" s="1">
        <v>0</v>
      </c>
      <c r="X48"/>
      <c r="AI48" s="5">
        <f>IF(Q48&gt;0,RANK(Q48,(N48:P48,Q48:AE48)),0)</f>
        <v>0</v>
      </c>
      <c r="AJ48" s="5">
        <f>IF(R48&gt;0,RANK(R48,(N48:P48,Q48:AE48)),0)</f>
        <v>0</v>
      </c>
      <c r="AK48" s="5">
        <f>IF(T48&gt;0,RANK(T48,(N48:P48,Q48:AE48)),0)</f>
        <v>0</v>
      </c>
      <c r="AL48" s="5">
        <f>IF(S48&gt;0,RANK(S48,(N48:P48,Q48:AE48)),0)</f>
        <v>0</v>
      </c>
      <c r="AM48" s="2">
        <f t="shared" si="18"/>
        <v>0</v>
      </c>
      <c r="AN48" s="2">
        <f t="shared" si="18"/>
        <v>0</v>
      </c>
      <c r="AO48" s="2">
        <f t="shared" si="19"/>
        <v>0</v>
      </c>
      <c r="AP48" s="2">
        <f t="shared" si="20"/>
        <v>0</v>
      </c>
      <c r="AR48" t="s">
        <v>273</v>
      </c>
      <c r="AS48" t="s">
        <v>43</v>
      </c>
      <c r="AV48">
        <v>51</v>
      </c>
      <c r="AW48" s="82">
        <v>45</v>
      </c>
      <c r="AX48" s="54">
        <f t="shared" si="11"/>
        <v>51045</v>
      </c>
      <c r="AZ48" s="5" t="s">
        <v>276</v>
      </c>
      <c r="BB48" s="1"/>
      <c r="BC48" s="1"/>
    </row>
    <row r="49" spans="1:55" hidden="1" outlineLevel="1">
      <c r="A49" t="s">
        <v>274</v>
      </c>
      <c r="B49" t="s">
        <v>43</v>
      </c>
      <c r="C49" s="1">
        <f t="shared" si="13"/>
        <v>7864</v>
      </c>
      <c r="D49" s="5">
        <f t="shared" si="6"/>
        <v>2</v>
      </c>
      <c r="E49" s="5">
        <f t="shared" si="7"/>
        <v>1</v>
      </c>
      <c r="F49" s="5">
        <f t="shared" si="8"/>
        <v>3</v>
      </c>
      <c r="G49" s="1">
        <f t="shared" si="14"/>
        <v>3687</v>
      </c>
      <c r="H49" s="2">
        <f t="shared" si="15"/>
        <v>0.46884537131230924</v>
      </c>
      <c r="I49" s="2"/>
      <c r="J49" s="2">
        <f t="shared" si="16"/>
        <v>0.26233468972533064</v>
      </c>
      <c r="K49" s="2">
        <f t="shared" si="16"/>
        <v>0.73118006103763988</v>
      </c>
      <c r="L49" s="2">
        <f t="shared" si="16"/>
        <v>6.3580874872838254E-3</v>
      </c>
      <c r="M49" s="2">
        <f t="shared" si="17"/>
        <v>1.2716174974559697E-4</v>
      </c>
      <c r="N49" s="1">
        <v>2063</v>
      </c>
      <c r="O49" s="1">
        <v>5750</v>
      </c>
      <c r="P49" s="1">
        <v>50</v>
      </c>
      <c r="U49" s="1">
        <v>1</v>
      </c>
      <c r="X49"/>
      <c r="AI49" s="5">
        <f>IF(Q49&gt;0,RANK(Q49,(N49:P49,Q49:AE49)),0)</f>
        <v>0</v>
      </c>
      <c r="AJ49" s="5">
        <f>IF(R49&gt;0,RANK(R49,(N49:P49,Q49:AE49)),0)</f>
        <v>0</v>
      </c>
      <c r="AK49" s="5">
        <f>IF(T49&gt;0,RANK(T49,(N49:P49,Q49:AE49)),0)</f>
        <v>0</v>
      </c>
      <c r="AL49" s="5">
        <f>IF(S49&gt;0,RANK(S49,(N49:P49,Q49:AE49)),0)</f>
        <v>0</v>
      </c>
      <c r="AM49" s="2">
        <f t="shared" si="18"/>
        <v>0</v>
      </c>
      <c r="AN49" s="2">
        <f t="shared" si="18"/>
        <v>0</v>
      </c>
      <c r="AO49" s="2">
        <f t="shared" si="19"/>
        <v>0</v>
      </c>
      <c r="AP49" s="2">
        <f t="shared" si="20"/>
        <v>0</v>
      </c>
      <c r="AR49" t="s">
        <v>274</v>
      </c>
      <c r="AS49" t="s">
        <v>43</v>
      </c>
      <c r="AV49">
        <v>51</v>
      </c>
      <c r="AW49" s="82">
        <v>47</v>
      </c>
      <c r="AX49" s="54">
        <f t="shared" si="11"/>
        <v>51047</v>
      </c>
      <c r="AZ49" s="5" t="s">
        <v>276</v>
      </c>
      <c r="BB49" s="1"/>
      <c r="BC49" s="1"/>
    </row>
    <row r="50" spans="1:55" hidden="1" outlineLevel="1">
      <c r="A50" t="s">
        <v>34</v>
      </c>
      <c r="B50" t="s">
        <v>43</v>
      </c>
      <c r="C50" s="1">
        <f t="shared" si="13"/>
        <v>2635</v>
      </c>
      <c r="D50" s="5">
        <f t="shared" si="6"/>
        <v>2</v>
      </c>
      <c r="E50" s="5">
        <f t="shared" si="7"/>
        <v>1</v>
      </c>
      <c r="F50" s="5">
        <f t="shared" si="8"/>
        <v>3</v>
      </c>
      <c r="G50" s="1">
        <f t="shared" si="14"/>
        <v>745</v>
      </c>
      <c r="H50" s="2">
        <f t="shared" si="15"/>
        <v>0.2827324478178368</v>
      </c>
      <c r="I50" s="2"/>
      <c r="J50" s="2">
        <f t="shared" si="16"/>
        <v>0.35370018975332068</v>
      </c>
      <c r="K50" s="2">
        <f t="shared" si="16"/>
        <v>0.63643263757115753</v>
      </c>
      <c r="L50" s="2">
        <f t="shared" si="16"/>
        <v>9.8671726755218212E-3</v>
      </c>
      <c r="M50" s="2">
        <f t="shared" si="17"/>
        <v>-9.1940344226770776E-17</v>
      </c>
      <c r="N50" s="1">
        <v>932</v>
      </c>
      <c r="O50" s="1">
        <v>1677</v>
      </c>
      <c r="P50" s="1">
        <v>26</v>
      </c>
      <c r="U50" s="1">
        <v>0</v>
      </c>
      <c r="X50"/>
      <c r="AI50" s="5">
        <f>IF(Q50&gt;0,RANK(Q50,(N50:P50,Q50:AE50)),0)</f>
        <v>0</v>
      </c>
      <c r="AJ50" s="5">
        <f>IF(R50&gt;0,RANK(R50,(N50:P50,Q50:AE50)),0)</f>
        <v>0</v>
      </c>
      <c r="AK50" s="5">
        <f>IF(T50&gt;0,RANK(T50,(N50:P50,Q50:AE50)),0)</f>
        <v>0</v>
      </c>
      <c r="AL50" s="5">
        <f>IF(S50&gt;0,RANK(S50,(N50:P50,Q50:AE50)),0)</f>
        <v>0</v>
      </c>
      <c r="AM50" s="2">
        <f t="shared" si="18"/>
        <v>0</v>
      </c>
      <c r="AN50" s="2">
        <f t="shared" si="18"/>
        <v>0</v>
      </c>
      <c r="AO50" s="2">
        <f t="shared" si="19"/>
        <v>0</v>
      </c>
      <c r="AP50" s="2">
        <f t="shared" si="20"/>
        <v>0</v>
      </c>
      <c r="AR50" t="s">
        <v>34</v>
      </c>
      <c r="AS50" t="s">
        <v>43</v>
      </c>
      <c r="AV50">
        <v>51</v>
      </c>
      <c r="AW50" s="82">
        <v>49</v>
      </c>
      <c r="AX50" s="54">
        <f t="shared" si="11"/>
        <v>51049</v>
      </c>
      <c r="AZ50" s="5" t="s">
        <v>276</v>
      </c>
      <c r="BB50" s="1"/>
      <c r="BC50" s="1"/>
    </row>
    <row r="51" spans="1:55" hidden="1" outlineLevel="1">
      <c r="A51" t="s">
        <v>257</v>
      </c>
      <c r="B51" t="s">
        <v>43</v>
      </c>
      <c r="C51" s="1">
        <f t="shared" si="13"/>
        <v>4959</v>
      </c>
      <c r="D51" s="5">
        <f t="shared" si="6"/>
        <v>2</v>
      </c>
      <c r="E51" s="5">
        <f t="shared" si="7"/>
        <v>1</v>
      </c>
      <c r="F51" s="5">
        <f t="shared" si="8"/>
        <v>3</v>
      </c>
      <c r="G51" s="1">
        <f t="shared" si="14"/>
        <v>1074</v>
      </c>
      <c r="H51" s="2">
        <f t="shared" si="15"/>
        <v>0.21657592256503327</v>
      </c>
      <c r="I51" s="2"/>
      <c r="J51" s="2">
        <f t="shared" si="16"/>
        <v>0.37527727364387981</v>
      </c>
      <c r="K51" s="2">
        <f t="shared" si="16"/>
        <v>0.59185319620891308</v>
      </c>
      <c r="L51" s="2">
        <f t="shared" si="16"/>
        <v>3.2466223028836456E-2</v>
      </c>
      <c r="M51" s="2">
        <f t="shared" si="17"/>
        <v>4.0330711837060357E-4</v>
      </c>
      <c r="N51" s="1">
        <v>1861</v>
      </c>
      <c r="O51" s="1">
        <v>2935</v>
      </c>
      <c r="P51" s="1">
        <v>161</v>
      </c>
      <c r="U51" s="1">
        <v>2</v>
      </c>
      <c r="X51"/>
      <c r="AI51" s="5">
        <f>IF(Q51&gt;0,RANK(Q51,(N51:P51,Q51:AE51)),0)</f>
        <v>0</v>
      </c>
      <c r="AJ51" s="5">
        <f>IF(R51&gt;0,RANK(R51,(N51:P51,Q51:AE51)),0)</f>
        <v>0</v>
      </c>
      <c r="AK51" s="5">
        <f>IF(T51&gt;0,RANK(T51,(N51:P51,Q51:AE51)),0)</f>
        <v>0</v>
      </c>
      <c r="AL51" s="5">
        <f>IF(S51&gt;0,RANK(S51,(N51:P51,Q51:AE51)),0)</f>
        <v>0</v>
      </c>
      <c r="AM51" s="2">
        <f t="shared" si="18"/>
        <v>0</v>
      </c>
      <c r="AN51" s="2">
        <f t="shared" si="18"/>
        <v>0</v>
      </c>
      <c r="AO51" s="2">
        <f t="shared" si="19"/>
        <v>0</v>
      </c>
      <c r="AP51" s="2">
        <f t="shared" si="20"/>
        <v>0</v>
      </c>
      <c r="AR51" t="s">
        <v>257</v>
      </c>
      <c r="AS51" t="s">
        <v>43</v>
      </c>
      <c r="AV51">
        <v>51</v>
      </c>
      <c r="AW51" s="82">
        <v>51</v>
      </c>
      <c r="AX51" s="54">
        <f t="shared" si="11"/>
        <v>51051</v>
      </c>
      <c r="AZ51" s="5" t="s">
        <v>276</v>
      </c>
      <c r="BB51" s="1"/>
      <c r="BC51" s="1"/>
    </row>
    <row r="52" spans="1:55" hidden="1" outlineLevel="1">
      <c r="A52" t="s">
        <v>258</v>
      </c>
      <c r="B52" t="s">
        <v>43</v>
      </c>
      <c r="C52" s="1">
        <f t="shared" si="13"/>
        <v>6463</v>
      </c>
      <c r="D52" s="5">
        <f t="shared" si="6"/>
        <v>2</v>
      </c>
      <c r="E52" s="5">
        <f t="shared" si="7"/>
        <v>1</v>
      </c>
      <c r="F52" s="5">
        <f t="shared" si="8"/>
        <v>3</v>
      </c>
      <c r="G52" s="1">
        <f t="shared" si="14"/>
        <v>1211</v>
      </c>
      <c r="H52" s="2">
        <f t="shared" si="15"/>
        <v>0.18737428438805509</v>
      </c>
      <c r="I52" s="2"/>
      <c r="J52" s="2">
        <f t="shared" si="16"/>
        <v>0.40027850843261642</v>
      </c>
      <c r="K52" s="2">
        <f t="shared" si="16"/>
        <v>0.58765279282067151</v>
      </c>
      <c r="L52" s="2">
        <f t="shared" si="16"/>
        <v>1.2068698746712053E-2</v>
      </c>
      <c r="M52" s="2">
        <f t="shared" si="17"/>
        <v>7.2858385991025898E-17</v>
      </c>
      <c r="N52" s="1">
        <v>2587</v>
      </c>
      <c r="O52" s="1">
        <v>3798</v>
      </c>
      <c r="P52" s="1">
        <v>78</v>
      </c>
      <c r="U52" s="1">
        <v>0</v>
      </c>
      <c r="X52"/>
      <c r="AI52" s="5">
        <f>IF(Q52&gt;0,RANK(Q52,(N52:P52,Q52:AE52)),0)</f>
        <v>0</v>
      </c>
      <c r="AJ52" s="5">
        <f>IF(R52&gt;0,RANK(R52,(N52:P52,Q52:AE52)),0)</f>
        <v>0</v>
      </c>
      <c r="AK52" s="5">
        <f>IF(T52&gt;0,RANK(T52,(N52:P52,Q52:AE52)),0)</f>
        <v>0</v>
      </c>
      <c r="AL52" s="5">
        <f>IF(S52&gt;0,RANK(S52,(N52:P52,Q52:AE52)),0)</f>
        <v>0</v>
      </c>
      <c r="AM52" s="2">
        <f t="shared" si="18"/>
        <v>0</v>
      </c>
      <c r="AN52" s="2">
        <f t="shared" si="18"/>
        <v>0</v>
      </c>
      <c r="AO52" s="2">
        <f t="shared" si="19"/>
        <v>0</v>
      </c>
      <c r="AP52" s="2">
        <f t="shared" si="20"/>
        <v>0</v>
      </c>
      <c r="AR52" t="s">
        <v>258</v>
      </c>
      <c r="AS52" t="s">
        <v>43</v>
      </c>
      <c r="AV52">
        <v>51</v>
      </c>
      <c r="AW52" s="82">
        <v>53</v>
      </c>
      <c r="AX52" s="54">
        <f t="shared" si="11"/>
        <v>51053</v>
      </c>
      <c r="AZ52" s="5" t="s">
        <v>276</v>
      </c>
      <c r="BB52" s="1"/>
      <c r="BC52" s="1"/>
    </row>
    <row r="53" spans="1:55" hidden="1" outlineLevel="1">
      <c r="A53" t="s">
        <v>177</v>
      </c>
      <c r="B53" t="s">
        <v>43</v>
      </c>
      <c r="C53" s="1">
        <f t="shared" si="13"/>
        <v>2896</v>
      </c>
      <c r="D53" s="5">
        <f t="shared" si="6"/>
        <v>2</v>
      </c>
      <c r="E53" s="5">
        <f t="shared" si="7"/>
        <v>1</v>
      </c>
      <c r="F53" s="5">
        <f t="shared" si="8"/>
        <v>3</v>
      </c>
      <c r="G53" s="1">
        <f t="shared" si="14"/>
        <v>558</v>
      </c>
      <c r="H53" s="2">
        <f t="shared" si="15"/>
        <v>0.19267955801104972</v>
      </c>
      <c r="I53" s="2"/>
      <c r="J53" s="2">
        <f t="shared" si="16"/>
        <v>0.39986187845303867</v>
      </c>
      <c r="K53" s="2">
        <f t="shared" si="16"/>
        <v>0.59254143646408841</v>
      </c>
      <c r="L53" s="2">
        <f t="shared" si="16"/>
        <v>7.251381215469613E-3</v>
      </c>
      <c r="M53" s="2">
        <f t="shared" si="17"/>
        <v>3.453038674033097E-4</v>
      </c>
      <c r="N53" s="1">
        <v>1158</v>
      </c>
      <c r="O53" s="1">
        <v>1716</v>
      </c>
      <c r="P53" s="1">
        <v>21</v>
      </c>
      <c r="U53" s="1">
        <v>1</v>
      </c>
      <c r="X53"/>
      <c r="AI53" s="5">
        <f>IF(Q53&gt;0,RANK(Q53,(N53:P53,Q53:AE53)),0)</f>
        <v>0</v>
      </c>
      <c r="AJ53" s="5">
        <f>IF(R53&gt;0,RANK(R53,(N53:P53,Q53:AE53)),0)</f>
        <v>0</v>
      </c>
      <c r="AK53" s="5">
        <f>IF(T53&gt;0,RANK(T53,(N53:P53,Q53:AE53)),0)</f>
        <v>0</v>
      </c>
      <c r="AL53" s="5">
        <f>IF(S53&gt;0,RANK(S53,(N53:P53,Q53:AE53)),0)</f>
        <v>0</v>
      </c>
      <c r="AM53" s="2">
        <f t="shared" si="18"/>
        <v>0</v>
      </c>
      <c r="AN53" s="2">
        <f t="shared" si="18"/>
        <v>0</v>
      </c>
      <c r="AO53" s="2">
        <f t="shared" si="19"/>
        <v>0</v>
      </c>
      <c r="AP53" s="2">
        <f t="shared" si="20"/>
        <v>0</v>
      </c>
      <c r="AR53" t="s">
        <v>177</v>
      </c>
      <c r="AS53" t="s">
        <v>43</v>
      </c>
      <c r="AV53">
        <v>51</v>
      </c>
      <c r="AW53" s="82">
        <v>57</v>
      </c>
      <c r="AX53" s="54">
        <f t="shared" si="11"/>
        <v>51057</v>
      </c>
      <c r="AZ53" s="5" t="s">
        <v>276</v>
      </c>
      <c r="BB53" s="1"/>
      <c r="BC53" s="1"/>
    </row>
    <row r="54" spans="1:55" hidden="1" outlineLevel="1">
      <c r="A54" t="s">
        <v>259</v>
      </c>
      <c r="B54" t="s">
        <v>43</v>
      </c>
      <c r="C54" s="1">
        <f t="shared" si="13"/>
        <v>241142</v>
      </c>
      <c r="D54" s="5">
        <f t="shared" si="6"/>
        <v>2</v>
      </c>
      <c r="E54" s="5">
        <f t="shared" si="7"/>
        <v>1</v>
      </c>
      <c r="F54" s="5">
        <f t="shared" si="8"/>
        <v>3</v>
      </c>
      <c r="G54" s="1">
        <f t="shared" si="14"/>
        <v>8470</v>
      </c>
      <c r="H54" s="2">
        <f t="shared" si="15"/>
        <v>3.5124532433172158E-2</v>
      </c>
      <c r="I54" s="2"/>
      <c r="J54" s="2">
        <f t="shared" si="16"/>
        <v>0.48021497706745403</v>
      </c>
      <c r="K54" s="2">
        <f t="shared" si="16"/>
        <v>0.51533950950062624</v>
      </c>
      <c r="L54" s="2">
        <f t="shared" si="16"/>
        <v>3.6575959393220594E-3</v>
      </c>
      <c r="M54" s="2">
        <f t="shared" si="17"/>
        <v>7.8791749259773036E-4</v>
      </c>
      <c r="N54" s="1">
        <v>115800</v>
      </c>
      <c r="O54" s="1">
        <v>124270</v>
      </c>
      <c r="P54" s="1">
        <v>882</v>
      </c>
      <c r="U54" s="1">
        <v>190</v>
      </c>
      <c r="X54"/>
      <c r="AI54" s="5">
        <f>IF(Q54&gt;0,RANK(Q54,(N54:P54,Q54:AE54)),0)</f>
        <v>0</v>
      </c>
      <c r="AJ54" s="5">
        <f>IF(R54&gt;0,RANK(R54,(N54:P54,Q54:AE54)),0)</f>
        <v>0</v>
      </c>
      <c r="AK54" s="5">
        <f>IF(T54&gt;0,RANK(T54,(N54:P54,Q54:AE54)),0)</f>
        <v>0</v>
      </c>
      <c r="AL54" s="5">
        <f>IF(S54&gt;0,RANK(S54,(N54:P54,Q54:AE54)),0)</f>
        <v>0</v>
      </c>
      <c r="AM54" s="2">
        <f t="shared" si="18"/>
        <v>0</v>
      </c>
      <c r="AN54" s="2">
        <f t="shared" si="18"/>
        <v>0</v>
      </c>
      <c r="AO54" s="2">
        <f t="shared" si="19"/>
        <v>0</v>
      </c>
      <c r="AP54" s="2">
        <f t="shared" si="20"/>
        <v>0</v>
      </c>
      <c r="AR54" t="s">
        <v>259</v>
      </c>
      <c r="AS54" t="s">
        <v>43</v>
      </c>
      <c r="AV54">
        <v>51</v>
      </c>
      <c r="AW54" s="82">
        <v>59</v>
      </c>
      <c r="AX54" s="54">
        <f t="shared" si="11"/>
        <v>51059</v>
      </c>
      <c r="AZ54" s="5" t="s">
        <v>276</v>
      </c>
      <c r="BB54" s="1"/>
      <c r="BC54" s="1"/>
    </row>
    <row r="55" spans="1:55" hidden="1" outlineLevel="1">
      <c r="A55" t="s">
        <v>260</v>
      </c>
      <c r="B55" t="s">
        <v>43</v>
      </c>
      <c r="C55" s="1">
        <f t="shared" si="13"/>
        <v>14531</v>
      </c>
      <c r="D55" s="5">
        <f t="shared" si="6"/>
        <v>2</v>
      </c>
      <c r="E55" s="5">
        <f t="shared" si="7"/>
        <v>1</v>
      </c>
      <c r="F55" s="5">
        <f t="shared" si="8"/>
        <v>3</v>
      </c>
      <c r="G55" s="1">
        <f t="shared" si="14"/>
        <v>5378</v>
      </c>
      <c r="H55" s="2">
        <f t="shared" si="15"/>
        <v>0.37010529213405824</v>
      </c>
      <c r="I55" s="2"/>
      <c r="J55" s="2">
        <f t="shared" si="16"/>
        <v>0.31277957470236045</v>
      </c>
      <c r="K55" s="2">
        <f t="shared" si="16"/>
        <v>0.68288486683641869</v>
      </c>
      <c r="L55" s="2">
        <f t="shared" si="16"/>
        <v>4.2667400729474916E-3</v>
      </c>
      <c r="M55" s="2">
        <f t="shared" si="17"/>
        <v>6.8818388273309342E-5</v>
      </c>
      <c r="N55" s="1">
        <v>4545</v>
      </c>
      <c r="O55" s="1">
        <v>9923</v>
      </c>
      <c r="P55" s="1">
        <v>62</v>
      </c>
      <c r="U55" s="1">
        <v>1</v>
      </c>
      <c r="X55"/>
      <c r="AI55" s="5">
        <f>IF(Q55&gt;0,RANK(Q55,(N55:P55,Q55:AE55)),0)</f>
        <v>0</v>
      </c>
      <c r="AJ55" s="5">
        <f>IF(R55&gt;0,RANK(R55,(N55:P55,Q55:AE55)),0)</f>
        <v>0</v>
      </c>
      <c r="AK55" s="5">
        <f>IF(T55&gt;0,RANK(T55,(N55:P55,Q55:AE55)),0)</f>
        <v>0</v>
      </c>
      <c r="AL55" s="5">
        <f>IF(S55&gt;0,RANK(S55,(N55:P55,Q55:AE55)),0)</f>
        <v>0</v>
      </c>
      <c r="AM55" s="2">
        <f t="shared" si="18"/>
        <v>0</v>
      </c>
      <c r="AN55" s="2">
        <f t="shared" si="18"/>
        <v>0</v>
      </c>
      <c r="AO55" s="2">
        <f t="shared" si="19"/>
        <v>0</v>
      </c>
      <c r="AP55" s="2">
        <f t="shared" si="20"/>
        <v>0</v>
      </c>
      <c r="AR55" t="s">
        <v>260</v>
      </c>
      <c r="AS55" t="s">
        <v>43</v>
      </c>
      <c r="AV55">
        <v>51</v>
      </c>
      <c r="AW55" s="82">
        <v>61</v>
      </c>
      <c r="AX55" s="54">
        <f t="shared" si="11"/>
        <v>51061</v>
      </c>
      <c r="AZ55" s="5" t="s">
        <v>276</v>
      </c>
      <c r="BB55" s="1"/>
      <c r="BC55" s="1"/>
    </row>
    <row r="56" spans="1:55" hidden="1" outlineLevel="1">
      <c r="A56" t="s">
        <v>40</v>
      </c>
      <c r="B56" t="s">
        <v>43</v>
      </c>
      <c r="C56" s="1">
        <f t="shared" si="13"/>
        <v>4318</v>
      </c>
      <c r="D56" s="5">
        <f t="shared" si="6"/>
        <v>2</v>
      </c>
      <c r="E56" s="5">
        <f t="shared" si="7"/>
        <v>1</v>
      </c>
      <c r="F56" s="5">
        <f t="shared" si="8"/>
        <v>3</v>
      </c>
      <c r="G56" s="1">
        <f t="shared" si="14"/>
        <v>1126</v>
      </c>
      <c r="H56" s="2">
        <f t="shared" si="15"/>
        <v>0.26076887447892544</v>
      </c>
      <c r="I56" s="2"/>
      <c r="J56" s="2">
        <f t="shared" si="16"/>
        <v>0.36683649837887911</v>
      </c>
      <c r="K56" s="2">
        <f t="shared" si="16"/>
        <v>0.62760537285780449</v>
      </c>
      <c r="L56" s="2">
        <f t="shared" si="16"/>
        <v>5.3265400648448355E-3</v>
      </c>
      <c r="M56" s="2">
        <f t="shared" si="17"/>
        <v>2.315886984715701E-4</v>
      </c>
      <c r="N56" s="1">
        <v>1584</v>
      </c>
      <c r="O56" s="1">
        <v>2710</v>
      </c>
      <c r="P56" s="1">
        <v>23</v>
      </c>
      <c r="U56" s="1">
        <v>1</v>
      </c>
      <c r="X56"/>
      <c r="AI56" s="5">
        <f>IF(Q56&gt;0,RANK(Q56,(N56:P56,Q56:AE56)),0)</f>
        <v>0</v>
      </c>
      <c r="AJ56" s="5">
        <f>IF(R56&gt;0,RANK(R56,(N56:P56,Q56:AE56)),0)</f>
        <v>0</v>
      </c>
      <c r="AK56" s="5">
        <f>IF(T56&gt;0,RANK(T56,(N56:P56,Q56:AE56)),0)</f>
        <v>0</v>
      </c>
      <c r="AL56" s="5">
        <f>IF(S56&gt;0,RANK(S56,(N56:P56,Q56:AE56)),0)</f>
        <v>0</v>
      </c>
      <c r="AM56" s="2">
        <f t="shared" si="18"/>
        <v>0</v>
      </c>
      <c r="AN56" s="2">
        <f t="shared" si="18"/>
        <v>0</v>
      </c>
      <c r="AO56" s="2">
        <f t="shared" si="19"/>
        <v>0</v>
      </c>
      <c r="AP56" s="2">
        <f t="shared" si="20"/>
        <v>0</v>
      </c>
      <c r="AR56" t="s">
        <v>40</v>
      </c>
      <c r="AS56" t="s">
        <v>43</v>
      </c>
      <c r="AV56">
        <v>51</v>
      </c>
      <c r="AW56" s="82">
        <v>63</v>
      </c>
      <c r="AX56" s="54">
        <f t="shared" si="11"/>
        <v>51063</v>
      </c>
      <c r="AZ56" s="5" t="s">
        <v>276</v>
      </c>
      <c r="BB56" s="1"/>
      <c r="BC56" s="1"/>
    </row>
    <row r="57" spans="1:55" hidden="1" outlineLevel="1">
      <c r="A57" t="s">
        <v>261</v>
      </c>
      <c r="B57" t="s">
        <v>43</v>
      </c>
      <c r="C57" s="1">
        <f t="shared" si="13"/>
        <v>4860</v>
      </c>
      <c r="D57" s="5">
        <f t="shared" si="6"/>
        <v>2</v>
      </c>
      <c r="E57" s="5">
        <f t="shared" si="7"/>
        <v>1</v>
      </c>
      <c r="F57" s="5">
        <f t="shared" si="8"/>
        <v>3</v>
      </c>
      <c r="G57" s="1">
        <f t="shared" si="14"/>
        <v>1756</v>
      </c>
      <c r="H57" s="2">
        <f t="shared" si="15"/>
        <v>0.36131687242798355</v>
      </c>
      <c r="I57" s="2"/>
      <c r="J57" s="2">
        <f t="shared" si="16"/>
        <v>0.3154320987654321</v>
      </c>
      <c r="K57" s="2">
        <f t="shared" si="16"/>
        <v>0.67674897119341559</v>
      </c>
      <c r="L57" s="2">
        <f t="shared" si="16"/>
        <v>7.8189300411522639E-3</v>
      </c>
      <c r="M57" s="2">
        <f t="shared" si="17"/>
        <v>4.163336342344337E-17</v>
      </c>
      <c r="N57" s="1">
        <v>1533</v>
      </c>
      <c r="O57" s="1">
        <v>3289</v>
      </c>
      <c r="P57" s="1">
        <v>38</v>
      </c>
      <c r="U57" s="1">
        <v>0</v>
      </c>
      <c r="X57"/>
      <c r="AI57" s="5">
        <f>IF(Q57&gt;0,RANK(Q57,(N57:P57,Q57:AE57)),0)</f>
        <v>0</v>
      </c>
      <c r="AJ57" s="5">
        <f>IF(R57&gt;0,RANK(R57,(N57:P57,Q57:AE57)),0)</f>
        <v>0</v>
      </c>
      <c r="AK57" s="5">
        <f>IF(T57&gt;0,RANK(T57,(N57:P57,Q57:AE57)),0)</f>
        <v>0</v>
      </c>
      <c r="AL57" s="5">
        <f>IF(S57&gt;0,RANK(S57,(N57:P57,Q57:AE57)),0)</f>
        <v>0</v>
      </c>
      <c r="AM57" s="2">
        <f t="shared" si="18"/>
        <v>0</v>
      </c>
      <c r="AN57" s="2">
        <f t="shared" si="18"/>
        <v>0</v>
      </c>
      <c r="AO57" s="2">
        <f t="shared" si="19"/>
        <v>0</v>
      </c>
      <c r="AP57" s="2">
        <f t="shared" si="20"/>
        <v>0</v>
      </c>
      <c r="AR57" t="s">
        <v>261</v>
      </c>
      <c r="AS57" t="s">
        <v>43</v>
      </c>
      <c r="AV57">
        <v>51</v>
      </c>
      <c r="AW57" s="82">
        <v>65</v>
      </c>
      <c r="AX57" s="54">
        <f t="shared" si="11"/>
        <v>51065</v>
      </c>
      <c r="AZ57" s="5" t="s">
        <v>276</v>
      </c>
      <c r="BB57" s="1"/>
      <c r="BC57" s="1"/>
    </row>
    <row r="58" spans="1:55" hidden="1" outlineLevel="1">
      <c r="A58" t="s">
        <v>39</v>
      </c>
      <c r="B58" t="s">
        <v>43</v>
      </c>
      <c r="C58" s="1">
        <f t="shared" ref="C58:C89" si="21">SUM(N58:AG58)</f>
        <v>12928</v>
      </c>
      <c r="D58" s="5">
        <f t="shared" si="6"/>
        <v>2</v>
      </c>
      <c r="E58" s="5">
        <f t="shared" si="7"/>
        <v>1</v>
      </c>
      <c r="F58" s="5">
        <f t="shared" si="8"/>
        <v>3</v>
      </c>
      <c r="G58" s="1">
        <f t="shared" si="14"/>
        <v>2288</v>
      </c>
      <c r="H58" s="2">
        <f t="shared" si="15"/>
        <v>0.17698019801980197</v>
      </c>
      <c r="I58" s="2"/>
      <c r="J58" s="2">
        <f t="shared" ref="J58:L89" si="22">IF($C58=0,"-",N58/$C58)</f>
        <v>0.4074102722772277</v>
      </c>
      <c r="K58" s="2">
        <f t="shared" si="22"/>
        <v>0.58439047029702973</v>
      </c>
      <c r="L58" s="2">
        <f t="shared" si="22"/>
        <v>7.8898514851485149E-3</v>
      </c>
      <c r="M58" s="2">
        <f t="shared" si="17"/>
        <v>3.0940594059405274E-4</v>
      </c>
      <c r="N58" s="1">
        <v>5267</v>
      </c>
      <c r="O58" s="1">
        <v>7555</v>
      </c>
      <c r="P58" s="1">
        <v>102</v>
      </c>
      <c r="U58" s="1">
        <v>4</v>
      </c>
      <c r="X58"/>
      <c r="AI58" s="5">
        <f>IF(Q58&gt;0,RANK(Q58,(N58:P58,Q58:AE58)),0)</f>
        <v>0</v>
      </c>
      <c r="AJ58" s="5">
        <f>IF(R58&gt;0,RANK(R58,(N58:P58,Q58:AE58)),0)</f>
        <v>0</v>
      </c>
      <c r="AK58" s="5">
        <f>IF(T58&gt;0,RANK(T58,(N58:P58,Q58:AE58)),0)</f>
        <v>0</v>
      </c>
      <c r="AL58" s="5">
        <f>IF(S58&gt;0,RANK(S58,(N58:P58,Q58:AE58)),0)</f>
        <v>0</v>
      </c>
      <c r="AM58" s="2">
        <f t="shared" ref="AM58:AN89" si="23">IF($C58=0,"-",Q58/$C58)</f>
        <v>0</v>
      </c>
      <c r="AN58" s="2">
        <f t="shared" si="23"/>
        <v>0</v>
      </c>
      <c r="AO58" s="2">
        <f t="shared" si="19"/>
        <v>0</v>
      </c>
      <c r="AP58" s="2">
        <f t="shared" si="20"/>
        <v>0</v>
      </c>
      <c r="AR58" t="s">
        <v>39</v>
      </c>
      <c r="AS58" t="s">
        <v>43</v>
      </c>
      <c r="AV58">
        <v>51</v>
      </c>
      <c r="AW58" s="82">
        <v>67</v>
      </c>
      <c r="AX58" s="54">
        <f t="shared" si="11"/>
        <v>51067</v>
      </c>
      <c r="AZ58" s="5" t="s">
        <v>276</v>
      </c>
      <c r="BB58" s="1"/>
      <c r="BC58" s="1"/>
    </row>
    <row r="59" spans="1:55" hidden="1" outlineLevel="1">
      <c r="A59" t="s">
        <v>262</v>
      </c>
      <c r="B59" t="s">
        <v>43</v>
      </c>
      <c r="C59" s="1">
        <f t="shared" si="21"/>
        <v>12715</v>
      </c>
      <c r="D59" s="5">
        <f t="shared" si="6"/>
        <v>2</v>
      </c>
      <c r="E59" s="5">
        <f t="shared" si="7"/>
        <v>1</v>
      </c>
      <c r="F59" s="5">
        <f t="shared" si="8"/>
        <v>3</v>
      </c>
      <c r="G59" s="1">
        <f t="shared" si="14"/>
        <v>6371</v>
      </c>
      <c r="H59" s="2">
        <f t="shared" si="15"/>
        <v>0.50106173810460086</v>
      </c>
      <c r="I59" s="2"/>
      <c r="J59" s="2">
        <f t="shared" si="22"/>
        <v>0.24687377113645301</v>
      </c>
      <c r="K59" s="2">
        <f t="shared" si="22"/>
        <v>0.7479355092410539</v>
      </c>
      <c r="L59" s="2">
        <f t="shared" si="22"/>
        <v>5.1907196224931186E-3</v>
      </c>
      <c r="M59" s="2">
        <f t="shared" si="17"/>
        <v>-5.1174342541315809E-17</v>
      </c>
      <c r="N59" s="1">
        <v>3139</v>
      </c>
      <c r="O59" s="1">
        <v>9510</v>
      </c>
      <c r="P59" s="1">
        <v>66</v>
      </c>
      <c r="U59" s="1">
        <v>0</v>
      </c>
      <c r="X59"/>
      <c r="AI59" s="5">
        <f>IF(Q59&gt;0,RANK(Q59,(N59:P59,Q59:AE59)),0)</f>
        <v>0</v>
      </c>
      <c r="AJ59" s="5">
        <f>IF(R59&gt;0,RANK(R59,(N59:P59,Q59:AE59)),0)</f>
        <v>0</v>
      </c>
      <c r="AK59" s="5">
        <f>IF(T59&gt;0,RANK(T59,(N59:P59,Q59:AE59)),0)</f>
        <v>0</v>
      </c>
      <c r="AL59" s="5">
        <f>IF(S59&gt;0,RANK(S59,(N59:P59,Q59:AE59)),0)</f>
        <v>0</v>
      </c>
      <c r="AM59" s="2">
        <f t="shared" si="23"/>
        <v>0</v>
      </c>
      <c r="AN59" s="2">
        <f t="shared" si="23"/>
        <v>0</v>
      </c>
      <c r="AO59" s="2">
        <f t="shared" si="19"/>
        <v>0</v>
      </c>
      <c r="AP59" s="2">
        <f t="shared" si="20"/>
        <v>0</v>
      </c>
      <c r="AR59" t="s">
        <v>262</v>
      </c>
      <c r="AS59" t="s">
        <v>43</v>
      </c>
      <c r="AV59">
        <v>51</v>
      </c>
      <c r="AW59" s="82">
        <v>69</v>
      </c>
      <c r="AX59" s="54">
        <f t="shared" si="11"/>
        <v>51069</v>
      </c>
      <c r="AZ59" s="5" t="s">
        <v>276</v>
      </c>
      <c r="BB59" s="1"/>
      <c r="BC59" s="1"/>
    </row>
    <row r="60" spans="1:55" hidden="1" outlineLevel="1">
      <c r="A60" t="s">
        <v>263</v>
      </c>
      <c r="B60" t="s">
        <v>43</v>
      </c>
      <c r="C60" s="1">
        <f t="shared" si="21"/>
        <v>5564</v>
      </c>
      <c r="D60" s="5">
        <f t="shared" si="6"/>
        <v>2</v>
      </c>
      <c r="E60" s="5">
        <f t="shared" si="7"/>
        <v>1</v>
      </c>
      <c r="F60" s="5">
        <f t="shared" si="8"/>
        <v>3</v>
      </c>
      <c r="G60" s="1">
        <f t="shared" si="14"/>
        <v>1651</v>
      </c>
      <c r="H60" s="2">
        <f t="shared" si="15"/>
        <v>0.29672897196261683</v>
      </c>
      <c r="I60" s="2"/>
      <c r="J60" s="2">
        <f t="shared" si="22"/>
        <v>0.34651329978432782</v>
      </c>
      <c r="K60" s="2">
        <f t="shared" si="22"/>
        <v>0.64324227174694459</v>
      </c>
      <c r="L60" s="2">
        <f t="shared" si="22"/>
        <v>1.0064701653486701E-2</v>
      </c>
      <c r="M60" s="2">
        <f t="shared" si="17"/>
        <v>1.7972681524082781E-4</v>
      </c>
      <c r="N60" s="1">
        <v>1928</v>
      </c>
      <c r="O60" s="1">
        <v>3579</v>
      </c>
      <c r="P60" s="1">
        <v>56</v>
      </c>
      <c r="U60" s="1">
        <v>1</v>
      </c>
      <c r="X60"/>
      <c r="AI60" s="5">
        <f>IF(Q60&gt;0,RANK(Q60,(N60:P60,Q60:AE60)),0)</f>
        <v>0</v>
      </c>
      <c r="AJ60" s="5">
        <f>IF(R60&gt;0,RANK(R60,(N60:P60,Q60:AE60)),0)</f>
        <v>0</v>
      </c>
      <c r="AK60" s="5">
        <f>IF(T60&gt;0,RANK(T60,(N60:P60,Q60:AE60)),0)</f>
        <v>0</v>
      </c>
      <c r="AL60" s="5">
        <f>IF(S60&gt;0,RANK(S60,(N60:P60,Q60:AE60)),0)</f>
        <v>0</v>
      </c>
      <c r="AM60" s="2">
        <f t="shared" si="23"/>
        <v>0</v>
      </c>
      <c r="AN60" s="2">
        <f t="shared" si="23"/>
        <v>0</v>
      </c>
      <c r="AO60" s="2">
        <f t="shared" si="19"/>
        <v>0</v>
      </c>
      <c r="AP60" s="2">
        <f t="shared" si="20"/>
        <v>0</v>
      </c>
      <c r="AR60" t="s">
        <v>263</v>
      </c>
      <c r="AS60" t="s">
        <v>43</v>
      </c>
      <c r="AV60">
        <v>51</v>
      </c>
      <c r="AW60" s="82">
        <v>71</v>
      </c>
      <c r="AX60" s="54">
        <f t="shared" si="11"/>
        <v>51071</v>
      </c>
      <c r="AZ60" s="5" t="s">
        <v>276</v>
      </c>
      <c r="BB60" s="1"/>
      <c r="BC60" s="1"/>
    </row>
    <row r="61" spans="1:55" hidden="1" outlineLevel="1">
      <c r="A61" t="s">
        <v>178</v>
      </c>
      <c r="B61" t="s">
        <v>43</v>
      </c>
      <c r="C61" s="1">
        <f t="shared" si="21"/>
        <v>9897</v>
      </c>
      <c r="D61" s="5">
        <f t="shared" si="6"/>
        <v>2</v>
      </c>
      <c r="E61" s="5">
        <f t="shared" si="7"/>
        <v>1</v>
      </c>
      <c r="F61" s="5">
        <f t="shared" si="8"/>
        <v>3</v>
      </c>
      <c r="G61" s="1">
        <f t="shared" si="14"/>
        <v>3181</v>
      </c>
      <c r="H61" s="2">
        <f t="shared" si="15"/>
        <v>0.32141052844296253</v>
      </c>
      <c r="I61" s="2"/>
      <c r="J61" s="2">
        <f t="shared" si="22"/>
        <v>0.33333333333333331</v>
      </c>
      <c r="K61" s="2">
        <f t="shared" si="22"/>
        <v>0.65474386177629584</v>
      </c>
      <c r="L61" s="2">
        <f t="shared" si="22"/>
        <v>1.1619682732141054E-2</v>
      </c>
      <c r="M61" s="2">
        <f t="shared" si="17"/>
        <v>3.0312215822984358E-4</v>
      </c>
      <c r="N61" s="1">
        <v>3299</v>
      </c>
      <c r="O61" s="1">
        <v>6480</v>
      </c>
      <c r="P61" s="1">
        <v>115</v>
      </c>
      <c r="U61" s="1">
        <v>3</v>
      </c>
      <c r="X61"/>
      <c r="AI61" s="5">
        <f>IF(Q61&gt;0,RANK(Q61,(N61:P61,Q61:AE61)),0)</f>
        <v>0</v>
      </c>
      <c r="AJ61" s="5">
        <f>IF(R61&gt;0,RANK(R61,(N61:P61,Q61:AE61)),0)</f>
        <v>0</v>
      </c>
      <c r="AK61" s="5">
        <f>IF(T61&gt;0,RANK(T61,(N61:P61,Q61:AE61)),0)</f>
        <v>0</v>
      </c>
      <c r="AL61" s="5">
        <f>IF(S61&gt;0,RANK(S61,(N61:P61,Q61:AE61)),0)</f>
        <v>0</v>
      </c>
      <c r="AM61" s="2">
        <f t="shared" si="23"/>
        <v>0</v>
      </c>
      <c r="AN61" s="2">
        <f t="shared" si="23"/>
        <v>0</v>
      </c>
      <c r="AO61" s="2">
        <f t="shared" si="19"/>
        <v>0</v>
      </c>
      <c r="AP61" s="2">
        <f t="shared" si="20"/>
        <v>0</v>
      </c>
      <c r="AR61" t="s">
        <v>178</v>
      </c>
      <c r="AS61" t="s">
        <v>43</v>
      </c>
      <c r="AV61">
        <v>51</v>
      </c>
      <c r="AW61" s="82">
        <v>73</v>
      </c>
      <c r="AX61" s="54">
        <f t="shared" si="11"/>
        <v>51073</v>
      </c>
      <c r="AZ61" s="5" t="s">
        <v>276</v>
      </c>
      <c r="BB61" s="1"/>
      <c r="BC61" s="1"/>
    </row>
    <row r="62" spans="1:55" hidden="1" outlineLevel="1">
      <c r="A62" t="s">
        <v>264</v>
      </c>
      <c r="B62" t="s">
        <v>43</v>
      </c>
      <c r="C62" s="1">
        <f t="shared" si="21"/>
        <v>6187</v>
      </c>
      <c r="D62" s="5">
        <f t="shared" si="6"/>
        <v>2</v>
      </c>
      <c r="E62" s="5">
        <f t="shared" si="7"/>
        <v>1</v>
      </c>
      <c r="F62" s="5">
        <f t="shared" si="8"/>
        <v>3</v>
      </c>
      <c r="G62" s="1">
        <f t="shared" si="14"/>
        <v>1975</v>
      </c>
      <c r="H62" s="2">
        <f t="shared" si="15"/>
        <v>0.31921771456279296</v>
      </c>
      <c r="I62" s="2"/>
      <c r="J62" s="2">
        <f t="shared" si="22"/>
        <v>0.33748181671246164</v>
      </c>
      <c r="K62" s="2">
        <f t="shared" si="22"/>
        <v>0.6566995312752546</v>
      </c>
      <c r="L62" s="2">
        <f t="shared" si="22"/>
        <v>5.6570227897203814E-3</v>
      </c>
      <c r="M62" s="2">
        <f t="shared" si="17"/>
        <v>1.6162922256343897E-4</v>
      </c>
      <c r="N62" s="1">
        <v>2088</v>
      </c>
      <c r="O62" s="1">
        <v>4063</v>
      </c>
      <c r="P62" s="1">
        <v>35</v>
      </c>
      <c r="U62" s="1">
        <v>1</v>
      </c>
      <c r="X62"/>
      <c r="AI62" s="5">
        <f>IF(Q62&gt;0,RANK(Q62,(N62:P62,Q62:AE62)),0)</f>
        <v>0</v>
      </c>
      <c r="AJ62" s="5">
        <f>IF(R62&gt;0,RANK(R62,(N62:P62,Q62:AE62)),0)</f>
        <v>0</v>
      </c>
      <c r="AK62" s="5">
        <f>IF(T62&gt;0,RANK(T62,(N62:P62,Q62:AE62)),0)</f>
        <v>0</v>
      </c>
      <c r="AL62" s="5">
        <f>IF(S62&gt;0,RANK(S62,(N62:P62,Q62:AE62)),0)</f>
        <v>0</v>
      </c>
      <c r="AM62" s="2">
        <f t="shared" si="23"/>
        <v>0</v>
      </c>
      <c r="AN62" s="2">
        <f t="shared" si="23"/>
        <v>0</v>
      </c>
      <c r="AO62" s="2">
        <f t="shared" si="19"/>
        <v>0</v>
      </c>
      <c r="AP62" s="2">
        <f t="shared" si="20"/>
        <v>0</v>
      </c>
      <c r="AR62" t="s">
        <v>264</v>
      </c>
      <c r="AS62" t="s">
        <v>43</v>
      </c>
      <c r="AV62">
        <v>51</v>
      </c>
      <c r="AW62" s="82">
        <v>75</v>
      </c>
      <c r="AX62" s="54">
        <f t="shared" si="11"/>
        <v>51075</v>
      </c>
      <c r="AZ62" s="5" t="s">
        <v>276</v>
      </c>
      <c r="BB62" s="1"/>
      <c r="BC62" s="1"/>
    </row>
    <row r="63" spans="1:55" hidden="1" outlineLevel="1">
      <c r="A63" t="s">
        <v>169</v>
      </c>
      <c r="B63" t="s">
        <v>43</v>
      </c>
      <c r="C63" s="1">
        <f t="shared" si="21"/>
        <v>5091</v>
      </c>
      <c r="D63" s="5">
        <f t="shared" si="6"/>
        <v>2</v>
      </c>
      <c r="E63" s="5">
        <f t="shared" si="7"/>
        <v>1</v>
      </c>
      <c r="F63" s="5">
        <f t="shared" si="8"/>
        <v>3</v>
      </c>
      <c r="G63" s="1">
        <f t="shared" si="14"/>
        <v>1590</v>
      </c>
      <c r="H63" s="2">
        <f t="shared" si="15"/>
        <v>0.31231585150265173</v>
      </c>
      <c r="I63" s="2"/>
      <c r="J63" s="2">
        <f t="shared" si="22"/>
        <v>0.34040463563150658</v>
      </c>
      <c r="K63" s="2">
        <f t="shared" si="22"/>
        <v>0.65272048713415831</v>
      </c>
      <c r="L63" s="2">
        <f t="shared" si="22"/>
        <v>6.8748772343351014E-3</v>
      </c>
      <c r="M63" s="2">
        <f t="shared" si="17"/>
        <v>6.9388939039072284E-18</v>
      </c>
      <c r="N63" s="1">
        <v>1733</v>
      </c>
      <c r="O63" s="1">
        <v>3323</v>
      </c>
      <c r="P63" s="1">
        <v>35</v>
      </c>
      <c r="U63" s="1">
        <v>0</v>
      </c>
      <c r="X63"/>
      <c r="AI63" s="5">
        <f>IF(Q63&gt;0,RANK(Q63,(N63:P63,Q63:AE63)),0)</f>
        <v>0</v>
      </c>
      <c r="AJ63" s="5">
        <f>IF(R63&gt;0,RANK(R63,(N63:P63,Q63:AE63)),0)</f>
        <v>0</v>
      </c>
      <c r="AK63" s="5">
        <f>IF(T63&gt;0,RANK(T63,(N63:P63,Q63:AE63)),0)</f>
        <v>0</v>
      </c>
      <c r="AL63" s="5">
        <f>IF(S63&gt;0,RANK(S63,(N63:P63,Q63:AE63)),0)</f>
        <v>0</v>
      </c>
      <c r="AM63" s="2">
        <f t="shared" si="23"/>
        <v>0</v>
      </c>
      <c r="AN63" s="2">
        <f t="shared" si="23"/>
        <v>0</v>
      </c>
      <c r="AO63" s="2">
        <f t="shared" si="19"/>
        <v>0</v>
      </c>
      <c r="AP63" s="2">
        <f t="shared" si="20"/>
        <v>0</v>
      </c>
      <c r="AR63" t="s">
        <v>169</v>
      </c>
      <c r="AS63" t="s">
        <v>43</v>
      </c>
      <c r="AV63">
        <v>51</v>
      </c>
      <c r="AW63" s="82">
        <v>77</v>
      </c>
      <c r="AX63" s="54">
        <f t="shared" si="11"/>
        <v>51077</v>
      </c>
      <c r="AZ63" s="5" t="s">
        <v>276</v>
      </c>
      <c r="BB63" s="1"/>
      <c r="BC63" s="1"/>
    </row>
    <row r="64" spans="1:55" hidden="1" outlineLevel="1">
      <c r="A64" t="s">
        <v>62</v>
      </c>
      <c r="B64" t="s">
        <v>43</v>
      </c>
      <c r="C64" s="1">
        <f t="shared" si="21"/>
        <v>3399</v>
      </c>
      <c r="D64" s="5">
        <f t="shared" si="6"/>
        <v>2</v>
      </c>
      <c r="E64" s="5">
        <f t="shared" si="7"/>
        <v>1</v>
      </c>
      <c r="F64" s="5">
        <f t="shared" si="8"/>
        <v>3</v>
      </c>
      <c r="G64" s="1">
        <f t="shared" si="14"/>
        <v>1813</v>
      </c>
      <c r="H64" s="2">
        <f t="shared" si="15"/>
        <v>0.53339217416887319</v>
      </c>
      <c r="I64" s="2"/>
      <c r="J64" s="2">
        <f t="shared" si="22"/>
        <v>0.22918505442777287</v>
      </c>
      <c r="K64" s="2">
        <f t="shared" si="22"/>
        <v>0.76257722859664612</v>
      </c>
      <c r="L64" s="2">
        <f t="shared" si="22"/>
        <v>8.2377169755810525E-3</v>
      </c>
      <c r="M64" s="2">
        <f t="shared" si="17"/>
        <v>-9.7144514654701197E-17</v>
      </c>
      <c r="N64" s="1">
        <v>779</v>
      </c>
      <c r="O64" s="1">
        <v>2592</v>
      </c>
      <c r="P64" s="1">
        <v>28</v>
      </c>
      <c r="U64" s="1">
        <v>0</v>
      </c>
      <c r="X64"/>
      <c r="AI64" s="5">
        <f>IF(Q64&gt;0,RANK(Q64,(N64:P64,Q64:AE64)),0)</f>
        <v>0</v>
      </c>
      <c r="AJ64" s="5">
        <f>IF(R64&gt;0,RANK(R64,(N64:P64,Q64:AE64)),0)</f>
        <v>0</v>
      </c>
      <c r="AK64" s="5">
        <f>IF(T64&gt;0,RANK(T64,(N64:P64,Q64:AE64)),0)</f>
        <v>0</v>
      </c>
      <c r="AL64" s="5">
        <f>IF(S64&gt;0,RANK(S64,(N64:P64,Q64:AE64)),0)</f>
        <v>0</v>
      </c>
      <c r="AM64" s="2">
        <f t="shared" si="23"/>
        <v>0</v>
      </c>
      <c r="AN64" s="2">
        <f t="shared" si="23"/>
        <v>0</v>
      </c>
      <c r="AO64" s="2">
        <f t="shared" si="19"/>
        <v>0</v>
      </c>
      <c r="AP64" s="2">
        <f t="shared" si="20"/>
        <v>0</v>
      </c>
      <c r="AR64" t="s">
        <v>62</v>
      </c>
      <c r="AS64" t="s">
        <v>43</v>
      </c>
      <c r="AV64">
        <v>51</v>
      </c>
      <c r="AW64" s="82">
        <v>79</v>
      </c>
      <c r="AX64" s="54">
        <f t="shared" si="11"/>
        <v>51079</v>
      </c>
      <c r="AZ64" s="5" t="s">
        <v>276</v>
      </c>
      <c r="BB64" s="1"/>
      <c r="BC64" s="1"/>
    </row>
    <row r="65" spans="1:55" hidden="1" outlineLevel="1">
      <c r="A65" t="s">
        <v>265</v>
      </c>
      <c r="B65" t="s">
        <v>43</v>
      </c>
      <c r="C65" s="1">
        <f t="shared" si="21"/>
        <v>2761</v>
      </c>
      <c r="D65" s="5">
        <f t="shared" si="6"/>
        <v>1</v>
      </c>
      <c r="E65" s="5">
        <f t="shared" si="7"/>
        <v>2</v>
      </c>
      <c r="F65" s="5">
        <f t="shared" si="8"/>
        <v>3</v>
      </c>
      <c r="G65" s="1">
        <f t="shared" si="14"/>
        <v>132</v>
      </c>
      <c r="H65" s="2">
        <f t="shared" si="15"/>
        <v>4.7808764940239043E-2</v>
      </c>
      <c r="I65" s="2"/>
      <c r="J65" s="2">
        <f t="shared" si="22"/>
        <v>0.517566099239406</v>
      </c>
      <c r="K65" s="2">
        <f t="shared" si="22"/>
        <v>0.469757334299167</v>
      </c>
      <c r="L65" s="2">
        <f t="shared" si="22"/>
        <v>1.2676566461427018E-2</v>
      </c>
      <c r="M65" s="2">
        <f t="shared" si="17"/>
        <v>-1.0408340855860843E-17</v>
      </c>
      <c r="N65" s="1">
        <v>1429</v>
      </c>
      <c r="O65" s="1">
        <v>1297</v>
      </c>
      <c r="P65" s="1">
        <v>35</v>
      </c>
      <c r="U65" s="1">
        <v>0</v>
      </c>
      <c r="X65"/>
      <c r="AI65" s="5">
        <f>IF(Q65&gt;0,RANK(Q65,(N65:P65,Q65:AE65)),0)</f>
        <v>0</v>
      </c>
      <c r="AJ65" s="5">
        <f>IF(R65&gt;0,RANK(R65,(N65:P65,Q65:AE65)),0)</f>
        <v>0</v>
      </c>
      <c r="AK65" s="5">
        <f>IF(T65&gt;0,RANK(T65,(N65:P65,Q65:AE65)),0)</f>
        <v>0</v>
      </c>
      <c r="AL65" s="5">
        <f>IF(S65&gt;0,RANK(S65,(N65:P65,Q65:AE65)),0)</f>
        <v>0</v>
      </c>
      <c r="AM65" s="2">
        <f t="shared" si="23"/>
        <v>0</v>
      </c>
      <c r="AN65" s="2">
        <f t="shared" si="23"/>
        <v>0</v>
      </c>
      <c r="AO65" s="2">
        <f t="shared" si="19"/>
        <v>0</v>
      </c>
      <c r="AP65" s="2">
        <f t="shared" si="20"/>
        <v>0</v>
      </c>
      <c r="AR65" t="s">
        <v>265</v>
      </c>
      <c r="AS65" t="s">
        <v>43</v>
      </c>
      <c r="AV65">
        <v>51</v>
      </c>
      <c r="AW65" s="82">
        <v>81</v>
      </c>
      <c r="AX65" s="54">
        <f t="shared" si="11"/>
        <v>51081</v>
      </c>
      <c r="AZ65" s="5" t="s">
        <v>276</v>
      </c>
      <c r="BB65" s="1"/>
      <c r="BC65" s="1"/>
    </row>
    <row r="66" spans="1:55" hidden="1" outlineLevel="1">
      <c r="A66" t="s">
        <v>266</v>
      </c>
      <c r="B66" t="s">
        <v>43</v>
      </c>
      <c r="C66" s="1">
        <f t="shared" si="21"/>
        <v>8161</v>
      </c>
      <c r="D66" s="5">
        <f t="shared" si="6"/>
        <v>2</v>
      </c>
      <c r="E66" s="5">
        <f t="shared" si="7"/>
        <v>1</v>
      </c>
      <c r="F66" s="5">
        <f t="shared" si="8"/>
        <v>3</v>
      </c>
      <c r="G66" s="1">
        <f t="shared" si="14"/>
        <v>1972</v>
      </c>
      <c r="H66" s="2">
        <f t="shared" si="15"/>
        <v>0.24163705428256341</v>
      </c>
      <c r="I66" s="2"/>
      <c r="J66" s="2">
        <f t="shared" si="22"/>
        <v>0.37397377772331825</v>
      </c>
      <c r="K66" s="2">
        <f t="shared" si="22"/>
        <v>0.61561083200588163</v>
      </c>
      <c r="L66" s="2">
        <f t="shared" si="22"/>
        <v>1.0292856267614264E-2</v>
      </c>
      <c r="M66" s="2">
        <f t="shared" si="17"/>
        <v>1.2253400318580979E-4</v>
      </c>
      <c r="N66" s="1">
        <v>3052</v>
      </c>
      <c r="O66" s="1">
        <v>5024</v>
      </c>
      <c r="P66" s="1">
        <v>84</v>
      </c>
      <c r="U66" s="1">
        <v>1</v>
      </c>
      <c r="X66"/>
      <c r="AI66" s="5">
        <f>IF(Q66&gt;0,RANK(Q66,(N66:P66,Q66:AE66)),0)</f>
        <v>0</v>
      </c>
      <c r="AJ66" s="5">
        <f>IF(R66&gt;0,RANK(R66,(N66:P66,Q66:AE66)),0)</f>
        <v>0</v>
      </c>
      <c r="AK66" s="5">
        <f>IF(T66&gt;0,RANK(T66,(N66:P66,Q66:AE66)),0)</f>
        <v>0</v>
      </c>
      <c r="AL66" s="5">
        <f>IF(S66&gt;0,RANK(S66,(N66:P66,Q66:AE66)),0)</f>
        <v>0</v>
      </c>
      <c r="AM66" s="2">
        <f t="shared" si="23"/>
        <v>0</v>
      </c>
      <c r="AN66" s="2">
        <f t="shared" si="23"/>
        <v>0</v>
      </c>
      <c r="AO66" s="2">
        <f t="shared" si="19"/>
        <v>0</v>
      </c>
      <c r="AP66" s="2">
        <f t="shared" si="20"/>
        <v>0</v>
      </c>
      <c r="AR66" t="s">
        <v>266</v>
      </c>
      <c r="AS66" t="s">
        <v>43</v>
      </c>
      <c r="AV66">
        <v>51</v>
      </c>
      <c r="AW66" s="82">
        <v>83</v>
      </c>
      <c r="AX66" s="54">
        <f t="shared" si="11"/>
        <v>51083</v>
      </c>
      <c r="AZ66" s="5" t="s">
        <v>276</v>
      </c>
      <c r="BB66" s="1"/>
      <c r="BC66" s="1"/>
    </row>
    <row r="67" spans="1:55" hidden="1" outlineLevel="1">
      <c r="A67" t="s">
        <v>267</v>
      </c>
      <c r="B67" t="s">
        <v>43</v>
      </c>
      <c r="C67" s="1">
        <f t="shared" si="21"/>
        <v>26705</v>
      </c>
      <c r="D67" s="5">
        <f t="shared" si="6"/>
        <v>2</v>
      </c>
      <c r="E67" s="5">
        <f t="shared" si="7"/>
        <v>1</v>
      </c>
      <c r="F67" s="5">
        <f t="shared" si="8"/>
        <v>3</v>
      </c>
      <c r="G67" s="1">
        <f t="shared" si="14"/>
        <v>13089</v>
      </c>
      <c r="H67" s="2">
        <f t="shared" si="15"/>
        <v>0.49013293390750795</v>
      </c>
      <c r="I67" s="2"/>
      <c r="J67" s="2">
        <f t="shared" si="22"/>
        <v>0.25193783935592584</v>
      </c>
      <c r="K67" s="2">
        <f t="shared" si="22"/>
        <v>0.74207077326343385</v>
      </c>
      <c r="L67" s="2">
        <f t="shared" si="22"/>
        <v>5.7292641827373153E-3</v>
      </c>
      <c r="M67" s="2">
        <f t="shared" si="17"/>
        <v>2.6212319790299646E-4</v>
      </c>
      <c r="N67" s="1">
        <v>6728</v>
      </c>
      <c r="O67" s="1">
        <v>19817</v>
      </c>
      <c r="P67" s="1">
        <v>153</v>
      </c>
      <c r="U67" s="1">
        <v>7</v>
      </c>
      <c r="X67"/>
      <c r="AI67" s="5">
        <f>IF(Q67&gt;0,RANK(Q67,(N67:P67,Q67:AE67)),0)</f>
        <v>0</v>
      </c>
      <c r="AJ67" s="5">
        <f>IF(R67&gt;0,RANK(R67,(N67:P67,Q67:AE67)),0)</f>
        <v>0</v>
      </c>
      <c r="AK67" s="5">
        <f>IF(T67&gt;0,RANK(T67,(N67:P67,Q67:AE67)),0)</f>
        <v>0</v>
      </c>
      <c r="AL67" s="5">
        <f>IF(S67&gt;0,RANK(S67,(N67:P67,Q67:AE67)),0)</f>
        <v>0</v>
      </c>
      <c r="AM67" s="2">
        <f t="shared" si="23"/>
        <v>0</v>
      </c>
      <c r="AN67" s="2">
        <f t="shared" si="23"/>
        <v>0</v>
      </c>
      <c r="AO67" s="2">
        <f t="shared" si="19"/>
        <v>0</v>
      </c>
      <c r="AP67" s="2">
        <f t="shared" si="20"/>
        <v>0</v>
      </c>
      <c r="AR67" t="s">
        <v>267</v>
      </c>
      <c r="AS67" t="s">
        <v>43</v>
      </c>
      <c r="AV67">
        <v>51</v>
      </c>
      <c r="AW67" s="82">
        <v>85</v>
      </c>
      <c r="AX67" s="54">
        <f t="shared" si="11"/>
        <v>51085</v>
      </c>
      <c r="AZ67" s="5" t="s">
        <v>276</v>
      </c>
      <c r="BB67" s="1"/>
      <c r="BC67" s="1"/>
    </row>
    <row r="68" spans="1:55" hidden="1" outlineLevel="1">
      <c r="A68" t="s">
        <v>268</v>
      </c>
      <c r="B68" t="s">
        <v>43</v>
      </c>
      <c r="C68" s="1">
        <f t="shared" si="21"/>
        <v>80004</v>
      </c>
      <c r="D68" s="5">
        <f t="shared" ref="D68:D131" si="24">IF(N68&gt;0, RANK(N68,(N68:AG68)),0)</f>
        <v>2</v>
      </c>
      <c r="E68" s="5">
        <f t="shared" ref="E68:E131" si="25">IF(O68&gt;0,RANK(O68,(N68:AG68)),0)</f>
        <v>1</v>
      </c>
      <c r="F68" s="5">
        <f t="shared" ref="F68:F131" si="26">IF(P68&gt;0,RANK(P68,(N68:AG68)),0)</f>
        <v>3</v>
      </c>
      <c r="G68" s="1">
        <f t="shared" si="14"/>
        <v>23742</v>
      </c>
      <c r="H68" s="2">
        <f t="shared" si="15"/>
        <v>0.29676016199190042</v>
      </c>
      <c r="I68" s="2"/>
      <c r="J68" s="2">
        <f t="shared" si="22"/>
        <v>0.34758262086895653</v>
      </c>
      <c r="K68" s="2">
        <f t="shared" si="22"/>
        <v>0.644342782860857</v>
      </c>
      <c r="L68" s="2">
        <f t="shared" si="22"/>
        <v>7.5121243937803107E-3</v>
      </c>
      <c r="M68" s="2">
        <f t="shared" si="17"/>
        <v>5.6247187640616307E-4</v>
      </c>
      <c r="N68" s="1">
        <v>27808</v>
      </c>
      <c r="O68" s="1">
        <v>51550</v>
      </c>
      <c r="P68" s="1">
        <v>601</v>
      </c>
      <c r="U68" s="1">
        <v>45</v>
      </c>
      <c r="X68"/>
      <c r="AI68" s="5">
        <f>IF(Q68&gt;0,RANK(Q68,(N68:P68,Q68:AE68)),0)</f>
        <v>0</v>
      </c>
      <c r="AJ68" s="5">
        <f>IF(R68&gt;0,RANK(R68,(N68:P68,Q68:AE68)),0)</f>
        <v>0</v>
      </c>
      <c r="AK68" s="5">
        <f>IF(T68&gt;0,RANK(T68,(N68:P68,Q68:AE68)),0)</f>
        <v>0</v>
      </c>
      <c r="AL68" s="5">
        <f>IF(S68&gt;0,RANK(S68,(N68:P68,Q68:AE68)),0)</f>
        <v>0</v>
      </c>
      <c r="AM68" s="2">
        <f t="shared" si="23"/>
        <v>0</v>
      </c>
      <c r="AN68" s="2">
        <f t="shared" si="23"/>
        <v>0</v>
      </c>
      <c r="AO68" s="2">
        <f t="shared" si="19"/>
        <v>0</v>
      </c>
      <c r="AP68" s="2">
        <f t="shared" si="20"/>
        <v>0</v>
      </c>
      <c r="AR68" t="s">
        <v>268</v>
      </c>
      <c r="AS68" t="s">
        <v>43</v>
      </c>
      <c r="AV68">
        <v>51</v>
      </c>
      <c r="AW68" s="82">
        <v>87</v>
      </c>
      <c r="AX68" s="54">
        <f t="shared" ref="AX68:AX132" si="27">1000*AV68+AW68</f>
        <v>51087</v>
      </c>
      <c r="AZ68" s="5" t="s">
        <v>276</v>
      </c>
      <c r="BB68" s="1"/>
      <c r="BC68" s="1"/>
    </row>
    <row r="69" spans="1:55" hidden="1" outlineLevel="1">
      <c r="A69" t="s">
        <v>37</v>
      </c>
      <c r="B69" t="s">
        <v>43</v>
      </c>
      <c r="C69" s="1">
        <f t="shared" si="21"/>
        <v>17927</v>
      </c>
      <c r="D69" s="5">
        <f t="shared" si="24"/>
        <v>2</v>
      </c>
      <c r="E69" s="5">
        <f t="shared" si="25"/>
        <v>1</v>
      </c>
      <c r="F69" s="5">
        <f t="shared" si="26"/>
        <v>3</v>
      </c>
      <c r="G69" s="1">
        <f t="shared" si="14"/>
        <v>346</v>
      </c>
      <c r="H69" s="2">
        <f t="shared" si="15"/>
        <v>1.9300496457856864E-2</v>
      </c>
      <c r="I69" s="2"/>
      <c r="J69" s="2">
        <f t="shared" si="22"/>
        <v>0.48541306409326712</v>
      </c>
      <c r="K69" s="2">
        <f t="shared" si="22"/>
        <v>0.50471356055112404</v>
      </c>
      <c r="L69" s="2">
        <f t="shared" si="22"/>
        <v>9.8175935739387519E-3</v>
      </c>
      <c r="M69" s="2">
        <f t="shared" si="17"/>
        <v>5.5781781670085837E-5</v>
      </c>
      <c r="N69" s="1">
        <v>8702</v>
      </c>
      <c r="O69" s="1">
        <v>9048</v>
      </c>
      <c r="P69" s="1">
        <v>176</v>
      </c>
      <c r="U69" s="1">
        <v>1</v>
      </c>
      <c r="X69"/>
      <c r="AI69" s="5">
        <f>IF(Q69&gt;0,RANK(Q69,(N69:P69,Q69:AE69)),0)</f>
        <v>0</v>
      </c>
      <c r="AJ69" s="5">
        <f>IF(R69&gt;0,RANK(R69,(N69:P69,Q69:AE69)),0)</f>
        <v>0</v>
      </c>
      <c r="AK69" s="5">
        <f>IF(T69&gt;0,RANK(T69,(N69:P69,Q69:AE69)),0)</f>
        <v>0</v>
      </c>
      <c r="AL69" s="5">
        <f>IF(S69&gt;0,RANK(S69,(N69:P69,Q69:AE69)),0)</f>
        <v>0</v>
      </c>
      <c r="AM69" s="2">
        <f t="shared" si="23"/>
        <v>0</v>
      </c>
      <c r="AN69" s="2">
        <f t="shared" si="23"/>
        <v>0</v>
      </c>
      <c r="AO69" s="2">
        <f t="shared" si="19"/>
        <v>0</v>
      </c>
      <c r="AP69" s="2">
        <f t="shared" si="20"/>
        <v>0</v>
      </c>
      <c r="AR69" t="s">
        <v>37</v>
      </c>
      <c r="AS69" t="s">
        <v>43</v>
      </c>
      <c r="AV69">
        <v>51</v>
      </c>
      <c r="AW69" s="82">
        <v>89</v>
      </c>
      <c r="AX69" s="54">
        <f t="shared" si="27"/>
        <v>51089</v>
      </c>
      <c r="AZ69" s="5" t="s">
        <v>276</v>
      </c>
      <c r="BB69" s="1"/>
      <c r="BC69" s="1"/>
    </row>
    <row r="70" spans="1:55" hidden="1" outlineLevel="1">
      <c r="A70" t="s">
        <v>269</v>
      </c>
      <c r="B70" t="s">
        <v>43</v>
      </c>
      <c r="C70" s="1">
        <f t="shared" si="21"/>
        <v>1152</v>
      </c>
      <c r="D70" s="5">
        <f t="shared" si="24"/>
        <v>2</v>
      </c>
      <c r="E70" s="5">
        <f t="shared" si="25"/>
        <v>1</v>
      </c>
      <c r="F70" s="5">
        <f t="shared" si="26"/>
        <v>3</v>
      </c>
      <c r="G70" s="1">
        <f t="shared" si="14"/>
        <v>450</v>
      </c>
      <c r="H70" s="2">
        <f t="shared" si="15"/>
        <v>0.390625</v>
      </c>
      <c r="I70" s="2"/>
      <c r="J70" s="2">
        <f t="shared" si="22"/>
        <v>0.29947916666666669</v>
      </c>
      <c r="K70" s="2">
        <f t="shared" si="22"/>
        <v>0.69010416666666663</v>
      </c>
      <c r="L70" s="2">
        <f t="shared" si="22"/>
        <v>9.5486111111111119E-3</v>
      </c>
      <c r="M70" s="2">
        <f t="shared" si="17"/>
        <v>8.6805555555551778E-4</v>
      </c>
      <c r="N70" s="1">
        <v>345</v>
      </c>
      <c r="O70" s="1">
        <v>795</v>
      </c>
      <c r="P70" s="1">
        <v>11</v>
      </c>
      <c r="U70" s="1">
        <v>1</v>
      </c>
      <c r="X70"/>
      <c r="AI70" s="5">
        <f>IF(Q70&gt;0,RANK(Q70,(N70:P70,Q70:AE70)),0)</f>
        <v>0</v>
      </c>
      <c r="AJ70" s="5">
        <f>IF(R70&gt;0,RANK(R70,(N70:P70,Q70:AE70)),0)</f>
        <v>0</v>
      </c>
      <c r="AK70" s="5">
        <f>IF(T70&gt;0,RANK(T70,(N70:P70,Q70:AE70)),0)</f>
        <v>0</v>
      </c>
      <c r="AL70" s="5">
        <f>IF(S70&gt;0,RANK(S70,(N70:P70,Q70:AE70)),0)</f>
        <v>0</v>
      </c>
      <c r="AM70" s="2">
        <f t="shared" si="23"/>
        <v>0</v>
      </c>
      <c r="AN70" s="2">
        <f t="shared" si="23"/>
        <v>0</v>
      </c>
      <c r="AO70" s="2">
        <f t="shared" si="19"/>
        <v>0</v>
      </c>
      <c r="AP70" s="2">
        <f t="shared" si="20"/>
        <v>0</v>
      </c>
      <c r="AR70" t="s">
        <v>269</v>
      </c>
      <c r="AS70" t="s">
        <v>43</v>
      </c>
      <c r="AV70">
        <v>51</v>
      </c>
      <c r="AW70" s="82">
        <v>91</v>
      </c>
      <c r="AX70" s="54">
        <f t="shared" si="27"/>
        <v>51091</v>
      </c>
      <c r="AZ70" s="5" t="s">
        <v>276</v>
      </c>
      <c r="BB70" s="1"/>
      <c r="BC70" s="1"/>
    </row>
    <row r="71" spans="1:55" hidden="1" outlineLevel="1">
      <c r="A71" t="s">
        <v>270</v>
      </c>
      <c r="B71" t="s">
        <v>43</v>
      </c>
      <c r="C71" s="1">
        <f t="shared" si="21"/>
        <v>8727</v>
      </c>
      <c r="D71" s="5">
        <f t="shared" si="24"/>
        <v>2</v>
      </c>
      <c r="E71" s="5">
        <f t="shared" si="25"/>
        <v>1</v>
      </c>
      <c r="F71" s="5">
        <f t="shared" si="26"/>
        <v>3</v>
      </c>
      <c r="G71" s="1">
        <f t="shared" si="14"/>
        <v>1659</v>
      </c>
      <c r="H71" s="2">
        <f t="shared" si="15"/>
        <v>0.19009969061533172</v>
      </c>
      <c r="I71" s="2"/>
      <c r="J71" s="2">
        <f t="shared" si="22"/>
        <v>0.40093961269623007</v>
      </c>
      <c r="K71" s="2">
        <f t="shared" si="22"/>
        <v>0.59103930331156185</v>
      </c>
      <c r="L71" s="2">
        <f t="shared" si="22"/>
        <v>8.02108399220809E-3</v>
      </c>
      <c r="M71" s="2">
        <f t="shared" si="17"/>
        <v>-6.7654215563095477E-17</v>
      </c>
      <c r="N71" s="1">
        <v>3499</v>
      </c>
      <c r="O71" s="1">
        <v>5158</v>
      </c>
      <c r="P71" s="1">
        <v>70</v>
      </c>
      <c r="U71" s="1">
        <v>0</v>
      </c>
      <c r="X71"/>
      <c r="AI71" s="5">
        <f>IF(Q71&gt;0,RANK(Q71,(N71:P71,Q71:AE71)),0)</f>
        <v>0</v>
      </c>
      <c r="AJ71" s="5">
        <f>IF(R71&gt;0,RANK(R71,(N71:P71,Q71:AE71)),0)</f>
        <v>0</v>
      </c>
      <c r="AK71" s="5">
        <f>IF(T71&gt;0,RANK(T71,(N71:P71,Q71:AE71)),0)</f>
        <v>0</v>
      </c>
      <c r="AL71" s="5">
        <f>IF(S71&gt;0,RANK(S71,(N71:P71,Q71:AE71)),0)</f>
        <v>0</v>
      </c>
      <c r="AM71" s="2">
        <f t="shared" si="23"/>
        <v>0</v>
      </c>
      <c r="AN71" s="2">
        <f t="shared" si="23"/>
        <v>0</v>
      </c>
      <c r="AO71" s="2">
        <f t="shared" si="19"/>
        <v>0</v>
      </c>
      <c r="AP71" s="2">
        <f t="shared" si="20"/>
        <v>0</v>
      </c>
      <c r="AR71" t="s">
        <v>270</v>
      </c>
      <c r="AS71" t="s">
        <v>43</v>
      </c>
      <c r="AV71">
        <v>51</v>
      </c>
      <c r="AW71" s="82">
        <v>93</v>
      </c>
      <c r="AX71" s="54">
        <f t="shared" si="27"/>
        <v>51093</v>
      </c>
      <c r="AZ71" s="5" t="s">
        <v>276</v>
      </c>
      <c r="BB71" s="1"/>
      <c r="BC71" s="1"/>
    </row>
    <row r="72" spans="1:55" hidden="1" outlineLevel="1">
      <c r="A72" t="s">
        <v>16</v>
      </c>
      <c r="B72" t="s">
        <v>43</v>
      </c>
      <c r="C72" s="1">
        <f t="shared" si="21"/>
        <v>13686</v>
      </c>
      <c r="D72" s="5">
        <f t="shared" si="24"/>
        <v>2</v>
      </c>
      <c r="E72" s="5">
        <f t="shared" si="25"/>
        <v>1</v>
      </c>
      <c r="F72" s="5">
        <f t="shared" si="26"/>
        <v>3</v>
      </c>
      <c r="G72" s="1">
        <f t="shared" si="14"/>
        <v>2472</v>
      </c>
      <c r="H72" s="2">
        <f t="shared" si="15"/>
        <v>0.18062253397632616</v>
      </c>
      <c r="I72" s="2"/>
      <c r="J72" s="2">
        <f t="shared" si="22"/>
        <v>0.40625456671050708</v>
      </c>
      <c r="K72" s="2">
        <f t="shared" si="22"/>
        <v>0.5868771006868333</v>
      </c>
      <c r="L72" s="2">
        <f t="shared" si="22"/>
        <v>6.6491304983194504E-3</v>
      </c>
      <c r="M72" s="2">
        <f t="shared" si="17"/>
        <v>2.1920210434017099E-4</v>
      </c>
      <c r="N72" s="1">
        <v>5560</v>
      </c>
      <c r="O72" s="1">
        <v>8032</v>
      </c>
      <c r="P72" s="1">
        <v>91</v>
      </c>
      <c r="U72" s="1">
        <v>3</v>
      </c>
      <c r="X72"/>
      <c r="AI72" s="5">
        <f>IF(Q72&gt;0,RANK(Q72,(N72:P72,Q72:AE72)),0)</f>
        <v>0</v>
      </c>
      <c r="AJ72" s="5">
        <f>IF(R72&gt;0,RANK(R72,(N72:P72,Q72:AE72)),0)</f>
        <v>0</v>
      </c>
      <c r="AK72" s="5">
        <f>IF(T72&gt;0,RANK(T72,(N72:P72,Q72:AE72)),0)</f>
        <v>0</v>
      </c>
      <c r="AL72" s="5">
        <f>IF(S72&gt;0,RANK(S72,(N72:P72,Q72:AE72)),0)</f>
        <v>0</v>
      </c>
      <c r="AM72" s="2">
        <f t="shared" si="23"/>
        <v>0</v>
      </c>
      <c r="AN72" s="2">
        <f t="shared" si="23"/>
        <v>0</v>
      </c>
      <c r="AO72" s="2">
        <f t="shared" si="19"/>
        <v>0</v>
      </c>
      <c r="AP72" s="2">
        <f t="shared" si="20"/>
        <v>0</v>
      </c>
      <c r="AR72" t="s">
        <v>16</v>
      </c>
      <c r="AS72" t="s">
        <v>43</v>
      </c>
      <c r="AV72">
        <v>51</v>
      </c>
      <c r="AW72" s="82">
        <v>95</v>
      </c>
      <c r="AX72" s="54">
        <f t="shared" si="27"/>
        <v>51095</v>
      </c>
      <c r="AZ72" s="5" t="s">
        <v>276</v>
      </c>
      <c r="BB72" s="1"/>
      <c r="BC72" s="1"/>
    </row>
    <row r="73" spans="1:55" hidden="1" outlineLevel="1">
      <c r="A73" t="s">
        <v>18</v>
      </c>
      <c r="B73" t="s">
        <v>43</v>
      </c>
      <c r="C73" s="1">
        <f t="shared" si="21"/>
        <v>2177</v>
      </c>
      <c r="D73" s="5">
        <f t="shared" si="24"/>
        <v>2</v>
      </c>
      <c r="E73" s="5">
        <f t="shared" si="25"/>
        <v>1</v>
      </c>
      <c r="F73" s="5">
        <f t="shared" si="26"/>
        <v>3</v>
      </c>
      <c r="G73" s="1">
        <f>IF(C73&gt;0,MAX(N73:P73)-LARGE(N73:P73,2),0)</f>
        <v>144</v>
      </c>
      <c r="H73" s="2">
        <f>IF(C73&gt;0,G73/C73,0)</f>
        <v>6.6146072576940745E-2</v>
      </c>
      <c r="I73" s="2"/>
      <c r="J73" s="2">
        <f>IF($C73=0,"-",N73/$C73)</f>
        <v>0.46256316031235645</v>
      </c>
      <c r="K73" s="2">
        <f>IF($C73=0,"-",O73/$C73)</f>
        <v>0.52870923288929716</v>
      </c>
      <c r="L73" s="2">
        <f>IF($C73=0,"-",P73/$C73)</f>
        <v>8.727606798346348E-3</v>
      </c>
      <c r="M73" s="2">
        <f>IF(C73=0,"-",(1-J73-K73-L73))</f>
        <v>3.9898639947466563E-17</v>
      </c>
      <c r="N73" s="1">
        <v>1007</v>
      </c>
      <c r="O73" s="1">
        <v>1151</v>
      </c>
      <c r="P73" s="1">
        <v>19</v>
      </c>
      <c r="U73" s="1">
        <v>0</v>
      </c>
      <c r="X73"/>
      <c r="AI73" s="5">
        <f>IF(Q73&gt;0,RANK(Q73,(N73:P73,Q73:AE73)),0)</f>
        <v>0</v>
      </c>
      <c r="AJ73" s="5">
        <f>IF(R73&gt;0,RANK(R73,(N73:P73,Q73:AE73)),0)</f>
        <v>0</v>
      </c>
      <c r="AK73" s="5">
        <f>IF(T73&gt;0,RANK(T73,(N73:P73,Q73:AE73)),0)</f>
        <v>0</v>
      </c>
      <c r="AL73" s="5">
        <f>IF(S73&gt;0,RANK(S73,(N73:P73,Q73:AE73)),0)</f>
        <v>0</v>
      </c>
      <c r="AM73" s="2">
        <f>IF($C73=0,"-",Q73/$C73)</f>
        <v>0</v>
      </c>
      <c r="AN73" s="2">
        <f>IF($C73=0,"-",R73/$C73)</f>
        <v>0</v>
      </c>
      <c r="AO73" s="2">
        <f>IF($C73=0,"-",T73/$C73)</f>
        <v>0</v>
      </c>
      <c r="AP73" s="2">
        <f>IF($C73=0,"-",S73/$C73)</f>
        <v>0</v>
      </c>
      <c r="AR73" t="s">
        <v>18</v>
      </c>
      <c r="AS73" t="s">
        <v>43</v>
      </c>
      <c r="AV73">
        <v>51</v>
      </c>
      <c r="AW73" s="82">
        <v>97</v>
      </c>
      <c r="AX73" s="54">
        <f>1000*AV73+AW73</f>
        <v>51097</v>
      </c>
      <c r="AZ73" s="5" t="s">
        <v>276</v>
      </c>
      <c r="BB73" s="1"/>
      <c r="BC73" s="1"/>
    </row>
    <row r="74" spans="1:55" hidden="1" outlineLevel="1">
      <c r="A74" t="s">
        <v>17</v>
      </c>
      <c r="B74" t="s">
        <v>43</v>
      </c>
      <c r="C74" s="1">
        <f t="shared" si="21"/>
        <v>3925</v>
      </c>
      <c r="D74" s="5">
        <f t="shared" si="24"/>
        <v>2</v>
      </c>
      <c r="E74" s="5">
        <f t="shared" si="25"/>
        <v>1</v>
      </c>
      <c r="F74" s="5">
        <f t="shared" si="26"/>
        <v>3</v>
      </c>
      <c r="G74" s="1">
        <f t="shared" si="14"/>
        <v>1245</v>
      </c>
      <c r="H74" s="2">
        <f t="shared" si="15"/>
        <v>0.31719745222929935</v>
      </c>
      <c r="I74" s="2"/>
      <c r="J74" s="2">
        <f t="shared" si="22"/>
        <v>0.33834394904458598</v>
      </c>
      <c r="K74" s="2">
        <f t="shared" si="22"/>
        <v>0.65554140127388538</v>
      </c>
      <c r="L74" s="2">
        <f t="shared" si="22"/>
        <v>6.1146496815286623E-3</v>
      </c>
      <c r="M74" s="2">
        <f t="shared" si="17"/>
        <v>-2.3418766925686896E-17</v>
      </c>
      <c r="N74" s="1">
        <v>1328</v>
      </c>
      <c r="O74" s="1">
        <v>2573</v>
      </c>
      <c r="P74" s="1">
        <v>24</v>
      </c>
      <c r="U74" s="1">
        <v>0</v>
      </c>
      <c r="X74"/>
      <c r="AI74" s="5">
        <f>IF(Q74&gt;0,RANK(Q74,(N74:P74,Q74:AE74)),0)</f>
        <v>0</v>
      </c>
      <c r="AJ74" s="5">
        <f>IF(R74&gt;0,RANK(R74,(N74:P74,Q74:AE74)),0)</f>
        <v>0</v>
      </c>
      <c r="AK74" s="5">
        <f>IF(T74&gt;0,RANK(T74,(N74:P74,Q74:AE74)),0)</f>
        <v>0</v>
      </c>
      <c r="AL74" s="5">
        <f>IF(S74&gt;0,RANK(S74,(N74:P74,Q74:AE74)),0)</f>
        <v>0</v>
      </c>
      <c r="AM74" s="2">
        <f t="shared" si="23"/>
        <v>0</v>
      </c>
      <c r="AN74" s="2">
        <f t="shared" si="23"/>
        <v>0</v>
      </c>
      <c r="AO74" s="2">
        <f t="shared" si="19"/>
        <v>0</v>
      </c>
      <c r="AP74" s="2">
        <f t="shared" si="20"/>
        <v>0</v>
      </c>
      <c r="AR74" t="s">
        <v>17</v>
      </c>
      <c r="AS74" t="s">
        <v>43</v>
      </c>
      <c r="AV74">
        <v>51</v>
      </c>
      <c r="AW74" s="82">
        <v>99</v>
      </c>
      <c r="AX74" s="54">
        <f t="shared" si="27"/>
        <v>51099</v>
      </c>
      <c r="AZ74" s="5" t="s">
        <v>276</v>
      </c>
      <c r="BB74" s="1"/>
      <c r="BC74" s="1"/>
    </row>
    <row r="75" spans="1:55" hidden="1" outlineLevel="1">
      <c r="A75" t="s">
        <v>19</v>
      </c>
      <c r="B75" t="s">
        <v>43</v>
      </c>
      <c r="C75" s="1">
        <f t="shared" si="21"/>
        <v>3893</v>
      </c>
      <c r="D75" s="5">
        <f t="shared" si="24"/>
        <v>2</v>
      </c>
      <c r="E75" s="5">
        <f t="shared" si="25"/>
        <v>1</v>
      </c>
      <c r="F75" s="5">
        <f t="shared" si="26"/>
        <v>3</v>
      </c>
      <c r="G75" s="1">
        <f t="shared" si="14"/>
        <v>1157</v>
      </c>
      <c r="H75" s="2">
        <f t="shared" si="15"/>
        <v>0.29720010274852299</v>
      </c>
      <c r="I75" s="2"/>
      <c r="J75" s="2">
        <f t="shared" si="22"/>
        <v>0.3480606216285641</v>
      </c>
      <c r="K75" s="2">
        <f t="shared" si="22"/>
        <v>0.64526072437708704</v>
      </c>
      <c r="L75" s="2">
        <f t="shared" si="22"/>
        <v>6.6786539943488312E-3</v>
      </c>
      <c r="M75" s="2">
        <f t="shared" si="17"/>
        <v>2.8622937353617317E-17</v>
      </c>
      <c r="N75" s="1">
        <v>1355</v>
      </c>
      <c r="O75" s="1">
        <v>2512</v>
      </c>
      <c r="P75" s="1">
        <v>26</v>
      </c>
      <c r="U75" s="1">
        <v>0</v>
      </c>
      <c r="X75"/>
      <c r="AI75" s="5">
        <f>IF(Q75&gt;0,RANK(Q75,(N75:P75,Q75:AE75)),0)</f>
        <v>0</v>
      </c>
      <c r="AJ75" s="5">
        <f>IF(R75&gt;0,RANK(R75,(N75:P75,Q75:AE75)),0)</f>
        <v>0</v>
      </c>
      <c r="AK75" s="5">
        <f>IF(T75&gt;0,RANK(T75,(N75:P75,Q75:AE75)),0)</f>
        <v>0</v>
      </c>
      <c r="AL75" s="5">
        <f>IF(S75&gt;0,RANK(S75,(N75:P75,Q75:AE75)),0)</f>
        <v>0</v>
      </c>
      <c r="AM75" s="2">
        <f t="shared" si="23"/>
        <v>0</v>
      </c>
      <c r="AN75" s="2">
        <f t="shared" si="23"/>
        <v>0</v>
      </c>
      <c r="AO75" s="2">
        <f t="shared" si="19"/>
        <v>0</v>
      </c>
      <c r="AP75" s="2">
        <f t="shared" si="20"/>
        <v>0</v>
      </c>
      <c r="AR75" t="s">
        <v>19</v>
      </c>
      <c r="AS75" t="s">
        <v>43</v>
      </c>
      <c r="AV75">
        <v>51</v>
      </c>
      <c r="AW75" s="82">
        <v>101</v>
      </c>
      <c r="AX75" s="54">
        <f t="shared" si="27"/>
        <v>51101</v>
      </c>
      <c r="AZ75" s="5" t="s">
        <v>276</v>
      </c>
      <c r="BB75" s="1"/>
      <c r="BC75" s="1"/>
    </row>
    <row r="76" spans="1:55" hidden="1" outlineLevel="1">
      <c r="A76" t="s">
        <v>20</v>
      </c>
      <c r="B76" t="s">
        <v>43</v>
      </c>
      <c r="C76" s="1">
        <f t="shared" si="21"/>
        <v>4372</v>
      </c>
      <c r="D76" s="5">
        <f t="shared" si="24"/>
        <v>2</v>
      </c>
      <c r="E76" s="5">
        <f t="shared" si="25"/>
        <v>1</v>
      </c>
      <c r="F76" s="5">
        <f t="shared" si="26"/>
        <v>3</v>
      </c>
      <c r="G76" s="1">
        <f t="shared" si="14"/>
        <v>1431</v>
      </c>
      <c r="H76" s="2">
        <f t="shared" si="15"/>
        <v>0.32731015553522413</v>
      </c>
      <c r="I76" s="2"/>
      <c r="J76" s="2">
        <f t="shared" si="22"/>
        <v>0.33074107959743826</v>
      </c>
      <c r="K76" s="2">
        <f t="shared" si="22"/>
        <v>0.65805123513266239</v>
      </c>
      <c r="L76" s="2">
        <f t="shared" si="22"/>
        <v>1.0750228728270814E-2</v>
      </c>
      <c r="M76" s="2">
        <f t="shared" si="17"/>
        <v>4.5745654162853387E-4</v>
      </c>
      <c r="N76" s="1">
        <v>1446</v>
      </c>
      <c r="O76" s="1">
        <v>2877</v>
      </c>
      <c r="P76" s="1">
        <v>47</v>
      </c>
      <c r="U76" s="1">
        <v>2</v>
      </c>
      <c r="X76"/>
      <c r="AI76" s="5">
        <f>IF(Q76&gt;0,RANK(Q76,(N76:P76,Q76:AE76)),0)</f>
        <v>0</v>
      </c>
      <c r="AJ76" s="5">
        <f>IF(R76&gt;0,RANK(R76,(N76:P76,Q76:AE76)),0)</f>
        <v>0</v>
      </c>
      <c r="AK76" s="5">
        <f>IF(T76&gt;0,RANK(T76,(N76:P76,Q76:AE76)),0)</f>
        <v>0</v>
      </c>
      <c r="AL76" s="5">
        <f>IF(S76&gt;0,RANK(S76,(N76:P76,Q76:AE76)),0)</f>
        <v>0</v>
      </c>
      <c r="AM76" s="2">
        <f t="shared" si="23"/>
        <v>0</v>
      </c>
      <c r="AN76" s="2">
        <f t="shared" si="23"/>
        <v>0</v>
      </c>
      <c r="AO76" s="2">
        <f t="shared" si="19"/>
        <v>0</v>
      </c>
      <c r="AP76" s="2">
        <f t="shared" si="20"/>
        <v>0</v>
      </c>
      <c r="AR76" t="s">
        <v>20</v>
      </c>
      <c r="AS76" t="s">
        <v>43</v>
      </c>
      <c r="AV76">
        <v>51</v>
      </c>
      <c r="AW76" s="82">
        <v>103</v>
      </c>
      <c r="AX76" s="54">
        <f t="shared" si="27"/>
        <v>51103</v>
      </c>
      <c r="AZ76" s="5" t="s">
        <v>276</v>
      </c>
      <c r="BB76" s="1"/>
      <c r="BC76" s="1"/>
    </row>
    <row r="77" spans="1:55" hidden="1" outlineLevel="1">
      <c r="A77" t="s">
        <v>64</v>
      </c>
      <c r="B77" t="s">
        <v>43</v>
      </c>
      <c r="C77" s="1">
        <f t="shared" si="21"/>
        <v>7510</v>
      </c>
      <c r="D77" s="5">
        <f t="shared" si="24"/>
        <v>2</v>
      </c>
      <c r="E77" s="5">
        <f t="shared" si="25"/>
        <v>1</v>
      </c>
      <c r="F77" s="5">
        <f t="shared" si="26"/>
        <v>3</v>
      </c>
      <c r="G77" s="1">
        <f t="shared" si="14"/>
        <v>1536</v>
      </c>
      <c r="H77" s="2">
        <f t="shared" si="15"/>
        <v>0.20452729693741678</v>
      </c>
      <c r="I77" s="2"/>
      <c r="J77" s="2">
        <f t="shared" si="22"/>
        <v>0.39081225033288947</v>
      </c>
      <c r="K77" s="2">
        <f t="shared" si="22"/>
        <v>0.59533954727030625</v>
      </c>
      <c r="L77" s="2">
        <f t="shared" si="22"/>
        <v>1.3848202396804262E-2</v>
      </c>
      <c r="M77" s="2">
        <f t="shared" si="17"/>
        <v>2.6020852139652106E-17</v>
      </c>
      <c r="N77" s="1">
        <v>2935</v>
      </c>
      <c r="O77" s="1">
        <v>4471</v>
      </c>
      <c r="P77" s="1">
        <v>104</v>
      </c>
      <c r="U77" s="1">
        <v>0</v>
      </c>
      <c r="X77"/>
      <c r="AI77" s="5">
        <f>IF(Q77&gt;0,RANK(Q77,(N77:P77,Q77:AE77)),0)</f>
        <v>0</v>
      </c>
      <c r="AJ77" s="5">
        <f>IF(R77&gt;0,RANK(R77,(N77:P77,Q77:AE77)),0)</f>
        <v>0</v>
      </c>
      <c r="AK77" s="5">
        <f>IF(T77&gt;0,RANK(T77,(N77:P77,Q77:AE77)),0)</f>
        <v>0</v>
      </c>
      <c r="AL77" s="5">
        <f>IF(S77&gt;0,RANK(S77,(N77:P77,Q77:AE77)),0)</f>
        <v>0</v>
      </c>
      <c r="AM77" s="2">
        <f t="shared" si="23"/>
        <v>0</v>
      </c>
      <c r="AN77" s="2">
        <f t="shared" si="23"/>
        <v>0</v>
      </c>
      <c r="AO77" s="2">
        <f t="shared" si="19"/>
        <v>0</v>
      </c>
      <c r="AP77" s="2">
        <f t="shared" si="20"/>
        <v>0</v>
      </c>
      <c r="AR77" t="s">
        <v>64</v>
      </c>
      <c r="AS77" t="s">
        <v>43</v>
      </c>
      <c r="AV77">
        <v>51</v>
      </c>
      <c r="AW77" s="82">
        <v>105</v>
      </c>
      <c r="AX77" s="54">
        <f t="shared" si="27"/>
        <v>51105</v>
      </c>
      <c r="AZ77" s="5" t="s">
        <v>276</v>
      </c>
      <c r="BB77" s="1"/>
      <c r="BC77" s="1"/>
    </row>
    <row r="78" spans="1:55" hidden="1" outlineLevel="1">
      <c r="A78" t="s">
        <v>322</v>
      </c>
      <c r="B78" t="s">
        <v>43</v>
      </c>
      <c r="C78" s="1">
        <f t="shared" si="21"/>
        <v>27452</v>
      </c>
      <c r="D78" s="5">
        <f t="shared" si="24"/>
        <v>2</v>
      </c>
      <c r="E78" s="5">
        <f t="shared" si="25"/>
        <v>1</v>
      </c>
      <c r="F78" s="5">
        <f t="shared" si="26"/>
        <v>3</v>
      </c>
      <c r="G78" s="1">
        <f t="shared" si="14"/>
        <v>5031</v>
      </c>
      <c r="H78" s="2">
        <f t="shared" si="15"/>
        <v>0.1832653358589538</v>
      </c>
      <c r="I78" s="2"/>
      <c r="J78" s="2">
        <f t="shared" si="22"/>
        <v>0.40277575404342125</v>
      </c>
      <c r="K78" s="2">
        <f t="shared" si="22"/>
        <v>0.58604108990237502</v>
      </c>
      <c r="L78" s="2">
        <f t="shared" si="22"/>
        <v>1.0855311088445287E-2</v>
      </c>
      <c r="M78" s="2">
        <f t="shared" si="17"/>
        <v>3.2784496575843751E-4</v>
      </c>
      <c r="N78" s="1">
        <v>11057</v>
      </c>
      <c r="O78" s="1">
        <v>16088</v>
      </c>
      <c r="P78" s="1">
        <v>298</v>
      </c>
      <c r="U78" s="1">
        <v>9</v>
      </c>
      <c r="X78"/>
      <c r="AI78" s="5">
        <f>IF(Q78&gt;0,RANK(Q78,(N78:P78,Q78:AE78)),0)</f>
        <v>0</v>
      </c>
      <c r="AJ78" s="5">
        <f>IF(R78&gt;0,RANK(R78,(N78:P78,Q78:AE78)),0)</f>
        <v>0</v>
      </c>
      <c r="AK78" s="5">
        <f>IF(T78&gt;0,RANK(T78,(N78:P78,Q78:AE78)),0)</f>
        <v>0</v>
      </c>
      <c r="AL78" s="5">
        <f>IF(S78&gt;0,RANK(S78,(N78:P78,Q78:AE78)),0)</f>
        <v>0</v>
      </c>
      <c r="AM78" s="2">
        <f t="shared" si="23"/>
        <v>0</v>
      </c>
      <c r="AN78" s="2">
        <f t="shared" si="23"/>
        <v>0</v>
      </c>
      <c r="AO78" s="2">
        <f t="shared" si="19"/>
        <v>0</v>
      </c>
      <c r="AP78" s="2">
        <f t="shared" si="20"/>
        <v>0</v>
      </c>
      <c r="AR78" t="s">
        <v>322</v>
      </c>
      <c r="AS78" t="s">
        <v>43</v>
      </c>
      <c r="AV78">
        <v>51</v>
      </c>
      <c r="AW78" s="82">
        <v>107</v>
      </c>
      <c r="AX78" s="54">
        <f t="shared" si="27"/>
        <v>51107</v>
      </c>
      <c r="AZ78" s="5" t="s">
        <v>276</v>
      </c>
      <c r="BB78" s="1"/>
      <c r="BC78" s="1"/>
    </row>
    <row r="79" spans="1:55" hidden="1" outlineLevel="1">
      <c r="A79" t="s">
        <v>72</v>
      </c>
      <c r="B79" t="s">
        <v>43</v>
      </c>
      <c r="C79" s="1">
        <f t="shared" si="21"/>
        <v>6840</v>
      </c>
      <c r="D79" s="5">
        <f t="shared" si="24"/>
        <v>2</v>
      </c>
      <c r="E79" s="5">
        <f t="shared" si="25"/>
        <v>1</v>
      </c>
      <c r="F79" s="5">
        <f t="shared" si="26"/>
        <v>3</v>
      </c>
      <c r="G79" s="1">
        <f t="shared" si="14"/>
        <v>1806</v>
      </c>
      <c r="H79" s="2">
        <f t="shared" si="15"/>
        <v>0.26403508771929823</v>
      </c>
      <c r="I79" s="2"/>
      <c r="J79" s="2">
        <f t="shared" si="22"/>
        <v>0.36315789473684212</v>
      </c>
      <c r="K79" s="2">
        <f t="shared" si="22"/>
        <v>0.6271929824561403</v>
      </c>
      <c r="L79" s="2">
        <f t="shared" si="22"/>
        <v>9.2105263157894728E-3</v>
      </c>
      <c r="M79" s="2">
        <f t="shared" si="17"/>
        <v>4.3859649122810103E-4</v>
      </c>
      <c r="N79" s="1">
        <v>2484</v>
      </c>
      <c r="O79" s="1">
        <v>4290</v>
      </c>
      <c r="P79" s="1">
        <v>63</v>
      </c>
      <c r="U79" s="1">
        <v>3</v>
      </c>
      <c r="X79"/>
      <c r="AI79" s="5">
        <f>IF(Q79&gt;0,RANK(Q79,(N79:P79,Q79:AE79)),0)</f>
        <v>0</v>
      </c>
      <c r="AJ79" s="5">
        <f>IF(R79&gt;0,RANK(R79,(N79:P79,Q79:AE79)),0)</f>
        <v>0</v>
      </c>
      <c r="AK79" s="5">
        <f>IF(T79&gt;0,RANK(T79,(N79:P79,Q79:AE79)),0)</f>
        <v>0</v>
      </c>
      <c r="AL79" s="5">
        <f>IF(S79&gt;0,RANK(S79,(N79:P79,Q79:AE79)),0)</f>
        <v>0</v>
      </c>
      <c r="AM79" s="2">
        <f t="shared" si="23"/>
        <v>0</v>
      </c>
      <c r="AN79" s="2">
        <f t="shared" si="23"/>
        <v>0</v>
      </c>
      <c r="AO79" s="2">
        <f t="shared" si="19"/>
        <v>0</v>
      </c>
      <c r="AP79" s="2">
        <f t="shared" si="20"/>
        <v>0</v>
      </c>
      <c r="AR79" t="s">
        <v>72</v>
      </c>
      <c r="AS79" t="s">
        <v>43</v>
      </c>
      <c r="AV79">
        <v>51</v>
      </c>
      <c r="AW79" s="82">
        <v>109</v>
      </c>
      <c r="AX79" s="54">
        <f t="shared" si="27"/>
        <v>51109</v>
      </c>
      <c r="AZ79" s="5" t="s">
        <v>276</v>
      </c>
      <c r="BB79" s="1"/>
      <c r="BC79" s="1"/>
    </row>
    <row r="80" spans="1:55" hidden="1" outlineLevel="1">
      <c r="A80" t="s">
        <v>73</v>
      </c>
      <c r="B80" t="s">
        <v>43</v>
      </c>
      <c r="C80" s="1">
        <f t="shared" si="21"/>
        <v>3928</v>
      </c>
      <c r="D80" s="5">
        <f t="shared" si="24"/>
        <v>2</v>
      </c>
      <c r="E80" s="5">
        <f t="shared" si="25"/>
        <v>1</v>
      </c>
      <c r="F80" s="5">
        <f t="shared" si="26"/>
        <v>3</v>
      </c>
      <c r="G80" s="1">
        <f t="shared" si="14"/>
        <v>777</v>
      </c>
      <c r="H80" s="2">
        <f t="shared" si="15"/>
        <v>0.19781059063136455</v>
      </c>
      <c r="I80" s="2"/>
      <c r="J80" s="2">
        <f t="shared" si="22"/>
        <v>0.39536659877800406</v>
      </c>
      <c r="K80" s="2">
        <f t="shared" si="22"/>
        <v>0.59317718940936859</v>
      </c>
      <c r="L80" s="2">
        <f t="shared" si="22"/>
        <v>1.1456211812627291E-2</v>
      </c>
      <c r="M80" s="2">
        <f t="shared" si="17"/>
        <v>5.7245874707234634E-17</v>
      </c>
      <c r="N80" s="1">
        <v>1553</v>
      </c>
      <c r="O80" s="1">
        <v>2330</v>
      </c>
      <c r="P80" s="1">
        <v>45</v>
      </c>
      <c r="U80" s="1">
        <v>0</v>
      </c>
      <c r="X80"/>
      <c r="AI80" s="5">
        <f>IF(Q80&gt;0,RANK(Q80,(N80:P80,Q80:AE80)),0)</f>
        <v>0</v>
      </c>
      <c r="AJ80" s="5">
        <f>IF(R80&gt;0,RANK(R80,(N80:P80,Q80:AE80)),0)</f>
        <v>0</v>
      </c>
      <c r="AK80" s="5">
        <f>IF(T80&gt;0,RANK(T80,(N80:P80,Q80:AE80)),0)</f>
        <v>0</v>
      </c>
      <c r="AL80" s="5">
        <f>IF(S80&gt;0,RANK(S80,(N80:P80,Q80:AE80)),0)</f>
        <v>0</v>
      </c>
      <c r="AM80" s="2">
        <f t="shared" si="23"/>
        <v>0</v>
      </c>
      <c r="AN80" s="2">
        <f t="shared" si="23"/>
        <v>0</v>
      </c>
      <c r="AO80" s="2">
        <f t="shared" si="19"/>
        <v>0</v>
      </c>
      <c r="AP80" s="2">
        <f t="shared" si="20"/>
        <v>0</v>
      </c>
      <c r="AR80" t="s">
        <v>73</v>
      </c>
      <c r="AS80" t="s">
        <v>43</v>
      </c>
      <c r="AV80">
        <v>51</v>
      </c>
      <c r="AW80" s="82">
        <v>111</v>
      </c>
      <c r="AX80" s="54">
        <f t="shared" si="27"/>
        <v>51111</v>
      </c>
      <c r="AZ80" s="5" t="s">
        <v>276</v>
      </c>
      <c r="BB80" s="1"/>
      <c r="BC80" s="1"/>
    </row>
    <row r="81" spans="1:55" hidden="1" outlineLevel="1">
      <c r="A81" t="s">
        <v>22</v>
      </c>
      <c r="B81" t="s">
        <v>43</v>
      </c>
      <c r="C81" s="1">
        <f t="shared" si="21"/>
        <v>3891</v>
      </c>
      <c r="D81" s="5">
        <f t="shared" si="24"/>
        <v>2</v>
      </c>
      <c r="E81" s="5">
        <f t="shared" si="25"/>
        <v>1</v>
      </c>
      <c r="F81" s="5">
        <f t="shared" si="26"/>
        <v>3</v>
      </c>
      <c r="G81" s="1">
        <f t="shared" si="14"/>
        <v>1665</v>
      </c>
      <c r="H81" s="2">
        <f t="shared" si="15"/>
        <v>0.42791056283731688</v>
      </c>
      <c r="I81" s="2"/>
      <c r="J81" s="2">
        <f t="shared" si="22"/>
        <v>0.28218966846569005</v>
      </c>
      <c r="K81" s="2">
        <f t="shared" si="22"/>
        <v>0.71010023130300692</v>
      </c>
      <c r="L81" s="2">
        <f t="shared" si="22"/>
        <v>7.7101002313030072E-3</v>
      </c>
      <c r="M81" s="2">
        <f t="shared" si="17"/>
        <v>2.2551405187698492E-17</v>
      </c>
      <c r="N81" s="1">
        <v>1098</v>
      </c>
      <c r="O81" s="1">
        <v>2763</v>
      </c>
      <c r="P81" s="1">
        <v>30</v>
      </c>
      <c r="U81" s="1">
        <v>0</v>
      </c>
      <c r="X81"/>
      <c r="AI81" s="5">
        <f>IF(Q81&gt;0,RANK(Q81,(N81:P81,Q81:AE81)),0)</f>
        <v>0</v>
      </c>
      <c r="AJ81" s="5">
        <f>IF(R81&gt;0,RANK(R81,(N81:P81,Q81:AE81)),0)</f>
        <v>0</v>
      </c>
      <c r="AK81" s="5">
        <f>IF(T81&gt;0,RANK(T81,(N81:P81,Q81:AE81)),0)</f>
        <v>0</v>
      </c>
      <c r="AL81" s="5">
        <f>IF(S81&gt;0,RANK(S81,(N81:P81,Q81:AE81)),0)</f>
        <v>0</v>
      </c>
      <c r="AM81" s="2">
        <f t="shared" si="23"/>
        <v>0</v>
      </c>
      <c r="AN81" s="2">
        <f t="shared" si="23"/>
        <v>0</v>
      </c>
      <c r="AO81" s="2">
        <f t="shared" si="19"/>
        <v>0</v>
      </c>
      <c r="AP81" s="2">
        <f t="shared" si="20"/>
        <v>0</v>
      </c>
      <c r="AR81" t="s">
        <v>22</v>
      </c>
      <c r="AS81" t="s">
        <v>43</v>
      </c>
      <c r="AV81">
        <v>51</v>
      </c>
      <c r="AW81" s="82">
        <v>113</v>
      </c>
      <c r="AX81" s="54">
        <f t="shared" si="27"/>
        <v>51113</v>
      </c>
      <c r="AZ81" s="5" t="s">
        <v>276</v>
      </c>
      <c r="BB81" s="1"/>
      <c r="BC81" s="1"/>
    </row>
    <row r="82" spans="1:55" hidden="1" outlineLevel="1">
      <c r="A82" t="s">
        <v>74</v>
      </c>
      <c r="B82" t="s">
        <v>43</v>
      </c>
      <c r="C82" s="1">
        <f t="shared" si="21"/>
        <v>3642</v>
      </c>
      <c r="D82" s="5">
        <f t="shared" si="24"/>
        <v>2</v>
      </c>
      <c r="E82" s="5">
        <f t="shared" si="25"/>
        <v>1</v>
      </c>
      <c r="F82" s="5">
        <f t="shared" si="26"/>
        <v>3</v>
      </c>
      <c r="G82" s="1">
        <f t="shared" si="14"/>
        <v>1191</v>
      </c>
      <c r="H82" s="2">
        <f t="shared" si="15"/>
        <v>0.32701812191103791</v>
      </c>
      <c r="I82" s="2"/>
      <c r="J82" s="2">
        <f t="shared" si="22"/>
        <v>0.32976386600768809</v>
      </c>
      <c r="K82" s="2">
        <f t="shared" si="22"/>
        <v>0.656781987918726</v>
      </c>
      <c r="L82" s="2">
        <f t="shared" si="22"/>
        <v>1.3454146073585941E-2</v>
      </c>
      <c r="M82" s="2">
        <f t="shared" si="17"/>
        <v>2.9490299091605721E-17</v>
      </c>
      <c r="N82" s="1">
        <v>1201</v>
      </c>
      <c r="O82" s="1">
        <v>2392</v>
      </c>
      <c r="P82" s="1">
        <v>49</v>
      </c>
      <c r="U82" s="1">
        <v>0</v>
      </c>
      <c r="X82"/>
      <c r="AI82" s="5">
        <f>IF(Q82&gt;0,RANK(Q82,(N82:P82,Q82:AE82)),0)</f>
        <v>0</v>
      </c>
      <c r="AJ82" s="5">
        <f>IF(R82&gt;0,RANK(R82,(N82:P82,Q82:AE82)),0)</f>
        <v>0</v>
      </c>
      <c r="AK82" s="5">
        <f>IF(T82&gt;0,RANK(T82,(N82:P82,Q82:AE82)),0)</f>
        <v>0</v>
      </c>
      <c r="AL82" s="5">
        <f>IF(S82&gt;0,RANK(S82,(N82:P82,Q82:AE82)),0)</f>
        <v>0</v>
      </c>
      <c r="AM82" s="2">
        <f t="shared" si="23"/>
        <v>0</v>
      </c>
      <c r="AN82" s="2">
        <f t="shared" si="23"/>
        <v>0</v>
      </c>
      <c r="AO82" s="2">
        <f t="shared" si="19"/>
        <v>0</v>
      </c>
      <c r="AP82" s="2">
        <f t="shared" si="20"/>
        <v>0</v>
      </c>
      <c r="AR82" t="s">
        <v>74</v>
      </c>
      <c r="AS82" t="s">
        <v>43</v>
      </c>
      <c r="AV82">
        <v>51</v>
      </c>
      <c r="AW82" s="82">
        <v>115</v>
      </c>
      <c r="AX82" s="54">
        <f t="shared" si="27"/>
        <v>51115</v>
      </c>
      <c r="AZ82" s="5" t="s">
        <v>276</v>
      </c>
      <c r="BB82" s="1"/>
      <c r="BC82" s="1"/>
    </row>
    <row r="83" spans="1:55" hidden="1" outlineLevel="1">
      <c r="A83" t="s">
        <v>75</v>
      </c>
      <c r="B83" t="s">
        <v>43</v>
      </c>
      <c r="C83" s="1">
        <f t="shared" si="21"/>
        <v>8644</v>
      </c>
      <c r="D83" s="5">
        <f t="shared" si="24"/>
        <v>2</v>
      </c>
      <c r="E83" s="5">
        <f t="shared" si="25"/>
        <v>1</v>
      </c>
      <c r="F83" s="5">
        <f t="shared" si="26"/>
        <v>3</v>
      </c>
      <c r="G83" s="1">
        <f t="shared" si="14"/>
        <v>2839</v>
      </c>
      <c r="H83" s="2">
        <f t="shared" si="15"/>
        <v>0.32843590930124944</v>
      </c>
      <c r="I83" s="2"/>
      <c r="J83" s="2">
        <f t="shared" si="22"/>
        <v>0.33040259139287365</v>
      </c>
      <c r="K83" s="2">
        <f t="shared" si="22"/>
        <v>0.65883850069412309</v>
      </c>
      <c r="L83" s="2">
        <f t="shared" si="22"/>
        <v>1.0758907913003239E-2</v>
      </c>
      <c r="M83" s="2">
        <f t="shared" si="17"/>
        <v>2.9490299091605721E-17</v>
      </c>
      <c r="N83" s="1">
        <v>2856</v>
      </c>
      <c r="O83" s="1">
        <v>5695</v>
      </c>
      <c r="P83" s="1">
        <v>93</v>
      </c>
      <c r="U83" s="1">
        <v>0</v>
      </c>
      <c r="X83"/>
      <c r="AI83" s="5">
        <f>IF(Q83&gt;0,RANK(Q83,(N83:P83,Q83:AE83)),0)</f>
        <v>0</v>
      </c>
      <c r="AJ83" s="5">
        <f>IF(R83&gt;0,RANK(R83,(N83:P83,Q83:AE83)),0)</f>
        <v>0</v>
      </c>
      <c r="AK83" s="5">
        <f>IF(T83&gt;0,RANK(T83,(N83:P83,Q83:AE83)),0)</f>
        <v>0</v>
      </c>
      <c r="AL83" s="5">
        <f>IF(S83&gt;0,RANK(S83,(N83:P83,Q83:AE83)),0)</f>
        <v>0</v>
      </c>
      <c r="AM83" s="2">
        <f t="shared" si="23"/>
        <v>0</v>
      </c>
      <c r="AN83" s="2">
        <f t="shared" si="23"/>
        <v>0</v>
      </c>
      <c r="AO83" s="2">
        <f t="shared" si="19"/>
        <v>0</v>
      </c>
      <c r="AP83" s="2">
        <f t="shared" si="20"/>
        <v>0</v>
      </c>
      <c r="AR83" t="s">
        <v>75</v>
      </c>
      <c r="AS83" t="s">
        <v>43</v>
      </c>
      <c r="AV83">
        <v>51</v>
      </c>
      <c r="AW83" s="82">
        <v>117</v>
      </c>
      <c r="AX83" s="54">
        <f t="shared" si="27"/>
        <v>51117</v>
      </c>
      <c r="AZ83" s="5" t="s">
        <v>276</v>
      </c>
      <c r="BB83" s="1"/>
      <c r="BC83" s="1"/>
    </row>
    <row r="84" spans="1:55" hidden="1" outlineLevel="1">
      <c r="A84" t="s">
        <v>181</v>
      </c>
      <c r="B84" t="s">
        <v>43</v>
      </c>
      <c r="C84" s="1">
        <f t="shared" si="21"/>
        <v>3593</v>
      </c>
      <c r="D84" s="5">
        <f t="shared" si="24"/>
        <v>2</v>
      </c>
      <c r="E84" s="5">
        <f t="shared" si="25"/>
        <v>1</v>
      </c>
      <c r="F84" s="5">
        <f t="shared" si="26"/>
        <v>3</v>
      </c>
      <c r="G84" s="1">
        <f t="shared" si="14"/>
        <v>907</v>
      </c>
      <c r="H84" s="2">
        <f t="shared" si="15"/>
        <v>0.2524352908433064</v>
      </c>
      <c r="I84" s="2"/>
      <c r="J84" s="2">
        <f t="shared" si="22"/>
        <v>0.36905093236849429</v>
      </c>
      <c r="K84" s="2">
        <f t="shared" si="22"/>
        <v>0.62148622321180069</v>
      </c>
      <c r="L84" s="2">
        <f t="shared" si="22"/>
        <v>9.4628444197049823E-3</v>
      </c>
      <c r="M84" s="2">
        <f t="shared" si="17"/>
        <v>3.6429192995512949E-17</v>
      </c>
      <c r="N84" s="1">
        <v>1326</v>
      </c>
      <c r="O84" s="1">
        <v>2233</v>
      </c>
      <c r="P84" s="1">
        <v>34</v>
      </c>
      <c r="U84" s="1">
        <v>0</v>
      </c>
      <c r="X84"/>
      <c r="AI84" s="5">
        <f>IF(Q84&gt;0,RANK(Q84,(N84:P84,Q84:AE84)),0)</f>
        <v>0</v>
      </c>
      <c r="AJ84" s="5">
        <f>IF(R84&gt;0,RANK(R84,(N84:P84,Q84:AE84)),0)</f>
        <v>0</v>
      </c>
      <c r="AK84" s="5">
        <f>IF(T84&gt;0,RANK(T84,(N84:P84,Q84:AE84)),0)</f>
        <v>0</v>
      </c>
      <c r="AL84" s="5">
        <f>IF(S84&gt;0,RANK(S84,(N84:P84,Q84:AE84)),0)</f>
        <v>0</v>
      </c>
      <c r="AM84" s="2">
        <f t="shared" si="23"/>
        <v>0</v>
      </c>
      <c r="AN84" s="2">
        <f t="shared" si="23"/>
        <v>0</v>
      </c>
      <c r="AO84" s="2">
        <f t="shared" si="19"/>
        <v>0</v>
      </c>
      <c r="AP84" s="2">
        <f t="shared" si="20"/>
        <v>0</v>
      </c>
      <c r="AR84" t="s">
        <v>181</v>
      </c>
      <c r="AS84" t="s">
        <v>43</v>
      </c>
      <c r="AV84">
        <v>51</v>
      </c>
      <c r="AW84" s="82">
        <v>119</v>
      </c>
      <c r="AX84" s="54">
        <f t="shared" si="27"/>
        <v>51119</v>
      </c>
      <c r="AZ84" s="5" t="s">
        <v>276</v>
      </c>
      <c r="BB84" s="1"/>
      <c r="BC84" s="1"/>
    </row>
    <row r="85" spans="1:55" hidden="1" outlineLevel="1">
      <c r="A85" t="s">
        <v>232</v>
      </c>
      <c r="B85" t="s">
        <v>43</v>
      </c>
      <c r="C85" s="1">
        <f t="shared" si="21"/>
        <v>19785</v>
      </c>
      <c r="D85" s="5">
        <f t="shared" si="24"/>
        <v>2</v>
      </c>
      <c r="E85" s="5">
        <f t="shared" si="25"/>
        <v>1</v>
      </c>
      <c r="F85" s="5">
        <f t="shared" si="26"/>
        <v>3</v>
      </c>
      <c r="G85" s="1">
        <f t="shared" si="14"/>
        <v>2605</v>
      </c>
      <c r="H85" s="2">
        <f t="shared" si="15"/>
        <v>0.13166540308314378</v>
      </c>
      <c r="I85" s="2"/>
      <c r="J85" s="2">
        <f t="shared" si="22"/>
        <v>0.42987111448066717</v>
      </c>
      <c r="K85" s="2">
        <f t="shared" si="22"/>
        <v>0.56153651756381096</v>
      </c>
      <c r="L85" s="2">
        <f t="shared" si="22"/>
        <v>8.2891079100328533E-3</v>
      </c>
      <c r="M85" s="2">
        <f t="shared" si="17"/>
        <v>3.0326004548902018E-4</v>
      </c>
      <c r="N85" s="1">
        <v>8505</v>
      </c>
      <c r="O85" s="1">
        <v>11110</v>
      </c>
      <c r="P85" s="1">
        <v>164</v>
      </c>
      <c r="U85" s="1">
        <v>6</v>
      </c>
      <c r="X85"/>
      <c r="AI85" s="5">
        <f>IF(Q85&gt;0,RANK(Q85,(N85:P85,Q85:AE85)),0)</f>
        <v>0</v>
      </c>
      <c r="AJ85" s="5">
        <f>IF(R85&gt;0,RANK(R85,(N85:P85,Q85:AE85)),0)</f>
        <v>0</v>
      </c>
      <c r="AK85" s="5">
        <f>IF(T85&gt;0,RANK(T85,(N85:P85,Q85:AE85)),0)</f>
        <v>0</v>
      </c>
      <c r="AL85" s="5">
        <f>IF(S85&gt;0,RANK(S85,(N85:P85,Q85:AE85)),0)</f>
        <v>0</v>
      </c>
      <c r="AM85" s="2">
        <f t="shared" si="23"/>
        <v>0</v>
      </c>
      <c r="AN85" s="2">
        <f t="shared" si="23"/>
        <v>0</v>
      </c>
      <c r="AO85" s="2">
        <f t="shared" si="19"/>
        <v>0</v>
      </c>
      <c r="AP85" s="2">
        <f t="shared" si="20"/>
        <v>0</v>
      </c>
      <c r="AR85" t="s">
        <v>232</v>
      </c>
      <c r="AS85" t="s">
        <v>43</v>
      </c>
      <c r="AV85">
        <v>51</v>
      </c>
      <c r="AW85" s="82">
        <v>121</v>
      </c>
      <c r="AX85" s="54">
        <f t="shared" si="27"/>
        <v>51121</v>
      </c>
      <c r="AZ85" s="5" t="s">
        <v>276</v>
      </c>
      <c r="BB85" s="1"/>
      <c r="BC85" s="1"/>
    </row>
    <row r="86" spans="1:55" hidden="1" outlineLevel="1">
      <c r="A86" t="s">
        <v>56</v>
      </c>
      <c r="B86" t="s">
        <v>43</v>
      </c>
      <c r="C86" s="1">
        <f t="shared" si="21"/>
        <v>4595</v>
      </c>
      <c r="D86" s="5">
        <f t="shared" si="24"/>
        <v>2</v>
      </c>
      <c r="E86" s="5">
        <f t="shared" si="25"/>
        <v>1</v>
      </c>
      <c r="F86" s="5">
        <f t="shared" si="26"/>
        <v>3</v>
      </c>
      <c r="G86" s="1">
        <f t="shared" si="14"/>
        <v>869</v>
      </c>
      <c r="H86" s="2">
        <f t="shared" si="15"/>
        <v>0.18911860718171927</v>
      </c>
      <c r="I86" s="2"/>
      <c r="J86" s="2">
        <f t="shared" si="22"/>
        <v>0.40174102285092494</v>
      </c>
      <c r="K86" s="2">
        <f t="shared" si="22"/>
        <v>0.59085963003264419</v>
      </c>
      <c r="L86" s="2">
        <f t="shared" si="22"/>
        <v>7.3993471164309028E-3</v>
      </c>
      <c r="M86" s="2">
        <f t="shared" si="17"/>
        <v>-3.7296554733501353E-17</v>
      </c>
      <c r="N86" s="1">
        <v>1846</v>
      </c>
      <c r="O86" s="1">
        <v>2715</v>
      </c>
      <c r="P86" s="1">
        <v>34</v>
      </c>
      <c r="U86" s="1">
        <v>0</v>
      </c>
      <c r="X86"/>
      <c r="AI86" s="5">
        <f>IF(Q86&gt;0,RANK(Q86,(N86:P86,Q86:AE86)),0)</f>
        <v>0</v>
      </c>
      <c r="AJ86" s="5">
        <f>IF(R86&gt;0,RANK(R86,(N86:P86,Q86:AE86)),0)</f>
        <v>0</v>
      </c>
      <c r="AK86" s="5">
        <f>IF(T86&gt;0,RANK(T86,(N86:P86,Q86:AE86)),0)</f>
        <v>0</v>
      </c>
      <c r="AL86" s="5">
        <f>IF(S86&gt;0,RANK(S86,(N86:P86,Q86:AE86)),0)</f>
        <v>0</v>
      </c>
      <c r="AM86" s="2">
        <f t="shared" si="23"/>
        <v>0</v>
      </c>
      <c r="AN86" s="2">
        <f t="shared" si="23"/>
        <v>0</v>
      </c>
      <c r="AO86" s="2">
        <f t="shared" si="19"/>
        <v>0</v>
      </c>
      <c r="AP86" s="2">
        <f t="shared" si="20"/>
        <v>0</v>
      </c>
      <c r="AR86" t="s">
        <v>56</v>
      </c>
      <c r="AS86" t="s">
        <v>43</v>
      </c>
      <c r="AV86">
        <v>51</v>
      </c>
      <c r="AW86" s="82">
        <v>125</v>
      </c>
      <c r="AX86" s="54">
        <f t="shared" si="27"/>
        <v>51125</v>
      </c>
      <c r="AZ86" s="5" t="s">
        <v>276</v>
      </c>
      <c r="BB86" s="1"/>
      <c r="BC86" s="1"/>
    </row>
    <row r="87" spans="1:55" hidden="1" outlineLevel="1">
      <c r="A87" t="s">
        <v>76</v>
      </c>
      <c r="B87" t="s">
        <v>43</v>
      </c>
      <c r="C87" s="1">
        <f t="shared" si="21"/>
        <v>4377</v>
      </c>
      <c r="D87" s="5">
        <f t="shared" si="24"/>
        <v>2</v>
      </c>
      <c r="E87" s="5">
        <f t="shared" si="25"/>
        <v>1</v>
      </c>
      <c r="F87" s="5">
        <f t="shared" si="26"/>
        <v>3</v>
      </c>
      <c r="G87" s="1">
        <f t="shared" si="14"/>
        <v>1475</v>
      </c>
      <c r="H87" s="2">
        <f t="shared" si="15"/>
        <v>0.33698880511766049</v>
      </c>
      <c r="I87" s="2"/>
      <c r="J87" s="2">
        <f t="shared" si="22"/>
        <v>0.32625085675119947</v>
      </c>
      <c r="K87" s="2">
        <f t="shared" si="22"/>
        <v>0.66323966186885996</v>
      </c>
      <c r="L87" s="2">
        <f t="shared" si="22"/>
        <v>9.5956134338588076E-3</v>
      </c>
      <c r="M87" s="2">
        <f t="shared" si="17"/>
        <v>9.1386794608175857E-4</v>
      </c>
      <c r="N87" s="1">
        <v>1428</v>
      </c>
      <c r="O87" s="1">
        <v>2903</v>
      </c>
      <c r="P87" s="1">
        <v>42</v>
      </c>
      <c r="U87" s="1">
        <v>4</v>
      </c>
      <c r="X87"/>
      <c r="AI87" s="5">
        <f>IF(Q87&gt;0,RANK(Q87,(N87:P87,Q87:AE87)),0)</f>
        <v>0</v>
      </c>
      <c r="AJ87" s="5">
        <f>IF(R87&gt;0,RANK(R87,(N87:P87,Q87:AE87)),0)</f>
        <v>0</v>
      </c>
      <c r="AK87" s="5">
        <f>IF(T87&gt;0,RANK(T87,(N87:P87,Q87:AE87)),0)</f>
        <v>0</v>
      </c>
      <c r="AL87" s="5">
        <f>IF(S87&gt;0,RANK(S87,(N87:P87,Q87:AE87)),0)</f>
        <v>0</v>
      </c>
      <c r="AM87" s="2">
        <f t="shared" si="23"/>
        <v>0</v>
      </c>
      <c r="AN87" s="2">
        <f t="shared" si="23"/>
        <v>0</v>
      </c>
      <c r="AO87" s="2">
        <f t="shared" si="19"/>
        <v>0</v>
      </c>
      <c r="AP87" s="2">
        <f t="shared" si="20"/>
        <v>0</v>
      </c>
      <c r="AR87" t="s">
        <v>76</v>
      </c>
      <c r="AS87" t="s">
        <v>43</v>
      </c>
      <c r="AV87">
        <v>51</v>
      </c>
      <c r="AW87" s="82">
        <v>127</v>
      </c>
      <c r="AX87" s="54">
        <f t="shared" si="27"/>
        <v>51127</v>
      </c>
      <c r="AZ87" s="5" t="s">
        <v>276</v>
      </c>
      <c r="BB87" s="1"/>
      <c r="BC87" s="1"/>
    </row>
    <row r="88" spans="1:55" hidden="1" outlineLevel="1">
      <c r="A88" t="s">
        <v>77</v>
      </c>
      <c r="B88" t="s">
        <v>43</v>
      </c>
      <c r="C88" s="1">
        <f t="shared" si="21"/>
        <v>4014</v>
      </c>
      <c r="D88" s="5">
        <f t="shared" si="24"/>
        <v>2</v>
      </c>
      <c r="E88" s="5">
        <f t="shared" si="25"/>
        <v>1</v>
      </c>
      <c r="F88" s="5">
        <f t="shared" si="26"/>
        <v>3</v>
      </c>
      <c r="G88" s="1">
        <f t="shared" si="14"/>
        <v>89</v>
      </c>
      <c r="H88" s="2">
        <f t="shared" si="15"/>
        <v>2.2172396611858495E-2</v>
      </c>
      <c r="I88" s="2"/>
      <c r="J88" s="2">
        <f t="shared" si="22"/>
        <v>0.48405580468360737</v>
      </c>
      <c r="K88" s="2">
        <f t="shared" si="22"/>
        <v>0.50622820129546586</v>
      </c>
      <c r="L88" s="2">
        <f t="shared" si="22"/>
        <v>9.4668659691081215E-3</v>
      </c>
      <c r="M88" s="2">
        <f t="shared" si="17"/>
        <v>2.4912805181858885E-4</v>
      </c>
      <c r="N88" s="1">
        <v>1943</v>
      </c>
      <c r="O88" s="1">
        <v>2032</v>
      </c>
      <c r="P88" s="1">
        <v>38</v>
      </c>
      <c r="U88" s="1">
        <v>1</v>
      </c>
      <c r="X88"/>
      <c r="AI88" s="5">
        <f>IF(Q88&gt;0,RANK(Q88,(N88:P88,Q88:AE88)),0)</f>
        <v>0</v>
      </c>
      <c r="AJ88" s="5">
        <f>IF(R88&gt;0,RANK(R88,(N88:P88,Q88:AE88)),0)</f>
        <v>0</v>
      </c>
      <c r="AK88" s="5">
        <f>IF(T88&gt;0,RANK(T88,(N88:P88,Q88:AE88)),0)</f>
        <v>0</v>
      </c>
      <c r="AL88" s="5">
        <f>IF(S88&gt;0,RANK(S88,(N88:P88,Q88:AE88)),0)</f>
        <v>0</v>
      </c>
      <c r="AM88" s="2">
        <f t="shared" si="23"/>
        <v>0</v>
      </c>
      <c r="AN88" s="2">
        <f t="shared" si="23"/>
        <v>0</v>
      </c>
      <c r="AO88" s="2">
        <f t="shared" si="19"/>
        <v>0</v>
      </c>
      <c r="AP88" s="2">
        <f t="shared" si="20"/>
        <v>0</v>
      </c>
      <c r="AR88" t="s">
        <v>77</v>
      </c>
      <c r="AS88" t="s">
        <v>43</v>
      </c>
      <c r="AV88">
        <v>51</v>
      </c>
      <c r="AW88" s="82">
        <v>131</v>
      </c>
      <c r="AX88" s="54">
        <f t="shared" si="27"/>
        <v>51131</v>
      </c>
      <c r="AZ88" s="5" t="s">
        <v>276</v>
      </c>
      <c r="BB88" s="1"/>
      <c r="BC88" s="1"/>
    </row>
    <row r="89" spans="1:55" hidden="1" outlineLevel="1">
      <c r="A89" t="s">
        <v>78</v>
      </c>
      <c r="B89" t="s">
        <v>43</v>
      </c>
      <c r="C89" s="1">
        <f t="shared" si="21"/>
        <v>4249</v>
      </c>
      <c r="D89" s="5">
        <f t="shared" si="24"/>
        <v>2</v>
      </c>
      <c r="E89" s="5">
        <f t="shared" si="25"/>
        <v>1</v>
      </c>
      <c r="F89" s="5">
        <f t="shared" si="26"/>
        <v>3</v>
      </c>
      <c r="G89" s="1">
        <f t="shared" si="14"/>
        <v>1256</v>
      </c>
      <c r="H89" s="2">
        <f t="shared" si="15"/>
        <v>0.29559896446222639</v>
      </c>
      <c r="I89" s="2"/>
      <c r="J89" s="2">
        <f t="shared" si="22"/>
        <v>0.34714050364791715</v>
      </c>
      <c r="K89" s="2">
        <f t="shared" si="22"/>
        <v>0.6427394681101436</v>
      </c>
      <c r="L89" s="2">
        <f t="shared" si="22"/>
        <v>1.0120028241939279E-2</v>
      </c>
      <c r="M89" s="2">
        <f t="shared" si="17"/>
        <v>-2.9490299091605721E-17</v>
      </c>
      <c r="N89" s="1">
        <v>1475</v>
      </c>
      <c r="O89" s="1">
        <v>2731</v>
      </c>
      <c r="P89" s="1">
        <v>43</v>
      </c>
      <c r="U89" s="1">
        <v>0</v>
      </c>
      <c r="X89"/>
      <c r="AI89" s="5">
        <f>IF(Q89&gt;0,RANK(Q89,(N89:P89,Q89:AE89)),0)</f>
        <v>0</v>
      </c>
      <c r="AJ89" s="5">
        <f>IF(R89&gt;0,RANK(R89,(N89:P89,Q89:AE89)),0)</f>
        <v>0</v>
      </c>
      <c r="AK89" s="5">
        <f>IF(T89&gt;0,RANK(T89,(N89:P89,Q89:AE89)),0)</f>
        <v>0</v>
      </c>
      <c r="AL89" s="5">
        <f>IF(S89&gt;0,RANK(S89,(N89:P89,Q89:AE89)),0)</f>
        <v>0</v>
      </c>
      <c r="AM89" s="2">
        <f t="shared" si="23"/>
        <v>0</v>
      </c>
      <c r="AN89" s="2">
        <f t="shared" si="23"/>
        <v>0</v>
      </c>
      <c r="AO89" s="2">
        <f t="shared" si="19"/>
        <v>0</v>
      </c>
      <c r="AP89" s="2">
        <f t="shared" si="20"/>
        <v>0</v>
      </c>
      <c r="AR89" t="s">
        <v>78</v>
      </c>
      <c r="AS89" t="s">
        <v>43</v>
      </c>
      <c r="AV89">
        <v>51</v>
      </c>
      <c r="AW89" s="82">
        <v>133</v>
      </c>
      <c r="AX89" s="54">
        <f t="shared" si="27"/>
        <v>51133</v>
      </c>
      <c r="AZ89" s="5" t="s">
        <v>276</v>
      </c>
      <c r="BB89" s="1"/>
      <c r="BC89" s="1"/>
    </row>
    <row r="90" spans="1:55" hidden="1" outlineLevel="1">
      <c r="A90" t="s">
        <v>79</v>
      </c>
      <c r="B90" t="s">
        <v>43</v>
      </c>
      <c r="C90" s="1">
        <f t="shared" ref="C90:C121" si="28">SUM(N90:AG90)</f>
        <v>4681</v>
      </c>
      <c r="D90" s="5">
        <f t="shared" si="24"/>
        <v>2</v>
      </c>
      <c r="E90" s="5">
        <f t="shared" si="25"/>
        <v>1</v>
      </c>
      <c r="F90" s="5">
        <f t="shared" si="26"/>
        <v>3</v>
      </c>
      <c r="G90" s="1">
        <f t="shared" ref="G90:G154" si="29">IF(C90&gt;0,MAX(N90:P90)-LARGE(N90:P90,2),0)</f>
        <v>1052</v>
      </c>
      <c r="H90" s="2">
        <f t="shared" ref="H90:H154" si="30">IF(C90&gt;0,G90/C90,0)</f>
        <v>0.22473830378124332</v>
      </c>
      <c r="I90" s="2"/>
      <c r="J90" s="2">
        <f t="shared" ref="J90:L121" si="31">IF($C90=0,"-",N90/$C90)</f>
        <v>0.38431958983123266</v>
      </c>
      <c r="K90" s="2">
        <f t="shared" si="31"/>
        <v>0.60905789361247598</v>
      </c>
      <c r="L90" s="2">
        <f t="shared" si="31"/>
        <v>6.6225165562913907E-3</v>
      </c>
      <c r="M90" s="2">
        <f t="shared" ref="M90:M154" si="32">IF(C90=0,"-",(1-J90-K90-L90))</f>
        <v>3.3827107781547738E-17</v>
      </c>
      <c r="N90" s="1">
        <v>1799</v>
      </c>
      <c r="O90" s="1">
        <v>2851</v>
      </c>
      <c r="P90" s="1">
        <v>31</v>
      </c>
      <c r="U90" s="1">
        <v>0</v>
      </c>
      <c r="X90"/>
      <c r="AI90" s="5">
        <f>IF(Q90&gt;0,RANK(Q90,(N90:P90,Q90:AE90)),0)</f>
        <v>0</v>
      </c>
      <c r="AJ90" s="5">
        <f>IF(R90&gt;0,RANK(R90,(N90:P90,Q90:AE90)),0)</f>
        <v>0</v>
      </c>
      <c r="AK90" s="5">
        <f>IF(T90&gt;0,RANK(T90,(N90:P90,Q90:AE90)),0)</f>
        <v>0</v>
      </c>
      <c r="AL90" s="5">
        <f>IF(S90&gt;0,RANK(S90,(N90:P90,Q90:AE90)),0)</f>
        <v>0</v>
      </c>
      <c r="AM90" s="2">
        <f t="shared" ref="AM90:AN121" si="33">IF($C90=0,"-",Q90/$C90)</f>
        <v>0</v>
      </c>
      <c r="AN90" s="2">
        <f t="shared" si="33"/>
        <v>0</v>
      </c>
      <c r="AO90" s="2">
        <f t="shared" ref="AO90:AO154" si="34">IF($C90=0,"-",T90/$C90)</f>
        <v>0</v>
      </c>
      <c r="AP90" s="2">
        <f t="shared" ref="AP90:AP154" si="35">IF($C90=0,"-",S90/$C90)</f>
        <v>0</v>
      </c>
      <c r="AR90" t="s">
        <v>79</v>
      </c>
      <c r="AS90" t="s">
        <v>43</v>
      </c>
      <c r="AV90">
        <v>51</v>
      </c>
      <c r="AW90" s="82">
        <v>135</v>
      </c>
      <c r="AX90" s="54">
        <f t="shared" si="27"/>
        <v>51135</v>
      </c>
      <c r="AZ90" s="5" t="s">
        <v>276</v>
      </c>
      <c r="BB90" s="1"/>
      <c r="BC90" s="1"/>
    </row>
    <row r="91" spans="1:55" hidden="1" outlineLevel="1">
      <c r="A91" t="s">
        <v>87</v>
      </c>
      <c r="B91" t="s">
        <v>43</v>
      </c>
      <c r="C91" s="1">
        <f t="shared" si="28"/>
        <v>6603</v>
      </c>
      <c r="D91" s="5">
        <f t="shared" si="24"/>
        <v>2</v>
      </c>
      <c r="E91" s="5">
        <f t="shared" si="25"/>
        <v>1</v>
      </c>
      <c r="F91" s="5">
        <f t="shared" si="26"/>
        <v>3</v>
      </c>
      <c r="G91" s="1">
        <f t="shared" si="29"/>
        <v>2276</v>
      </c>
      <c r="H91" s="2">
        <f t="shared" si="30"/>
        <v>0.3446918067545055</v>
      </c>
      <c r="I91" s="2"/>
      <c r="J91" s="2">
        <f t="shared" si="31"/>
        <v>0.32303498409813719</v>
      </c>
      <c r="K91" s="2">
        <f t="shared" si="31"/>
        <v>0.66772679085264275</v>
      </c>
      <c r="L91" s="2">
        <f t="shared" si="31"/>
        <v>8.9353324246554591E-3</v>
      </c>
      <c r="M91" s="2">
        <f t="shared" si="32"/>
        <v>3.028926245645467E-4</v>
      </c>
      <c r="N91" s="1">
        <v>2133</v>
      </c>
      <c r="O91" s="1">
        <v>4409</v>
      </c>
      <c r="P91" s="1">
        <v>59</v>
      </c>
      <c r="U91" s="1">
        <v>2</v>
      </c>
      <c r="X91"/>
      <c r="AI91" s="5">
        <f>IF(Q91&gt;0,RANK(Q91,(N91:P91,Q91:AE91)),0)</f>
        <v>0</v>
      </c>
      <c r="AJ91" s="5">
        <f>IF(R91&gt;0,RANK(R91,(N91:P91,Q91:AE91)),0)</f>
        <v>0</v>
      </c>
      <c r="AK91" s="5">
        <f>IF(T91&gt;0,RANK(T91,(N91:P91,Q91:AE91)),0)</f>
        <v>0</v>
      </c>
      <c r="AL91" s="5">
        <f>IF(S91&gt;0,RANK(S91,(N91:P91,Q91:AE91)),0)</f>
        <v>0</v>
      </c>
      <c r="AM91" s="2">
        <f t="shared" si="33"/>
        <v>0</v>
      </c>
      <c r="AN91" s="2">
        <f t="shared" si="33"/>
        <v>0</v>
      </c>
      <c r="AO91" s="2">
        <f t="shared" si="34"/>
        <v>0</v>
      </c>
      <c r="AP91" s="2">
        <f t="shared" si="35"/>
        <v>0</v>
      </c>
      <c r="AR91" t="s">
        <v>87</v>
      </c>
      <c r="AS91" t="s">
        <v>43</v>
      </c>
      <c r="AV91">
        <v>51</v>
      </c>
      <c r="AW91" s="82">
        <v>137</v>
      </c>
      <c r="AX91" s="54">
        <f t="shared" si="27"/>
        <v>51137</v>
      </c>
      <c r="AZ91" s="5" t="s">
        <v>276</v>
      </c>
      <c r="BB91" s="1"/>
      <c r="BC91" s="1"/>
    </row>
    <row r="92" spans="1:55" hidden="1" outlineLevel="1">
      <c r="A92" t="s">
        <v>88</v>
      </c>
      <c r="B92" t="s">
        <v>43</v>
      </c>
      <c r="C92" s="1">
        <f t="shared" si="28"/>
        <v>6208</v>
      </c>
      <c r="D92" s="5">
        <f t="shared" si="24"/>
        <v>2</v>
      </c>
      <c r="E92" s="5">
        <f t="shared" si="25"/>
        <v>1</v>
      </c>
      <c r="F92" s="5">
        <f t="shared" si="26"/>
        <v>3</v>
      </c>
      <c r="G92" s="1">
        <f t="shared" si="29"/>
        <v>3205</v>
      </c>
      <c r="H92" s="2">
        <f t="shared" si="30"/>
        <v>0.51626932989690721</v>
      </c>
      <c r="I92" s="2"/>
      <c r="J92" s="2">
        <f t="shared" si="31"/>
        <v>0.23920747422680413</v>
      </c>
      <c r="K92" s="2">
        <f t="shared" si="31"/>
        <v>0.75547680412371132</v>
      </c>
      <c r="L92" s="2">
        <f t="shared" si="31"/>
        <v>5.1546391752577319E-3</v>
      </c>
      <c r="M92" s="2">
        <f t="shared" si="32"/>
        <v>1.6108247422684085E-4</v>
      </c>
      <c r="N92" s="1">
        <v>1485</v>
      </c>
      <c r="O92" s="1">
        <v>4690</v>
      </c>
      <c r="P92" s="1">
        <v>32</v>
      </c>
      <c r="U92" s="1">
        <v>1</v>
      </c>
      <c r="X92"/>
      <c r="AI92" s="5">
        <f>IF(Q92&gt;0,RANK(Q92,(N92:P92,Q92:AE92)),0)</f>
        <v>0</v>
      </c>
      <c r="AJ92" s="5">
        <f>IF(R92&gt;0,RANK(R92,(N92:P92,Q92:AE92)),0)</f>
        <v>0</v>
      </c>
      <c r="AK92" s="5">
        <f>IF(T92&gt;0,RANK(T92,(N92:P92,Q92:AE92)),0)</f>
        <v>0</v>
      </c>
      <c r="AL92" s="5">
        <f>IF(S92&gt;0,RANK(S92,(N92:P92,Q92:AE92)),0)</f>
        <v>0</v>
      </c>
      <c r="AM92" s="2">
        <f t="shared" si="33"/>
        <v>0</v>
      </c>
      <c r="AN92" s="2">
        <f t="shared" si="33"/>
        <v>0</v>
      </c>
      <c r="AO92" s="2">
        <f t="shared" si="34"/>
        <v>0</v>
      </c>
      <c r="AP92" s="2">
        <f t="shared" si="35"/>
        <v>0</v>
      </c>
      <c r="AR92" t="s">
        <v>88</v>
      </c>
      <c r="AS92" t="s">
        <v>43</v>
      </c>
      <c r="AV92">
        <v>51</v>
      </c>
      <c r="AW92" s="82">
        <v>139</v>
      </c>
      <c r="AX92" s="54">
        <f t="shared" si="27"/>
        <v>51139</v>
      </c>
      <c r="AZ92" s="5" t="s">
        <v>276</v>
      </c>
      <c r="BB92" s="1"/>
      <c r="BC92" s="1"/>
    </row>
    <row r="93" spans="1:55" hidden="1" outlineLevel="1">
      <c r="A93" t="s">
        <v>89</v>
      </c>
      <c r="B93" t="s">
        <v>43</v>
      </c>
      <c r="C93" s="1">
        <f t="shared" si="28"/>
        <v>5845</v>
      </c>
      <c r="D93" s="5">
        <f t="shared" si="24"/>
        <v>2</v>
      </c>
      <c r="E93" s="5">
        <f t="shared" si="25"/>
        <v>1</v>
      </c>
      <c r="F93" s="5">
        <f t="shared" si="26"/>
        <v>3</v>
      </c>
      <c r="G93" s="1">
        <f t="shared" si="29"/>
        <v>439</v>
      </c>
      <c r="H93" s="2">
        <f t="shared" si="30"/>
        <v>7.5106928999144562E-2</v>
      </c>
      <c r="I93" s="2"/>
      <c r="J93" s="2">
        <f t="shared" si="31"/>
        <v>0.45868263473053894</v>
      </c>
      <c r="K93" s="2">
        <f t="shared" si="31"/>
        <v>0.53378956372968345</v>
      </c>
      <c r="L93" s="2">
        <f t="shared" si="31"/>
        <v>7.5278015397775878E-3</v>
      </c>
      <c r="M93" s="2">
        <f t="shared" si="32"/>
        <v>2.4286128663675299E-17</v>
      </c>
      <c r="N93" s="1">
        <v>2681</v>
      </c>
      <c r="O93" s="1">
        <v>3120</v>
      </c>
      <c r="P93" s="1">
        <v>44</v>
      </c>
      <c r="U93" s="1">
        <v>0</v>
      </c>
      <c r="X93"/>
      <c r="AI93" s="5">
        <f>IF(Q93&gt;0,RANK(Q93,(N93:P93,Q93:AE93)),0)</f>
        <v>0</v>
      </c>
      <c r="AJ93" s="5">
        <f>IF(R93&gt;0,RANK(R93,(N93:P93,Q93:AE93)),0)</f>
        <v>0</v>
      </c>
      <c r="AK93" s="5">
        <f>IF(T93&gt;0,RANK(T93,(N93:P93,Q93:AE93)),0)</f>
        <v>0</v>
      </c>
      <c r="AL93" s="5">
        <f>IF(S93&gt;0,RANK(S93,(N93:P93,Q93:AE93)),0)</f>
        <v>0</v>
      </c>
      <c r="AM93" s="2">
        <f t="shared" si="33"/>
        <v>0</v>
      </c>
      <c r="AN93" s="2">
        <f t="shared" si="33"/>
        <v>0</v>
      </c>
      <c r="AO93" s="2">
        <f t="shared" si="34"/>
        <v>0</v>
      </c>
      <c r="AP93" s="2">
        <f t="shared" si="35"/>
        <v>0</v>
      </c>
      <c r="AR93" t="s">
        <v>89</v>
      </c>
      <c r="AS93" t="s">
        <v>43</v>
      </c>
      <c r="AV93">
        <v>51</v>
      </c>
      <c r="AW93" s="82">
        <v>141</v>
      </c>
      <c r="AX93" s="54">
        <f t="shared" si="27"/>
        <v>51141</v>
      </c>
      <c r="AZ93" s="5" t="s">
        <v>276</v>
      </c>
      <c r="BB93" s="1"/>
      <c r="BC93" s="1"/>
    </row>
    <row r="94" spans="1:55" hidden="1" outlineLevel="1">
      <c r="A94" t="s">
        <v>90</v>
      </c>
      <c r="B94" t="s">
        <v>43</v>
      </c>
      <c r="C94" s="1">
        <f t="shared" si="28"/>
        <v>16789</v>
      </c>
      <c r="D94" s="5">
        <f t="shared" si="24"/>
        <v>2</v>
      </c>
      <c r="E94" s="5">
        <f t="shared" si="25"/>
        <v>1</v>
      </c>
      <c r="F94" s="5">
        <f t="shared" si="26"/>
        <v>3</v>
      </c>
      <c r="G94" s="1">
        <f t="shared" si="29"/>
        <v>5733</v>
      </c>
      <c r="H94" s="2">
        <f t="shared" si="30"/>
        <v>0.34147358389421645</v>
      </c>
      <c r="I94" s="2"/>
      <c r="J94" s="2">
        <f t="shared" si="31"/>
        <v>0.3239621180534874</v>
      </c>
      <c r="K94" s="2">
        <f t="shared" si="31"/>
        <v>0.66543570194770385</v>
      </c>
      <c r="L94" s="2">
        <f t="shared" si="31"/>
        <v>1.0483054380844601E-2</v>
      </c>
      <c r="M94" s="2">
        <f t="shared" si="32"/>
        <v>1.1912561796414631E-4</v>
      </c>
      <c r="N94" s="1">
        <v>5439</v>
      </c>
      <c r="O94" s="1">
        <v>11172</v>
      </c>
      <c r="P94" s="1">
        <v>176</v>
      </c>
      <c r="U94" s="1">
        <v>2</v>
      </c>
      <c r="X94"/>
      <c r="AI94" s="5">
        <f>IF(Q94&gt;0,RANK(Q94,(N94:P94,Q94:AE94)),0)</f>
        <v>0</v>
      </c>
      <c r="AJ94" s="5">
        <f>IF(R94&gt;0,RANK(R94,(N94:P94,Q94:AE94)),0)</f>
        <v>0</v>
      </c>
      <c r="AK94" s="5">
        <f>IF(T94&gt;0,RANK(T94,(N94:P94,Q94:AE94)),0)</f>
        <v>0</v>
      </c>
      <c r="AL94" s="5">
        <f>IF(S94&gt;0,RANK(S94,(N94:P94,Q94:AE94)),0)</f>
        <v>0</v>
      </c>
      <c r="AM94" s="2">
        <f t="shared" si="33"/>
        <v>0</v>
      </c>
      <c r="AN94" s="2">
        <f t="shared" si="33"/>
        <v>0</v>
      </c>
      <c r="AO94" s="2">
        <f t="shared" si="34"/>
        <v>0</v>
      </c>
      <c r="AP94" s="2">
        <f t="shared" si="35"/>
        <v>0</v>
      </c>
      <c r="AR94" t="s">
        <v>90</v>
      </c>
      <c r="AS94" t="s">
        <v>43</v>
      </c>
      <c r="AV94">
        <v>51</v>
      </c>
      <c r="AW94" s="82">
        <v>143</v>
      </c>
      <c r="AX94" s="54">
        <f t="shared" si="27"/>
        <v>51143</v>
      </c>
      <c r="AZ94" s="5" t="s">
        <v>276</v>
      </c>
      <c r="BB94" s="1"/>
      <c r="BC94" s="1"/>
    </row>
    <row r="95" spans="1:55" hidden="1" outlineLevel="1">
      <c r="A95" t="s">
        <v>91</v>
      </c>
      <c r="B95" t="s">
        <v>43</v>
      </c>
      <c r="C95" s="1">
        <f t="shared" si="28"/>
        <v>5427</v>
      </c>
      <c r="D95" s="5">
        <f t="shared" si="24"/>
        <v>2</v>
      </c>
      <c r="E95" s="5">
        <f t="shared" si="25"/>
        <v>1</v>
      </c>
      <c r="F95" s="5">
        <f t="shared" si="26"/>
        <v>3</v>
      </c>
      <c r="G95" s="1">
        <f t="shared" si="29"/>
        <v>2419</v>
      </c>
      <c r="H95" s="2">
        <f t="shared" si="30"/>
        <v>0.44573429150543581</v>
      </c>
      <c r="I95" s="2"/>
      <c r="J95" s="2">
        <f t="shared" si="31"/>
        <v>0.27363184079601988</v>
      </c>
      <c r="K95" s="2">
        <f t="shared" si="31"/>
        <v>0.71936613230145563</v>
      </c>
      <c r="L95" s="2">
        <f t="shared" si="31"/>
        <v>7.0020269025244152E-3</v>
      </c>
      <c r="M95" s="2">
        <f t="shared" si="32"/>
        <v>7.8929918156944723E-17</v>
      </c>
      <c r="N95" s="1">
        <v>1485</v>
      </c>
      <c r="O95" s="1">
        <v>3904</v>
      </c>
      <c r="P95" s="1">
        <v>38</v>
      </c>
      <c r="U95" s="1">
        <v>0</v>
      </c>
      <c r="X95"/>
      <c r="AI95" s="5">
        <f>IF(Q95&gt;0,RANK(Q95,(N95:P95,Q95:AE95)),0)</f>
        <v>0</v>
      </c>
      <c r="AJ95" s="5">
        <f>IF(R95&gt;0,RANK(R95,(N95:P95,Q95:AE95)),0)</f>
        <v>0</v>
      </c>
      <c r="AK95" s="5">
        <f>IF(T95&gt;0,RANK(T95,(N95:P95,Q95:AE95)),0)</f>
        <v>0</v>
      </c>
      <c r="AL95" s="5">
        <f>IF(S95&gt;0,RANK(S95,(N95:P95,Q95:AE95)),0)</f>
        <v>0</v>
      </c>
      <c r="AM95" s="2">
        <f t="shared" si="33"/>
        <v>0</v>
      </c>
      <c r="AN95" s="2">
        <f t="shared" si="33"/>
        <v>0</v>
      </c>
      <c r="AO95" s="2">
        <f t="shared" si="34"/>
        <v>0</v>
      </c>
      <c r="AP95" s="2">
        <f t="shared" si="35"/>
        <v>0</v>
      </c>
      <c r="AR95" t="s">
        <v>91</v>
      </c>
      <c r="AS95" t="s">
        <v>43</v>
      </c>
      <c r="AV95">
        <v>51</v>
      </c>
      <c r="AW95" s="82">
        <v>145</v>
      </c>
      <c r="AX95" s="54">
        <f t="shared" si="27"/>
        <v>51145</v>
      </c>
      <c r="AZ95" s="5" t="s">
        <v>276</v>
      </c>
      <c r="BB95" s="1"/>
      <c r="BC95" s="1"/>
    </row>
    <row r="96" spans="1:55" hidden="1" outlineLevel="1">
      <c r="A96" t="s">
        <v>92</v>
      </c>
      <c r="B96" t="s">
        <v>43</v>
      </c>
      <c r="C96" s="1">
        <f t="shared" si="28"/>
        <v>5072</v>
      </c>
      <c r="D96" s="5">
        <f t="shared" si="24"/>
        <v>2</v>
      </c>
      <c r="E96" s="5">
        <f t="shared" si="25"/>
        <v>1</v>
      </c>
      <c r="F96" s="5">
        <f t="shared" si="26"/>
        <v>3</v>
      </c>
      <c r="G96" s="1">
        <f t="shared" si="29"/>
        <v>949</v>
      </c>
      <c r="H96" s="2">
        <f t="shared" si="30"/>
        <v>0.18710567823343849</v>
      </c>
      <c r="I96" s="2"/>
      <c r="J96" s="2">
        <f t="shared" si="31"/>
        <v>0.4012223974763407</v>
      </c>
      <c r="K96" s="2">
        <f t="shared" si="31"/>
        <v>0.58832807570977919</v>
      </c>
      <c r="L96" s="2">
        <f t="shared" si="31"/>
        <v>1.0449526813880125E-2</v>
      </c>
      <c r="M96" s="2">
        <f t="shared" si="32"/>
        <v>-8.6736173798840355E-18</v>
      </c>
      <c r="N96" s="1">
        <v>2035</v>
      </c>
      <c r="O96" s="1">
        <v>2984</v>
      </c>
      <c r="P96" s="1">
        <v>53</v>
      </c>
      <c r="U96" s="1">
        <v>0</v>
      </c>
      <c r="X96"/>
      <c r="AI96" s="5">
        <f>IF(Q96&gt;0,RANK(Q96,(N96:P96,Q96:AE96)),0)</f>
        <v>0</v>
      </c>
      <c r="AJ96" s="5">
        <f>IF(R96&gt;0,RANK(R96,(N96:P96,Q96:AE96)),0)</f>
        <v>0</v>
      </c>
      <c r="AK96" s="5">
        <f>IF(T96&gt;0,RANK(T96,(N96:P96,Q96:AE96)),0)</f>
        <v>0</v>
      </c>
      <c r="AL96" s="5">
        <f>IF(S96&gt;0,RANK(S96,(N96:P96,Q96:AE96)),0)</f>
        <v>0</v>
      </c>
      <c r="AM96" s="2">
        <f t="shared" si="33"/>
        <v>0</v>
      </c>
      <c r="AN96" s="2">
        <f t="shared" si="33"/>
        <v>0</v>
      </c>
      <c r="AO96" s="2">
        <f t="shared" si="34"/>
        <v>0</v>
      </c>
      <c r="AP96" s="2">
        <f t="shared" si="35"/>
        <v>0</v>
      </c>
      <c r="AR96" t="s">
        <v>92</v>
      </c>
      <c r="AS96" t="s">
        <v>43</v>
      </c>
      <c r="AV96">
        <v>51</v>
      </c>
      <c r="AW96" s="82">
        <v>147</v>
      </c>
      <c r="AX96" s="54">
        <f t="shared" si="27"/>
        <v>51147</v>
      </c>
      <c r="AZ96" s="5" t="s">
        <v>276</v>
      </c>
      <c r="BB96" s="1"/>
      <c r="BC96" s="1"/>
    </row>
    <row r="97" spans="1:55" hidden="1" outlineLevel="1">
      <c r="A97" t="s">
        <v>46</v>
      </c>
      <c r="B97" t="s">
        <v>43</v>
      </c>
      <c r="C97" s="1">
        <f t="shared" si="28"/>
        <v>6904</v>
      </c>
      <c r="D97" s="5">
        <f t="shared" si="24"/>
        <v>2</v>
      </c>
      <c r="E97" s="5">
        <f t="shared" si="25"/>
        <v>1</v>
      </c>
      <c r="F97" s="5">
        <f t="shared" si="26"/>
        <v>3</v>
      </c>
      <c r="G97" s="1">
        <f t="shared" si="29"/>
        <v>2492</v>
      </c>
      <c r="H97" s="2">
        <f t="shared" si="30"/>
        <v>0.36095017381228273</v>
      </c>
      <c r="I97" s="2"/>
      <c r="J97" s="2">
        <f t="shared" si="31"/>
        <v>0.31561413673232908</v>
      </c>
      <c r="K97" s="2">
        <f t="shared" si="31"/>
        <v>0.67656431054461186</v>
      </c>
      <c r="L97" s="2">
        <f t="shared" si="31"/>
        <v>7.6767091541135573E-3</v>
      </c>
      <c r="M97" s="2">
        <f t="shared" si="32"/>
        <v>1.4484356894550916E-4</v>
      </c>
      <c r="N97" s="1">
        <v>2179</v>
      </c>
      <c r="O97" s="1">
        <v>4671</v>
      </c>
      <c r="P97" s="1">
        <v>53</v>
      </c>
      <c r="U97" s="1">
        <v>1</v>
      </c>
      <c r="X97"/>
      <c r="AI97" s="5">
        <f>IF(Q97&gt;0,RANK(Q97,(N97:P97,Q97:AE97)),0)</f>
        <v>0</v>
      </c>
      <c r="AJ97" s="5">
        <f>IF(R97&gt;0,RANK(R97,(N97:P97,Q97:AE97)),0)</f>
        <v>0</v>
      </c>
      <c r="AK97" s="5">
        <f>IF(T97&gt;0,RANK(T97,(N97:P97,Q97:AE97)),0)</f>
        <v>0</v>
      </c>
      <c r="AL97" s="5">
        <f>IF(S97&gt;0,RANK(S97,(N97:P97,Q97:AE97)),0)</f>
        <v>0</v>
      </c>
      <c r="AM97" s="2">
        <f t="shared" si="33"/>
        <v>0</v>
      </c>
      <c r="AN97" s="2">
        <f t="shared" si="33"/>
        <v>0</v>
      </c>
      <c r="AO97" s="2">
        <f t="shared" si="34"/>
        <v>0</v>
      </c>
      <c r="AP97" s="2">
        <f t="shared" si="35"/>
        <v>0</v>
      </c>
      <c r="AR97" t="s">
        <v>46</v>
      </c>
      <c r="AS97" t="s">
        <v>43</v>
      </c>
      <c r="AV97">
        <v>51</v>
      </c>
      <c r="AW97" s="82">
        <v>149</v>
      </c>
      <c r="AX97" s="54">
        <f t="shared" si="27"/>
        <v>51149</v>
      </c>
      <c r="AZ97" s="5" t="s">
        <v>276</v>
      </c>
      <c r="BB97" s="1"/>
      <c r="BC97" s="1"/>
    </row>
    <row r="98" spans="1:55" hidden="1" outlineLevel="1">
      <c r="A98" t="s">
        <v>47</v>
      </c>
      <c r="B98" t="s">
        <v>43</v>
      </c>
      <c r="C98" s="1">
        <f t="shared" si="28"/>
        <v>45670</v>
      </c>
      <c r="D98" s="5">
        <f t="shared" si="24"/>
        <v>2</v>
      </c>
      <c r="E98" s="5">
        <f t="shared" si="25"/>
        <v>1</v>
      </c>
      <c r="F98" s="5">
        <f t="shared" si="26"/>
        <v>3</v>
      </c>
      <c r="G98" s="1">
        <f t="shared" si="29"/>
        <v>11783</v>
      </c>
      <c r="H98" s="2">
        <f t="shared" si="30"/>
        <v>0.25800306546967372</v>
      </c>
      <c r="I98" s="2"/>
      <c r="J98" s="2">
        <f t="shared" si="31"/>
        <v>0.36835997372454565</v>
      </c>
      <c r="K98" s="2">
        <f t="shared" si="31"/>
        <v>0.62636303919421943</v>
      </c>
      <c r="L98" s="2">
        <f t="shared" si="31"/>
        <v>5.1018173855922923E-3</v>
      </c>
      <c r="M98" s="2">
        <f t="shared" si="32"/>
        <v>1.7516969564262616E-4</v>
      </c>
      <c r="N98" s="1">
        <v>16823</v>
      </c>
      <c r="O98" s="1">
        <v>28606</v>
      </c>
      <c r="P98" s="1">
        <v>233</v>
      </c>
      <c r="U98" s="1">
        <v>8</v>
      </c>
      <c r="X98"/>
      <c r="AI98" s="5">
        <f>IF(Q98&gt;0,RANK(Q98,(N98:P98,Q98:AE98)),0)</f>
        <v>0</v>
      </c>
      <c r="AJ98" s="5">
        <f>IF(R98&gt;0,RANK(R98,(N98:P98,Q98:AE98)),0)</f>
        <v>0</v>
      </c>
      <c r="AK98" s="5">
        <f>IF(T98&gt;0,RANK(T98,(N98:P98,Q98:AE98)),0)</f>
        <v>0</v>
      </c>
      <c r="AL98" s="5">
        <f>IF(S98&gt;0,RANK(S98,(N98:P98,Q98:AE98)),0)</f>
        <v>0</v>
      </c>
      <c r="AM98" s="2">
        <f t="shared" si="33"/>
        <v>0</v>
      </c>
      <c r="AN98" s="2">
        <f t="shared" si="33"/>
        <v>0</v>
      </c>
      <c r="AO98" s="2">
        <f t="shared" si="34"/>
        <v>0</v>
      </c>
      <c r="AP98" s="2">
        <f t="shared" si="35"/>
        <v>0</v>
      </c>
      <c r="AR98" t="s">
        <v>47</v>
      </c>
      <c r="AS98" t="s">
        <v>43</v>
      </c>
      <c r="AV98">
        <v>51</v>
      </c>
      <c r="AW98" s="82">
        <v>153</v>
      </c>
      <c r="AX98" s="54">
        <f t="shared" si="27"/>
        <v>51153</v>
      </c>
      <c r="AZ98" s="5" t="s">
        <v>276</v>
      </c>
      <c r="BB98" s="1"/>
      <c r="BC98" s="1"/>
    </row>
    <row r="99" spans="1:55" hidden="1" outlineLevel="1">
      <c r="A99" t="s">
        <v>58</v>
      </c>
      <c r="B99" t="s">
        <v>43</v>
      </c>
      <c r="C99" s="1">
        <f t="shared" si="28"/>
        <v>10636</v>
      </c>
      <c r="D99" s="5">
        <f t="shared" si="24"/>
        <v>2</v>
      </c>
      <c r="E99" s="5">
        <f t="shared" si="25"/>
        <v>1</v>
      </c>
      <c r="F99" s="5">
        <f t="shared" si="26"/>
        <v>3</v>
      </c>
      <c r="G99" s="1">
        <f t="shared" si="29"/>
        <v>3057</v>
      </c>
      <c r="H99" s="2">
        <f t="shared" si="30"/>
        <v>0.2874200827378714</v>
      </c>
      <c r="I99" s="2"/>
      <c r="J99" s="2">
        <f t="shared" si="31"/>
        <v>0.35229409552463331</v>
      </c>
      <c r="K99" s="2">
        <f t="shared" si="31"/>
        <v>0.63971417826250465</v>
      </c>
      <c r="L99" s="2">
        <f t="shared" si="31"/>
        <v>7.7096652877021435E-3</v>
      </c>
      <c r="M99" s="2">
        <f t="shared" si="32"/>
        <v>2.8206092515989465E-4</v>
      </c>
      <c r="N99" s="1">
        <v>3747</v>
      </c>
      <c r="O99" s="1">
        <v>6804</v>
      </c>
      <c r="P99" s="1">
        <v>82</v>
      </c>
      <c r="U99" s="1">
        <v>3</v>
      </c>
      <c r="X99"/>
      <c r="AI99" s="5">
        <f>IF(Q99&gt;0,RANK(Q99,(N99:P99,Q99:AE99)),0)</f>
        <v>0</v>
      </c>
      <c r="AJ99" s="5">
        <f>IF(R99&gt;0,RANK(R99,(N99:P99,Q99:AE99)),0)</f>
        <v>0</v>
      </c>
      <c r="AK99" s="5">
        <f>IF(T99&gt;0,RANK(T99,(N99:P99,Q99:AE99)),0)</f>
        <v>0</v>
      </c>
      <c r="AL99" s="5">
        <f>IF(S99&gt;0,RANK(S99,(N99:P99,Q99:AE99)),0)</f>
        <v>0</v>
      </c>
      <c r="AM99" s="2">
        <f t="shared" si="33"/>
        <v>0</v>
      </c>
      <c r="AN99" s="2">
        <f t="shared" si="33"/>
        <v>0</v>
      </c>
      <c r="AO99" s="2">
        <f t="shared" si="34"/>
        <v>0</v>
      </c>
      <c r="AP99" s="2">
        <f t="shared" si="35"/>
        <v>0</v>
      </c>
      <c r="AR99" t="s">
        <v>58</v>
      </c>
      <c r="AS99" t="s">
        <v>43</v>
      </c>
      <c r="AV99">
        <v>51</v>
      </c>
      <c r="AW99" s="82">
        <v>155</v>
      </c>
      <c r="AX99" s="54">
        <f t="shared" si="27"/>
        <v>51155</v>
      </c>
      <c r="AZ99" s="5" t="s">
        <v>276</v>
      </c>
      <c r="BB99" s="1"/>
      <c r="BC99" s="1"/>
    </row>
    <row r="100" spans="1:55" hidden="1" outlineLevel="1">
      <c r="A100" t="s">
        <v>48</v>
      </c>
      <c r="B100" t="s">
        <v>43</v>
      </c>
      <c r="C100" s="1">
        <f t="shared" si="28"/>
        <v>2388</v>
      </c>
      <c r="D100" s="5">
        <f t="shared" si="24"/>
        <v>2</v>
      </c>
      <c r="E100" s="5">
        <f t="shared" si="25"/>
        <v>1</v>
      </c>
      <c r="F100" s="5">
        <f t="shared" si="26"/>
        <v>3</v>
      </c>
      <c r="G100" s="1">
        <f t="shared" si="29"/>
        <v>685</v>
      </c>
      <c r="H100" s="2">
        <f t="shared" si="30"/>
        <v>0.2868509212730318</v>
      </c>
      <c r="I100" s="2"/>
      <c r="J100" s="2">
        <f t="shared" si="31"/>
        <v>0.35259631490787269</v>
      </c>
      <c r="K100" s="2">
        <f t="shared" si="31"/>
        <v>0.63944723618090449</v>
      </c>
      <c r="L100" s="2">
        <f t="shared" si="31"/>
        <v>6.7001675041876048E-3</v>
      </c>
      <c r="M100" s="2">
        <f t="shared" si="32"/>
        <v>1.2562814070352195E-3</v>
      </c>
      <c r="N100" s="1">
        <v>842</v>
      </c>
      <c r="O100" s="1">
        <v>1527</v>
      </c>
      <c r="P100" s="1">
        <v>16</v>
      </c>
      <c r="U100" s="1">
        <v>3</v>
      </c>
      <c r="X100"/>
      <c r="AI100" s="5">
        <f>IF(Q100&gt;0,RANK(Q100,(N100:P100,Q100:AE100)),0)</f>
        <v>0</v>
      </c>
      <c r="AJ100" s="5">
        <f>IF(R100&gt;0,RANK(R100,(N100:P100,Q100:AE100)),0)</f>
        <v>0</v>
      </c>
      <c r="AK100" s="5">
        <f>IF(T100&gt;0,RANK(T100,(N100:P100,Q100:AE100)),0)</f>
        <v>0</v>
      </c>
      <c r="AL100" s="5">
        <f>IF(S100&gt;0,RANK(S100,(N100:P100,Q100:AE100)),0)</f>
        <v>0</v>
      </c>
      <c r="AM100" s="2">
        <f t="shared" si="33"/>
        <v>0</v>
      </c>
      <c r="AN100" s="2">
        <f t="shared" si="33"/>
        <v>0</v>
      </c>
      <c r="AO100" s="2">
        <f t="shared" si="34"/>
        <v>0</v>
      </c>
      <c r="AP100" s="2">
        <f t="shared" si="35"/>
        <v>0</v>
      </c>
      <c r="AR100" t="s">
        <v>48</v>
      </c>
      <c r="AS100" t="s">
        <v>43</v>
      </c>
      <c r="AV100">
        <v>51</v>
      </c>
      <c r="AW100" s="82">
        <v>157</v>
      </c>
      <c r="AX100" s="54">
        <f t="shared" si="27"/>
        <v>51157</v>
      </c>
      <c r="AZ100" s="5" t="s">
        <v>276</v>
      </c>
      <c r="BB100" s="1"/>
      <c r="BC100" s="1"/>
    </row>
    <row r="101" spans="1:55" hidden="1" outlineLevel="1">
      <c r="A101" t="s">
        <v>244</v>
      </c>
      <c r="B101" t="s">
        <v>43</v>
      </c>
      <c r="C101" s="1">
        <f t="shared" si="28"/>
        <v>2346</v>
      </c>
      <c r="D101" s="5">
        <f t="shared" si="24"/>
        <v>2</v>
      </c>
      <c r="E101" s="5">
        <f t="shared" si="25"/>
        <v>1</v>
      </c>
      <c r="F101" s="5">
        <f t="shared" si="26"/>
        <v>3</v>
      </c>
      <c r="G101" s="1">
        <f t="shared" si="29"/>
        <v>900</v>
      </c>
      <c r="H101" s="2">
        <f t="shared" si="30"/>
        <v>0.38363171355498721</v>
      </c>
      <c r="I101" s="2"/>
      <c r="J101" s="2">
        <f t="shared" si="31"/>
        <v>0.30477408354646207</v>
      </c>
      <c r="K101" s="2">
        <f t="shared" si="31"/>
        <v>0.68840579710144922</v>
      </c>
      <c r="L101" s="2">
        <f t="shared" si="31"/>
        <v>6.8201193520886615E-3</v>
      </c>
      <c r="M101" s="2">
        <f t="shared" si="32"/>
        <v>4.3368086899420177E-17</v>
      </c>
      <c r="N101" s="1">
        <v>715</v>
      </c>
      <c r="O101" s="1">
        <v>1615</v>
      </c>
      <c r="P101" s="1">
        <v>16</v>
      </c>
      <c r="U101" s="1">
        <v>0</v>
      </c>
      <c r="X101"/>
      <c r="AI101" s="5">
        <f>IF(Q101&gt;0,RANK(Q101,(N101:P101,Q101:AE101)),0)</f>
        <v>0</v>
      </c>
      <c r="AJ101" s="5">
        <f>IF(R101&gt;0,RANK(R101,(N101:P101,Q101:AE101)),0)</f>
        <v>0</v>
      </c>
      <c r="AK101" s="5">
        <f>IF(T101&gt;0,RANK(T101,(N101:P101,Q101:AE101)),0)</f>
        <v>0</v>
      </c>
      <c r="AL101" s="5">
        <f>IF(S101&gt;0,RANK(S101,(N101:P101,Q101:AE101)),0)</f>
        <v>0</v>
      </c>
      <c r="AM101" s="2">
        <f t="shared" si="33"/>
        <v>0</v>
      </c>
      <c r="AN101" s="2">
        <f t="shared" si="33"/>
        <v>0</v>
      </c>
      <c r="AO101" s="2">
        <f t="shared" si="34"/>
        <v>0</v>
      </c>
      <c r="AP101" s="2">
        <f t="shared" si="35"/>
        <v>0</v>
      </c>
      <c r="AR101" t="s">
        <v>244</v>
      </c>
      <c r="AS101" t="s">
        <v>43</v>
      </c>
      <c r="AV101">
        <v>51</v>
      </c>
      <c r="AW101" s="82">
        <v>159</v>
      </c>
      <c r="AX101" s="54">
        <f t="shared" si="27"/>
        <v>51159</v>
      </c>
      <c r="AZ101" s="5" t="s">
        <v>276</v>
      </c>
      <c r="BB101" s="1"/>
      <c r="BC101" s="1"/>
    </row>
    <row r="102" spans="1:55" hidden="1" outlineLevel="1">
      <c r="A102" t="s">
        <v>245</v>
      </c>
      <c r="B102" t="s">
        <v>43</v>
      </c>
      <c r="C102" s="1">
        <f t="shared" si="28"/>
        <v>32028</v>
      </c>
      <c r="D102" s="5">
        <f t="shared" si="24"/>
        <v>2</v>
      </c>
      <c r="E102" s="5">
        <f t="shared" si="25"/>
        <v>1</v>
      </c>
      <c r="F102" s="5">
        <f t="shared" si="26"/>
        <v>3</v>
      </c>
      <c r="G102" s="1">
        <f t="shared" si="29"/>
        <v>7396</v>
      </c>
      <c r="H102" s="2">
        <f t="shared" si="30"/>
        <v>0.23092294242537778</v>
      </c>
      <c r="I102" s="2"/>
      <c r="J102" s="2">
        <f t="shared" si="31"/>
        <v>0.38141626077182467</v>
      </c>
      <c r="K102" s="2">
        <f t="shared" si="31"/>
        <v>0.61233920319720248</v>
      </c>
      <c r="L102" s="2">
        <f t="shared" si="31"/>
        <v>5.963531909579118E-3</v>
      </c>
      <c r="M102" s="2">
        <f t="shared" si="32"/>
        <v>2.8100412139374017E-4</v>
      </c>
      <c r="N102" s="1">
        <v>12216</v>
      </c>
      <c r="O102" s="1">
        <v>19612</v>
      </c>
      <c r="P102" s="1">
        <v>191</v>
      </c>
      <c r="U102" s="1">
        <v>9</v>
      </c>
      <c r="X102"/>
      <c r="AI102" s="5">
        <f>IF(Q102&gt;0,RANK(Q102,(N102:P102,Q102:AE102)),0)</f>
        <v>0</v>
      </c>
      <c r="AJ102" s="5">
        <f>IF(R102&gt;0,RANK(R102,(N102:P102,Q102:AE102)),0)</f>
        <v>0</v>
      </c>
      <c r="AK102" s="5">
        <f>IF(T102&gt;0,RANK(T102,(N102:P102,Q102:AE102)),0)</f>
        <v>0</v>
      </c>
      <c r="AL102" s="5">
        <f>IF(S102&gt;0,RANK(S102,(N102:P102,Q102:AE102)),0)</f>
        <v>0</v>
      </c>
      <c r="AM102" s="2">
        <f t="shared" si="33"/>
        <v>0</v>
      </c>
      <c r="AN102" s="2">
        <f t="shared" si="33"/>
        <v>0</v>
      </c>
      <c r="AO102" s="2">
        <f t="shared" si="34"/>
        <v>0</v>
      </c>
      <c r="AP102" s="2">
        <f t="shared" si="35"/>
        <v>0</v>
      </c>
      <c r="AR102" t="s">
        <v>245</v>
      </c>
      <c r="AS102" t="s">
        <v>43</v>
      </c>
      <c r="AV102">
        <v>51</v>
      </c>
      <c r="AW102" s="82">
        <v>161</v>
      </c>
      <c r="AX102" s="54">
        <f t="shared" si="27"/>
        <v>51161</v>
      </c>
      <c r="AZ102" s="5" t="s">
        <v>276</v>
      </c>
      <c r="BB102" s="1"/>
      <c r="BC102" s="1"/>
    </row>
    <row r="103" spans="1:55" hidden="1" outlineLevel="1">
      <c r="A103" t="s">
        <v>246</v>
      </c>
      <c r="B103" t="s">
        <v>43</v>
      </c>
      <c r="C103" s="1">
        <f t="shared" si="28"/>
        <v>6010</v>
      </c>
      <c r="D103" s="5">
        <f t="shared" si="24"/>
        <v>2</v>
      </c>
      <c r="E103" s="5">
        <f t="shared" si="25"/>
        <v>1</v>
      </c>
      <c r="F103" s="5">
        <f t="shared" si="26"/>
        <v>3</v>
      </c>
      <c r="G103" s="1">
        <f t="shared" si="29"/>
        <v>1699</v>
      </c>
      <c r="H103" s="2">
        <f t="shared" si="30"/>
        <v>0.28269550748752081</v>
      </c>
      <c r="I103" s="2"/>
      <c r="J103" s="2">
        <f t="shared" si="31"/>
        <v>0.35374376039933442</v>
      </c>
      <c r="K103" s="2">
        <f t="shared" si="31"/>
        <v>0.63643926788685523</v>
      </c>
      <c r="L103" s="2">
        <f t="shared" si="31"/>
        <v>8.9850249584026622E-3</v>
      </c>
      <c r="M103" s="2">
        <f t="shared" si="32"/>
        <v>8.319467554076896E-4</v>
      </c>
      <c r="N103" s="1">
        <v>2126</v>
      </c>
      <c r="O103" s="1">
        <v>3825</v>
      </c>
      <c r="P103" s="1">
        <v>54</v>
      </c>
      <c r="U103" s="1">
        <v>5</v>
      </c>
      <c r="X103"/>
      <c r="AI103" s="5">
        <f>IF(Q103&gt;0,RANK(Q103,(N103:P103,Q103:AE103)),0)</f>
        <v>0</v>
      </c>
      <c r="AJ103" s="5">
        <f>IF(R103&gt;0,RANK(R103,(N103:P103,Q103:AE103)),0)</f>
        <v>0</v>
      </c>
      <c r="AK103" s="5">
        <f>IF(T103&gt;0,RANK(T103,(N103:P103,Q103:AE103)),0)</f>
        <v>0</v>
      </c>
      <c r="AL103" s="5">
        <f>IF(S103&gt;0,RANK(S103,(N103:P103,Q103:AE103)),0)</f>
        <v>0</v>
      </c>
      <c r="AM103" s="2">
        <f t="shared" si="33"/>
        <v>0</v>
      </c>
      <c r="AN103" s="2">
        <f t="shared" si="33"/>
        <v>0</v>
      </c>
      <c r="AO103" s="2">
        <f t="shared" si="34"/>
        <v>0</v>
      </c>
      <c r="AP103" s="2">
        <f t="shared" si="35"/>
        <v>0</v>
      </c>
      <c r="AR103" t="s">
        <v>246</v>
      </c>
      <c r="AS103" t="s">
        <v>43</v>
      </c>
      <c r="AV103">
        <v>51</v>
      </c>
      <c r="AW103" s="82">
        <v>163</v>
      </c>
      <c r="AX103" s="54">
        <f t="shared" si="27"/>
        <v>51163</v>
      </c>
      <c r="AZ103" s="5" t="s">
        <v>276</v>
      </c>
      <c r="BB103" s="1"/>
      <c r="BC103" s="1"/>
    </row>
    <row r="104" spans="1:55" hidden="1" outlineLevel="1">
      <c r="A104" t="s">
        <v>247</v>
      </c>
      <c r="B104" t="s">
        <v>43</v>
      </c>
      <c r="C104" s="1">
        <f t="shared" si="28"/>
        <v>17162</v>
      </c>
      <c r="D104" s="5">
        <f t="shared" si="24"/>
        <v>2</v>
      </c>
      <c r="E104" s="5">
        <f t="shared" si="25"/>
        <v>1</v>
      </c>
      <c r="F104" s="5">
        <f t="shared" si="26"/>
        <v>3</v>
      </c>
      <c r="G104" s="1">
        <f t="shared" si="29"/>
        <v>10070</v>
      </c>
      <c r="H104" s="2">
        <f t="shared" si="30"/>
        <v>0.58676144971448552</v>
      </c>
      <c r="I104" s="2"/>
      <c r="J104" s="2">
        <f t="shared" si="31"/>
        <v>0.20306491084955133</v>
      </c>
      <c r="K104" s="2">
        <f t="shared" si="31"/>
        <v>0.78982636056403688</v>
      </c>
      <c r="L104" s="2">
        <f t="shared" si="31"/>
        <v>6.8756555180048947E-3</v>
      </c>
      <c r="M104" s="2">
        <f t="shared" si="32"/>
        <v>2.3307306840686642E-4</v>
      </c>
      <c r="N104" s="1">
        <v>3485</v>
      </c>
      <c r="O104" s="1">
        <v>13555</v>
      </c>
      <c r="P104" s="1">
        <v>118</v>
      </c>
      <c r="U104" s="1">
        <v>4</v>
      </c>
      <c r="X104"/>
      <c r="AI104" s="5">
        <f>IF(Q104&gt;0,RANK(Q104,(N104:P104,Q104:AE104)),0)</f>
        <v>0</v>
      </c>
      <c r="AJ104" s="5">
        <f>IF(R104&gt;0,RANK(R104,(N104:P104,Q104:AE104)),0)</f>
        <v>0</v>
      </c>
      <c r="AK104" s="5">
        <f>IF(T104&gt;0,RANK(T104,(N104:P104,Q104:AE104)),0)</f>
        <v>0</v>
      </c>
      <c r="AL104" s="5">
        <f>IF(S104&gt;0,RANK(S104,(N104:P104,Q104:AE104)),0)</f>
        <v>0</v>
      </c>
      <c r="AM104" s="2">
        <f t="shared" si="33"/>
        <v>0</v>
      </c>
      <c r="AN104" s="2">
        <f t="shared" si="33"/>
        <v>0</v>
      </c>
      <c r="AO104" s="2">
        <f t="shared" si="34"/>
        <v>0</v>
      </c>
      <c r="AP104" s="2">
        <f t="shared" si="35"/>
        <v>0</v>
      </c>
      <c r="AR104" t="s">
        <v>247</v>
      </c>
      <c r="AS104" t="s">
        <v>43</v>
      </c>
      <c r="AV104">
        <v>51</v>
      </c>
      <c r="AW104" s="82">
        <v>165</v>
      </c>
      <c r="AX104" s="54">
        <f t="shared" si="27"/>
        <v>51165</v>
      </c>
      <c r="AZ104" s="5" t="s">
        <v>276</v>
      </c>
      <c r="BB104" s="1"/>
      <c r="BC104" s="1"/>
    </row>
    <row r="105" spans="1:55" hidden="1" outlineLevel="1">
      <c r="A105" t="s">
        <v>32</v>
      </c>
      <c r="B105" t="s">
        <v>43</v>
      </c>
      <c r="C105" s="1">
        <f t="shared" si="28"/>
        <v>7043</v>
      </c>
      <c r="D105" s="5">
        <f t="shared" si="24"/>
        <v>2</v>
      </c>
      <c r="E105" s="5">
        <f t="shared" si="25"/>
        <v>1</v>
      </c>
      <c r="F105" s="5">
        <f t="shared" si="26"/>
        <v>3</v>
      </c>
      <c r="G105" s="1">
        <f t="shared" si="29"/>
        <v>1546</v>
      </c>
      <c r="H105" s="2">
        <f t="shared" si="30"/>
        <v>0.21950873207440011</v>
      </c>
      <c r="I105" s="2"/>
      <c r="J105" s="2">
        <f t="shared" si="31"/>
        <v>0.37540820673008662</v>
      </c>
      <c r="K105" s="2">
        <f t="shared" si="31"/>
        <v>0.59491693880448671</v>
      </c>
      <c r="L105" s="2">
        <f t="shared" si="31"/>
        <v>2.9674854465426666E-2</v>
      </c>
      <c r="M105" s="2">
        <f t="shared" si="32"/>
        <v>5.8980598183211441E-17</v>
      </c>
      <c r="N105" s="1">
        <v>2644</v>
      </c>
      <c r="O105" s="1">
        <v>4190</v>
      </c>
      <c r="P105" s="1">
        <v>209</v>
      </c>
      <c r="U105" s="1">
        <v>0</v>
      </c>
      <c r="X105"/>
      <c r="AI105" s="5">
        <f>IF(Q105&gt;0,RANK(Q105,(N105:P105,Q105:AE105)),0)</f>
        <v>0</v>
      </c>
      <c r="AJ105" s="5">
        <f>IF(R105&gt;0,RANK(R105,(N105:P105,Q105:AE105)),0)</f>
        <v>0</v>
      </c>
      <c r="AK105" s="5">
        <f>IF(T105&gt;0,RANK(T105,(N105:P105,Q105:AE105)),0)</f>
        <v>0</v>
      </c>
      <c r="AL105" s="5">
        <f>IF(S105&gt;0,RANK(S105,(N105:P105,Q105:AE105)),0)</f>
        <v>0</v>
      </c>
      <c r="AM105" s="2">
        <f t="shared" si="33"/>
        <v>0</v>
      </c>
      <c r="AN105" s="2">
        <f t="shared" si="33"/>
        <v>0</v>
      </c>
      <c r="AO105" s="2">
        <f t="shared" si="34"/>
        <v>0</v>
      </c>
      <c r="AP105" s="2">
        <f t="shared" si="35"/>
        <v>0</v>
      </c>
      <c r="AR105" t="s">
        <v>32</v>
      </c>
      <c r="AS105" t="s">
        <v>43</v>
      </c>
      <c r="AV105">
        <v>51</v>
      </c>
      <c r="AW105" s="82">
        <v>167</v>
      </c>
      <c r="AX105" s="54">
        <f t="shared" si="27"/>
        <v>51167</v>
      </c>
      <c r="AZ105" s="5" t="s">
        <v>276</v>
      </c>
      <c r="BB105" s="1"/>
      <c r="BC105" s="1"/>
    </row>
    <row r="106" spans="1:55" hidden="1" outlineLevel="1">
      <c r="A106" t="s">
        <v>24</v>
      </c>
      <c r="B106" t="s">
        <v>43</v>
      </c>
      <c r="C106" s="1">
        <f t="shared" si="28"/>
        <v>7752</v>
      </c>
      <c r="D106" s="5">
        <f t="shared" si="24"/>
        <v>2</v>
      </c>
      <c r="E106" s="5">
        <f t="shared" si="25"/>
        <v>1</v>
      </c>
      <c r="F106" s="5">
        <f t="shared" si="26"/>
        <v>3</v>
      </c>
      <c r="G106" s="1">
        <f t="shared" si="29"/>
        <v>3187</v>
      </c>
      <c r="H106" s="2">
        <f t="shared" si="30"/>
        <v>0.41111971104231165</v>
      </c>
      <c r="I106" s="2"/>
      <c r="J106" s="2">
        <f t="shared" si="31"/>
        <v>0.28818369453044373</v>
      </c>
      <c r="K106" s="2">
        <f t="shared" si="31"/>
        <v>0.69930340557275539</v>
      </c>
      <c r="L106" s="2">
        <f t="shared" si="31"/>
        <v>1.2512899896800826E-2</v>
      </c>
      <c r="M106" s="2">
        <f t="shared" si="32"/>
        <v>1.0755285551056204E-16</v>
      </c>
      <c r="N106" s="1">
        <v>2234</v>
      </c>
      <c r="O106" s="1">
        <v>5421</v>
      </c>
      <c r="P106" s="1">
        <v>97</v>
      </c>
      <c r="U106" s="1">
        <v>0</v>
      </c>
      <c r="X106"/>
      <c r="AI106" s="5">
        <f>IF(Q106&gt;0,RANK(Q106,(N106:P106,Q106:AE106)),0)</f>
        <v>0</v>
      </c>
      <c r="AJ106" s="5">
        <f>IF(R106&gt;0,RANK(R106,(N106:P106,Q106:AE106)),0)</f>
        <v>0</v>
      </c>
      <c r="AK106" s="5">
        <f>IF(T106&gt;0,RANK(T106,(N106:P106,Q106:AE106)),0)</f>
        <v>0</v>
      </c>
      <c r="AL106" s="5">
        <f>IF(S106&gt;0,RANK(S106,(N106:P106,Q106:AE106)),0)</f>
        <v>0</v>
      </c>
      <c r="AM106" s="2">
        <f t="shared" si="33"/>
        <v>0</v>
      </c>
      <c r="AN106" s="2">
        <f t="shared" si="33"/>
        <v>0</v>
      </c>
      <c r="AO106" s="2">
        <f t="shared" si="34"/>
        <v>0</v>
      </c>
      <c r="AP106" s="2">
        <f t="shared" si="35"/>
        <v>0</v>
      </c>
      <c r="AR106" t="s">
        <v>24</v>
      </c>
      <c r="AS106" t="s">
        <v>43</v>
      </c>
      <c r="AV106">
        <v>51</v>
      </c>
      <c r="AW106" s="82">
        <v>169</v>
      </c>
      <c r="AX106" s="54">
        <f t="shared" si="27"/>
        <v>51169</v>
      </c>
      <c r="AZ106" s="5" t="s">
        <v>276</v>
      </c>
      <c r="BB106" s="1"/>
      <c r="BC106" s="1"/>
    </row>
    <row r="107" spans="1:55" hidden="1" outlineLevel="1">
      <c r="A107" t="s">
        <v>248</v>
      </c>
      <c r="B107" t="s">
        <v>43</v>
      </c>
      <c r="C107" s="1">
        <f t="shared" si="28"/>
        <v>10570</v>
      </c>
      <c r="D107" s="5">
        <f t="shared" si="24"/>
        <v>2</v>
      </c>
      <c r="E107" s="5">
        <f t="shared" si="25"/>
        <v>1</v>
      </c>
      <c r="F107" s="5">
        <f t="shared" si="26"/>
        <v>3</v>
      </c>
      <c r="G107" s="1">
        <f t="shared" si="29"/>
        <v>5583</v>
      </c>
      <c r="H107" s="2">
        <f t="shared" si="30"/>
        <v>0.52819299905392625</v>
      </c>
      <c r="I107" s="2"/>
      <c r="J107" s="2">
        <f t="shared" si="31"/>
        <v>0.23301797540208136</v>
      </c>
      <c r="K107" s="2">
        <f t="shared" si="31"/>
        <v>0.76121097445600761</v>
      </c>
      <c r="L107" s="2">
        <f t="shared" si="31"/>
        <v>5.5818353831598869E-3</v>
      </c>
      <c r="M107" s="2">
        <f t="shared" si="32"/>
        <v>1.8921475875115137E-4</v>
      </c>
      <c r="N107" s="1">
        <v>2463</v>
      </c>
      <c r="O107" s="1">
        <v>8046</v>
      </c>
      <c r="P107" s="1">
        <v>59</v>
      </c>
      <c r="U107" s="1">
        <v>2</v>
      </c>
      <c r="X107"/>
      <c r="AI107" s="5">
        <f>IF(Q107&gt;0,RANK(Q107,(N107:P107,Q107:AE107)),0)</f>
        <v>0</v>
      </c>
      <c r="AJ107" s="5">
        <f>IF(R107&gt;0,RANK(R107,(N107:P107,Q107:AE107)),0)</f>
        <v>0</v>
      </c>
      <c r="AK107" s="5">
        <f>IF(T107&gt;0,RANK(T107,(N107:P107,Q107:AE107)),0)</f>
        <v>0</v>
      </c>
      <c r="AL107" s="5">
        <f>IF(S107&gt;0,RANK(S107,(N107:P107,Q107:AE107)),0)</f>
        <v>0</v>
      </c>
      <c r="AM107" s="2">
        <f t="shared" si="33"/>
        <v>0</v>
      </c>
      <c r="AN107" s="2">
        <f t="shared" si="33"/>
        <v>0</v>
      </c>
      <c r="AO107" s="2">
        <f t="shared" si="34"/>
        <v>0</v>
      </c>
      <c r="AP107" s="2">
        <f t="shared" si="35"/>
        <v>0</v>
      </c>
      <c r="AR107" t="s">
        <v>248</v>
      </c>
      <c r="AS107" t="s">
        <v>43</v>
      </c>
      <c r="AV107">
        <v>51</v>
      </c>
      <c r="AW107" s="82">
        <v>171</v>
      </c>
      <c r="AX107" s="54">
        <f t="shared" si="27"/>
        <v>51171</v>
      </c>
      <c r="AZ107" s="5" t="s">
        <v>276</v>
      </c>
      <c r="BB107" s="1"/>
      <c r="BC107" s="1"/>
    </row>
    <row r="108" spans="1:55" hidden="1" outlineLevel="1">
      <c r="A108" t="s">
        <v>249</v>
      </c>
      <c r="B108" t="s">
        <v>43</v>
      </c>
      <c r="C108" s="1">
        <f t="shared" si="28"/>
        <v>9478</v>
      </c>
      <c r="D108" s="5">
        <f t="shared" si="24"/>
        <v>2</v>
      </c>
      <c r="E108" s="5">
        <f t="shared" si="25"/>
        <v>1</v>
      </c>
      <c r="F108" s="5">
        <f t="shared" si="26"/>
        <v>3</v>
      </c>
      <c r="G108" s="1">
        <f t="shared" si="29"/>
        <v>4216</v>
      </c>
      <c r="H108" s="2">
        <f t="shared" si="30"/>
        <v>0.44481958219033552</v>
      </c>
      <c r="I108" s="2"/>
      <c r="J108" s="2">
        <f t="shared" si="31"/>
        <v>0.27073222198776115</v>
      </c>
      <c r="K108" s="2">
        <f t="shared" si="31"/>
        <v>0.71555180417809661</v>
      </c>
      <c r="L108" s="2">
        <f t="shared" si="31"/>
        <v>1.3715973834142223E-2</v>
      </c>
      <c r="M108" s="2">
        <f t="shared" si="32"/>
        <v>2.4286128663675299E-17</v>
      </c>
      <c r="N108" s="1">
        <v>2566</v>
      </c>
      <c r="O108" s="1">
        <v>6782</v>
      </c>
      <c r="P108" s="1">
        <v>130</v>
      </c>
      <c r="U108" s="1">
        <v>0</v>
      </c>
      <c r="X108"/>
      <c r="AI108" s="5">
        <f>IF(Q108&gt;0,RANK(Q108,(N108:P108,Q108:AE108)),0)</f>
        <v>0</v>
      </c>
      <c r="AJ108" s="5">
        <f>IF(R108&gt;0,RANK(R108,(N108:P108,Q108:AE108)),0)</f>
        <v>0</v>
      </c>
      <c r="AK108" s="5">
        <f>IF(T108&gt;0,RANK(T108,(N108:P108,Q108:AE108)),0)</f>
        <v>0</v>
      </c>
      <c r="AL108" s="5">
        <f>IF(S108&gt;0,RANK(S108,(N108:P108,Q108:AE108)),0)</f>
        <v>0</v>
      </c>
      <c r="AM108" s="2">
        <f t="shared" si="33"/>
        <v>0</v>
      </c>
      <c r="AN108" s="2">
        <f t="shared" si="33"/>
        <v>0</v>
      </c>
      <c r="AO108" s="2">
        <f t="shared" si="34"/>
        <v>0</v>
      </c>
      <c r="AP108" s="2">
        <f t="shared" si="35"/>
        <v>0</v>
      </c>
      <c r="AR108" t="s">
        <v>249</v>
      </c>
      <c r="AS108" t="s">
        <v>43</v>
      </c>
      <c r="AV108">
        <v>51</v>
      </c>
      <c r="AW108" s="82">
        <v>173</v>
      </c>
      <c r="AX108" s="54">
        <f t="shared" si="27"/>
        <v>51173</v>
      </c>
      <c r="AZ108" s="5" t="s">
        <v>276</v>
      </c>
      <c r="BB108" s="1"/>
      <c r="BC108" s="1"/>
    </row>
    <row r="109" spans="1:55" hidden="1" outlineLevel="1">
      <c r="A109" t="s">
        <v>250</v>
      </c>
      <c r="B109" t="s">
        <v>43</v>
      </c>
      <c r="C109" s="1">
        <f t="shared" si="28"/>
        <v>5293</v>
      </c>
      <c r="D109" s="5">
        <f t="shared" si="24"/>
        <v>2</v>
      </c>
      <c r="E109" s="5">
        <f t="shared" si="25"/>
        <v>1</v>
      </c>
      <c r="F109" s="5">
        <f t="shared" si="26"/>
        <v>3</v>
      </c>
      <c r="G109" s="1">
        <f t="shared" si="29"/>
        <v>749</v>
      </c>
      <c r="H109" s="2">
        <f t="shared" si="30"/>
        <v>0.14150765161534101</v>
      </c>
      <c r="I109" s="2"/>
      <c r="J109" s="2">
        <f t="shared" si="31"/>
        <v>0.4250897411675798</v>
      </c>
      <c r="K109" s="2">
        <f t="shared" si="31"/>
        <v>0.56659739278292087</v>
      </c>
      <c r="L109" s="2">
        <f t="shared" si="31"/>
        <v>8.312866049499339E-3</v>
      </c>
      <c r="M109" s="2">
        <f t="shared" si="32"/>
        <v>-1.5612511283791264E-17</v>
      </c>
      <c r="N109" s="1">
        <v>2250</v>
      </c>
      <c r="O109" s="1">
        <v>2999</v>
      </c>
      <c r="P109" s="1">
        <v>44</v>
      </c>
      <c r="U109" s="1">
        <v>0</v>
      </c>
      <c r="X109"/>
      <c r="AI109" s="5">
        <f>IF(Q109&gt;0,RANK(Q109,(N109:P109,Q109:AE109)),0)</f>
        <v>0</v>
      </c>
      <c r="AJ109" s="5">
        <f>IF(R109&gt;0,RANK(R109,(N109:P109,Q109:AE109)),0)</f>
        <v>0</v>
      </c>
      <c r="AK109" s="5">
        <f>IF(T109&gt;0,RANK(T109,(N109:P109,Q109:AE109)),0)</f>
        <v>0</v>
      </c>
      <c r="AL109" s="5">
        <f>IF(S109&gt;0,RANK(S109,(N109:P109,Q109:AE109)),0)</f>
        <v>0</v>
      </c>
      <c r="AM109" s="2">
        <f t="shared" si="33"/>
        <v>0</v>
      </c>
      <c r="AN109" s="2">
        <f t="shared" si="33"/>
        <v>0</v>
      </c>
      <c r="AO109" s="2">
        <f t="shared" si="34"/>
        <v>0</v>
      </c>
      <c r="AP109" s="2">
        <f t="shared" si="35"/>
        <v>0</v>
      </c>
      <c r="AR109" t="s">
        <v>250</v>
      </c>
      <c r="AS109" t="s">
        <v>43</v>
      </c>
      <c r="AV109">
        <v>51</v>
      </c>
      <c r="AW109" s="82">
        <v>175</v>
      </c>
      <c r="AX109" s="54">
        <f t="shared" si="27"/>
        <v>51175</v>
      </c>
      <c r="AZ109" s="5" t="s">
        <v>276</v>
      </c>
      <c r="BB109" s="1"/>
      <c r="BC109" s="1"/>
    </row>
    <row r="110" spans="1:55" hidden="1" outlineLevel="1">
      <c r="A110" t="s">
        <v>251</v>
      </c>
      <c r="B110" t="s">
        <v>43</v>
      </c>
      <c r="C110" s="1">
        <f t="shared" si="28"/>
        <v>17004</v>
      </c>
      <c r="D110" s="5">
        <f t="shared" si="24"/>
        <v>2</v>
      </c>
      <c r="E110" s="5">
        <f t="shared" si="25"/>
        <v>1</v>
      </c>
      <c r="F110" s="5">
        <f t="shared" si="26"/>
        <v>3</v>
      </c>
      <c r="G110" s="1">
        <f t="shared" si="29"/>
        <v>6175</v>
      </c>
      <c r="H110" s="2">
        <f t="shared" si="30"/>
        <v>0.36314984709480125</v>
      </c>
      <c r="I110" s="2"/>
      <c r="J110" s="2">
        <f t="shared" si="31"/>
        <v>0.31569042578216888</v>
      </c>
      <c r="K110" s="2">
        <f t="shared" si="31"/>
        <v>0.67884027287697013</v>
      </c>
      <c r="L110" s="2">
        <f t="shared" si="31"/>
        <v>5.3516819571865441E-3</v>
      </c>
      <c r="M110" s="2">
        <f t="shared" si="32"/>
        <v>1.1761938367444401E-4</v>
      </c>
      <c r="N110" s="1">
        <v>5368</v>
      </c>
      <c r="O110" s="1">
        <v>11543</v>
      </c>
      <c r="P110" s="1">
        <v>91</v>
      </c>
      <c r="U110" s="1">
        <v>2</v>
      </c>
      <c r="X110"/>
      <c r="AI110" s="5">
        <f>IF(Q110&gt;0,RANK(Q110,(N110:P110,Q110:AE110)),0)</f>
        <v>0</v>
      </c>
      <c r="AJ110" s="5">
        <f>IF(R110&gt;0,RANK(R110,(N110:P110,Q110:AE110)),0)</f>
        <v>0</v>
      </c>
      <c r="AK110" s="5">
        <f>IF(T110&gt;0,RANK(T110,(N110:P110,Q110:AE110)),0)</f>
        <v>0</v>
      </c>
      <c r="AL110" s="5">
        <f>IF(S110&gt;0,RANK(S110,(N110:P110,Q110:AE110)),0)</f>
        <v>0</v>
      </c>
      <c r="AM110" s="2">
        <f t="shared" si="33"/>
        <v>0</v>
      </c>
      <c r="AN110" s="2">
        <f t="shared" si="33"/>
        <v>0</v>
      </c>
      <c r="AO110" s="2">
        <f t="shared" si="34"/>
        <v>0</v>
      </c>
      <c r="AP110" s="2">
        <f t="shared" si="35"/>
        <v>0</v>
      </c>
      <c r="AR110" t="s">
        <v>251</v>
      </c>
      <c r="AS110" t="s">
        <v>43</v>
      </c>
      <c r="AV110">
        <v>51</v>
      </c>
      <c r="AW110" s="82">
        <v>177</v>
      </c>
      <c r="AX110" s="54">
        <f t="shared" si="27"/>
        <v>51177</v>
      </c>
      <c r="AZ110" s="5" t="s">
        <v>276</v>
      </c>
      <c r="BB110" s="1"/>
      <c r="BC110" s="1"/>
    </row>
    <row r="111" spans="1:55" hidden="1" outlineLevel="1">
      <c r="A111" t="s">
        <v>252</v>
      </c>
      <c r="B111" t="s">
        <v>43</v>
      </c>
      <c r="C111" s="1">
        <f t="shared" si="28"/>
        <v>17141</v>
      </c>
      <c r="D111" s="5">
        <f t="shared" si="24"/>
        <v>2</v>
      </c>
      <c r="E111" s="5">
        <f t="shared" si="25"/>
        <v>1</v>
      </c>
      <c r="F111" s="5">
        <f t="shared" si="26"/>
        <v>3</v>
      </c>
      <c r="G111" s="1">
        <f t="shared" si="29"/>
        <v>6249</v>
      </c>
      <c r="H111" s="2">
        <f t="shared" si="30"/>
        <v>0.36456449448690276</v>
      </c>
      <c r="I111" s="2"/>
      <c r="J111" s="2">
        <f t="shared" si="31"/>
        <v>0.31398401493495126</v>
      </c>
      <c r="K111" s="2">
        <f t="shared" si="31"/>
        <v>0.67854850942185407</v>
      </c>
      <c r="L111" s="2">
        <f t="shared" si="31"/>
        <v>7.2924566828073039E-3</v>
      </c>
      <c r="M111" s="2">
        <f t="shared" si="32"/>
        <v>1.7501896038730601E-4</v>
      </c>
      <c r="N111" s="1">
        <v>5382</v>
      </c>
      <c r="O111" s="1">
        <v>11631</v>
      </c>
      <c r="P111" s="1">
        <v>125</v>
      </c>
      <c r="U111" s="1">
        <v>3</v>
      </c>
      <c r="X111"/>
      <c r="AI111" s="5">
        <f>IF(Q111&gt;0,RANK(Q111,(N111:P111,Q111:AE111)),0)</f>
        <v>0</v>
      </c>
      <c r="AJ111" s="5">
        <f>IF(R111&gt;0,RANK(R111,(N111:P111,Q111:AE111)),0)</f>
        <v>0</v>
      </c>
      <c r="AK111" s="5">
        <f>IF(T111&gt;0,RANK(T111,(N111:P111,Q111:AE111)),0)</f>
        <v>0</v>
      </c>
      <c r="AL111" s="5">
        <f>IF(S111&gt;0,RANK(S111,(N111:P111,Q111:AE111)),0)</f>
        <v>0</v>
      </c>
      <c r="AM111" s="2">
        <f t="shared" si="33"/>
        <v>0</v>
      </c>
      <c r="AN111" s="2">
        <f t="shared" si="33"/>
        <v>0</v>
      </c>
      <c r="AO111" s="2">
        <f t="shared" si="34"/>
        <v>0</v>
      </c>
      <c r="AP111" s="2">
        <f t="shared" si="35"/>
        <v>0</v>
      </c>
      <c r="AR111" t="s">
        <v>252</v>
      </c>
      <c r="AS111" t="s">
        <v>43</v>
      </c>
      <c r="AV111">
        <v>51</v>
      </c>
      <c r="AW111" s="82">
        <v>179</v>
      </c>
      <c r="AX111" s="54">
        <f t="shared" si="27"/>
        <v>51179</v>
      </c>
      <c r="AZ111" s="5" t="s">
        <v>276</v>
      </c>
      <c r="BB111" s="1"/>
      <c r="BC111" s="1"/>
    </row>
    <row r="112" spans="1:55" hidden="1" outlineLevel="1">
      <c r="A112" t="s">
        <v>253</v>
      </c>
      <c r="B112" t="s">
        <v>43</v>
      </c>
      <c r="C112" s="1">
        <f t="shared" si="28"/>
        <v>2423</v>
      </c>
      <c r="D112" s="5">
        <f t="shared" si="24"/>
        <v>1</v>
      </c>
      <c r="E112" s="5">
        <f t="shared" si="25"/>
        <v>2</v>
      </c>
      <c r="F112" s="5">
        <f t="shared" si="26"/>
        <v>3</v>
      </c>
      <c r="G112" s="1">
        <f t="shared" si="29"/>
        <v>125</v>
      </c>
      <c r="H112" s="2">
        <f t="shared" si="30"/>
        <v>5.1588939331407346E-2</v>
      </c>
      <c r="I112" s="2"/>
      <c r="J112" s="2">
        <f t="shared" si="31"/>
        <v>0.52125464300453983</v>
      </c>
      <c r="K112" s="2">
        <f t="shared" si="31"/>
        <v>0.46966570367313248</v>
      </c>
      <c r="L112" s="2">
        <f t="shared" si="31"/>
        <v>9.0796533223276923E-3</v>
      </c>
      <c r="M112" s="2">
        <f t="shared" si="32"/>
        <v>-6.9388939039072284E-18</v>
      </c>
      <c r="N112" s="1">
        <v>1263</v>
      </c>
      <c r="O112" s="1">
        <v>1138</v>
      </c>
      <c r="P112" s="1">
        <v>22</v>
      </c>
      <c r="U112" s="1">
        <v>0</v>
      </c>
      <c r="X112"/>
      <c r="AI112" s="5">
        <f>IF(Q112&gt;0,RANK(Q112,(N112:P112,Q112:AE112)),0)</f>
        <v>0</v>
      </c>
      <c r="AJ112" s="5">
        <f>IF(R112&gt;0,RANK(R112,(N112:P112,Q112:AE112)),0)</f>
        <v>0</v>
      </c>
      <c r="AK112" s="5">
        <f>IF(T112&gt;0,RANK(T112,(N112:P112,Q112:AE112)),0)</f>
        <v>0</v>
      </c>
      <c r="AL112" s="5">
        <f>IF(S112&gt;0,RANK(S112,(N112:P112,Q112:AE112)),0)</f>
        <v>0</v>
      </c>
      <c r="AM112" s="2">
        <f t="shared" si="33"/>
        <v>0</v>
      </c>
      <c r="AN112" s="2">
        <f t="shared" si="33"/>
        <v>0</v>
      </c>
      <c r="AO112" s="2">
        <f t="shared" si="34"/>
        <v>0</v>
      </c>
      <c r="AP112" s="2">
        <f t="shared" si="35"/>
        <v>0</v>
      </c>
      <c r="AR112" t="s">
        <v>253</v>
      </c>
      <c r="AS112" t="s">
        <v>43</v>
      </c>
      <c r="AV112">
        <v>51</v>
      </c>
      <c r="AW112" s="82">
        <v>181</v>
      </c>
      <c r="AX112" s="54">
        <f t="shared" si="27"/>
        <v>51181</v>
      </c>
      <c r="AZ112" s="5" t="s">
        <v>276</v>
      </c>
      <c r="BB112" s="1"/>
      <c r="BC112" s="1"/>
    </row>
    <row r="113" spans="1:55" hidden="1" outlineLevel="1">
      <c r="A113" t="s">
        <v>209</v>
      </c>
      <c r="B113" t="s">
        <v>43</v>
      </c>
      <c r="C113" s="1">
        <f t="shared" si="28"/>
        <v>3236</v>
      </c>
      <c r="D113" s="5">
        <f t="shared" si="24"/>
        <v>1</v>
      </c>
      <c r="E113" s="5">
        <f t="shared" si="25"/>
        <v>2</v>
      </c>
      <c r="F113" s="5">
        <f t="shared" si="26"/>
        <v>3</v>
      </c>
      <c r="G113" s="1">
        <f t="shared" si="29"/>
        <v>135</v>
      </c>
      <c r="H113" s="2">
        <f t="shared" si="30"/>
        <v>4.1718170580964151E-2</v>
      </c>
      <c r="I113" s="2"/>
      <c r="J113" s="2">
        <f t="shared" si="31"/>
        <v>0.51637824474660077</v>
      </c>
      <c r="K113" s="2">
        <f t="shared" si="31"/>
        <v>0.4746600741656366</v>
      </c>
      <c r="L113" s="2">
        <f t="shared" si="31"/>
        <v>8.65265760197775E-3</v>
      </c>
      <c r="M113" s="2">
        <f t="shared" si="32"/>
        <v>3.0902348578487962E-4</v>
      </c>
      <c r="N113" s="1">
        <v>1671</v>
      </c>
      <c r="O113" s="1">
        <v>1536</v>
      </c>
      <c r="P113" s="1">
        <v>28</v>
      </c>
      <c r="U113" s="1">
        <v>1</v>
      </c>
      <c r="X113"/>
      <c r="AI113" s="5">
        <f>IF(Q113&gt;0,RANK(Q113,(N113:P113,Q113:AE113)),0)</f>
        <v>0</v>
      </c>
      <c r="AJ113" s="5">
        <f>IF(R113&gt;0,RANK(R113,(N113:P113,Q113:AE113)),0)</f>
        <v>0</v>
      </c>
      <c r="AK113" s="5">
        <f>IF(T113&gt;0,RANK(T113,(N113:P113,Q113:AE113)),0)</f>
        <v>0</v>
      </c>
      <c r="AL113" s="5">
        <f>IF(S113&gt;0,RANK(S113,(N113:P113,Q113:AE113)),0)</f>
        <v>0</v>
      </c>
      <c r="AM113" s="2">
        <f t="shared" si="33"/>
        <v>0</v>
      </c>
      <c r="AN113" s="2">
        <f t="shared" si="33"/>
        <v>0</v>
      </c>
      <c r="AO113" s="2">
        <f t="shared" si="34"/>
        <v>0</v>
      </c>
      <c r="AP113" s="2">
        <f t="shared" si="35"/>
        <v>0</v>
      </c>
      <c r="AR113" t="s">
        <v>209</v>
      </c>
      <c r="AS113" t="s">
        <v>43</v>
      </c>
      <c r="AV113">
        <v>51</v>
      </c>
      <c r="AW113" s="82">
        <v>183</v>
      </c>
      <c r="AX113" s="54">
        <f t="shared" si="27"/>
        <v>51183</v>
      </c>
      <c r="AZ113" s="5" t="s">
        <v>276</v>
      </c>
      <c r="BB113" s="1"/>
      <c r="BC113" s="1"/>
    </row>
    <row r="114" spans="1:55" hidden="1" outlineLevel="1">
      <c r="A114" t="s">
        <v>254</v>
      </c>
      <c r="B114" t="s">
        <v>43</v>
      </c>
      <c r="C114" s="1">
        <f t="shared" si="28"/>
        <v>10290</v>
      </c>
      <c r="D114" s="5">
        <f t="shared" si="24"/>
        <v>2</v>
      </c>
      <c r="E114" s="5">
        <f t="shared" si="25"/>
        <v>1</v>
      </c>
      <c r="F114" s="5">
        <f t="shared" si="26"/>
        <v>3</v>
      </c>
      <c r="G114" s="1">
        <f t="shared" si="29"/>
        <v>4320</v>
      </c>
      <c r="H114" s="2">
        <f t="shared" si="30"/>
        <v>0.41982507288629739</v>
      </c>
      <c r="I114" s="2"/>
      <c r="J114" s="2">
        <f t="shared" si="31"/>
        <v>0.28124392614188531</v>
      </c>
      <c r="K114" s="2">
        <f t="shared" si="31"/>
        <v>0.70106899902818265</v>
      </c>
      <c r="L114" s="2">
        <f t="shared" si="31"/>
        <v>1.7492711370262391E-2</v>
      </c>
      <c r="M114" s="2">
        <f t="shared" si="32"/>
        <v>1.9436345966964558E-4</v>
      </c>
      <c r="N114" s="1">
        <v>2894</v>
      </c>
      <c r="O114" s="1">
        <v>7214</v>
      </c>
      <c r="P114" s="1">
        <v>180</v>
      </c>
      <c r="U114" s="1">
        <v>2</v>
      </c>
      <c r="X114"/>
      <c r="AI114" s="5">
        <f>IF(Q114&gt;0,RANK(Q114,(N114:P114,Q114:AE114)),0)</f>
        <v>0</v>
      </c>
      <c r="AJ114" s="5">
        <f>IF(R114&gt;0,RANK(R114,(N114:P114,Q114:AE114)),0)</f>
        <v>0</v>
      </c>
      <c r="AK114" s="5">
        <f>IF(T114&gt;0,RANK(T114,(N114:P114,Q114:AE114)),0)</f>
        <v>0</v>
      </c>
      <c r="AL114" s="5">
        <f>IF(S114&gt;0,RANK(S114,(N114:P114,Q114:AE114)),0)</f>
        <v>0</v>
      </c>
      <c r="AM114" s="2">
        <f t="shared" si="33"/>
        <v>0</v>
      </c>
      <c r="AN114" s="2">
        <f t="shared" si="33"/>
        <v>0</v>
      </c>
      <c r="AO114" s="2">
        <f t="shared" si="34"/>
        <v>0</v>
      </c>
      <c r="AP114" s="2">
        <f t="shared" si="35"/>
        <v>0</v>
      </c>
      <c r="AR114" t="s">
        <v>254</v>
      </c>
      <c r="AS114" t="s">
        <v>43</v>
      </c>
      <c r="AV114">
        <v>51</v>
      </c>
      <c r="AW114" s="82">
        <v>185</v>
      </c>
      <c r="AX114" s="54">
        <f t="shared" si="27"/>
        <v>51185</v>
      </c>
      <c r="AZ114" s="5" t="s">
        <v>276</v>
      </c>
      <c r="BB114" s="1"/>
      <c r="BC114" s="1"/>
    </row>
    <row r="115" spans="1:55" hidden="1" outlineLevel="1">
      <c r="A115" t="s">
        <v>57</v>
      </c>
      <c r="B115" t="s">
        <v>43</v>
      </c>
      <c r="C115" s="1">
        <f t="shared" si="28"/>
        <v>6857</v>
      </c>
      <c r="D115" s="5">
        <f t="shared" si="24"/>
        <v>2</v>
      </c>
      <c r="E115" s="5">
        <f t="shared" si="25"/>
        <v>1</v>
      </c>
      <c r="F115" s="5">
        <f t="shared" si="26"/>
        <v>3</v>
      </c>
      <c r="G115" s="1">
        <f t="shared" si="29"/>
        <v>2708</v>
      </c>
      <c r="H115" s="2">
        <f t="shared" si="30"/>
        <v>0.39492489426863059</v>
      </c>
      <c r="I115" s="2"/>
      <c r="J115" s="2">
        <f t="shared" si="31"/>
        <v>0.30027708910602302</v>
      </c>
      <c r="K115" s="2">
        <f t="shared" si="31"/>
        <v>0.69520198337465366</v>
      </c>
      <c r="L115" s="2">
        <f t="shared" si="31"/>
        <v>4.5209275193233188E-3</v>
      </c>
      <c r="M115" s="2">
        <f t="shared" si="32"/>
        <v>-4.3368086899420177E-18</v>
      </c>
      <c r="N115" s="1">
        <v>2059</v>
      </c>
      <c r="O115" s="1">
        <v>4767</v>
      </c>
      <c r="P115" s="1">
        <v>31</v>
      </c>
      <c r="U115" s="1">
        <v>0</v>
      </c>
      <c r="X115"/>
      <c r="AI115" s="5">
        <f>IF(Q115&gt;0,RANK(Q115,(N115:P115,Q115:AE115)),0)</f>
        <v>0</v>
      </c>
      <c r="AJ115" s="5">
        <f>IF(R115&gt;0,RANK(R115,(N115:P115,Q115:AE115)),0)</f>
        <v>0</v>
      </c>
      <c r="AK115" s="5">
        <f>IF(T115&gt;0,RANK(T115,(N115:P115,Q115:AE115)),0)</f>
        <v>0</v>
      </c>
      <c r="AL115" s="5">
        <f>IF(S115&gt;0,RANK(S115,(N115:P115,Q115:AE115)),0)</f>
        <v>0</v>
      </c>
      <c r="AM115" s="2">
        <f t="shared" si="33"/>
        <v>0</v>
      </c>
      <c r="AN115" s="2">
        <f t="shared" si="33"/>
        <v>0</v>
      </c>
      <c r="AO115" s="2">
        <f t="shared" si="34"/>
        <v>0</v>
      </c>
      <c r="AP115" s="2">
        <f t="shared" si="35"/>
        <v>0</v>
      </c>
      <c r="AR115" t="s">
        <v>57</v>
      </c>
      <c r="AS115" t="s">
        <v>43</v>
      </c>
      <c r="AV115">
        <v>51</v>
      </c>
      <c r="AW115" s="82">
        <v>187</v>
      </c>
      <c r="AX115" s="54">
        <f t="shared" si="27"/>
        <v>51187</v>
      </c>
      <c r="AZ115" s="5" t="s">
        <v>276</v>
      </c>
      <c r="BB115" s="1"/>
      <c r="BC115" s="1"/>
    </row>
    <row r="116" spans="1:55" hidden="1" outlineLevel="1">
      <c r="A116" t="s">
        <v>66</v>
      </c>
      <c r="B116" t="s">
        <v>43</v>
      </c>
      <c r="C116" s="1">
        <f t="shared" si="28"/>
        <v>13650</v>
      </c>
      <c r="D116" s="5">
        <f t="shared" si="24"/>
        <v>2</v>
      </c>
      <c r="E116" s="5">
        <f t="shared" si="25"/>
        <v>1</v>
      </c>
      <c r="F116" s="5">
        <f t="shared" si="26"/>
        <v>3</v>
      </c>
      <c r="G116" s="1">
        <f t="shared" si="29"/>
        <v>5675</v>
      </c>
      <c r="H116" s="2">
        <f t="shared" si="30"/>
        <v>0.41575091575091577</v>
      </c>
      <c r="I116" s="2"/>
      <c r="J116" s="2">
        <f t="shared" si="31"/>
        <v>0.28600732600732603</v>
      </c>
      <c r="K116" s="2">
        <f t="shared" si="31"/>
        <v>0.70175824175824175</v>
      </c>
      <c r="L116" s="2">
        <f t="shared" si="31"/>
        <v>1.2014652014652015E-2</v>
      </c>
      <c r="M116" s="2">
        <f t="shared" si="32"/>
        <v>2.1978021978019853E-4</v>
      </c>
      <c r="N116" s="1">
        <v>3904</v>
      </c>
      <c r="O116" s="1">
        <v>9579</v>
      </c>
      <c r="P116" s="1">
        <v>164</v>
      </c>
      <c r="U116" s="1">
        <v>3</v>
      </c>
      <c r="X116"/>
      <c r="AI116" s="5">
        <f>IF(Q116&gt;0,RANK(Q116,(N116:P116,Q116:AE116)),0)</f>
        <v>0</v>
      </c>
      <c r="AJ116" s="5">
        <f>IF(R116&gt;0,RANK(R116,(N116:P116,Q116:AE116)),0)</f>
        <v>0</v>
      </c>
      <c r="AK116" s="5">
        <f>IF(T116&gt;0,RANK(T116,(N116:P116,Q116:AE116)),0)</f>
        <v>0</v>
      </c>
      <c r="AL116" s="5">
        <f>IF(S116&gt;0,RANK(S116,(N116:P116,Q116:AE116)),0)</f>
        <v>0</v>
      </c>
      <c r="AM116" s="2">
        <f t="shared" si="33"/>
        <v>0</v>
      </c>
      <c r="AN116" s="2">
        <f t="shared" si="33"/>
        <v>0</v>
      </c>
      <c r="AO116" s="2">
        <f t="shared" si="34"/>
        <v>0</v>
      </c>
      <c r="AP116" s="2">
        <f t="shared" si="35"/>
        <v>0</v>
      </c>
      <c r="AR116" t="s">
        <v>66</v>
      </c>
      <c r="AS116" t="s">
        <v>43</v>
      </c>
      <c r="AV116">
        <v>51</v>
      </c>
      <c r="AW116" s="82">
        <v>191</v>
      </c>
      <c r="AX116" s="54">
        <f t="shared" si="27"/>
        <v>51191</v>
      </c>
      <c r="AZ116" s="5" t="s">
        <v>276</v>
      </c>
      <c r="BB116" s="1"/>
      <c r="BC116" s="1"/>
    </row>
    <row r="117" spans="1:55" hidden="1" outlineLevel="1">
      <c r="A117" t="s">
        <v>255</v>
      </c>
      <c r="B117" t="s">
        <v>43</v>
      </c>
      <c r="C117" s="1">
        <f t="shared" si="28"/>
        <v>4241</v>
      </c>
      <c r="D117" s="5">
        <f t="shared" si="24"/>
        <v>2</v>
      </c>
      <c r="E117" s="5">
        <f t="shared" si="25"/>
        <v>1</v>
      </c>
      <c r="F117" s="5">
        <f t="shared" si="26"/>
        <v>3</v>
      </c>
      <c r="G117" s="1">
        <f t="shared" si="29"/>
        <v>806</v>
      </c>
      <c r="H117" s="2">
        <f t="shared" si="30"/>
        <v>0.19004951662343786</v>
      </c>
      <c r="I117" s="2"/>
      <c r="J117" s="2">
        <f t="shared" si="31"/>
        <v>0.40037726951190755</v>
      </c>
      <c r="K117" s="2">
        <f t="shared" si="31"/>
        <v>0.59042678613534538</v>
      </c>
      <c r="L117" s="2">
        <f t="shared" si="31"/>
        <v>9.1959443527469941E-3</v>
      </c>
      <c r="M117" s="2">
        <f t="shared" si="32"/>
        <v>7.1123662515049091E-17</v>
      </c>
      <c r="N117" s="1">
        <v>1698</v>
      </c>
      <c r="O117" s="1">
        <v>2504</v>
      </c>
      <c r="P117" s="1">
        <v>39</v>
      </c>
      <c r="U117" s="1">
        <v>0</v>
      </c>
      <c r="X117"/>
      <c r="AI117" s="5">
        <f>IF(Q117&gt;0,RANK(Q117,(N117:P117,Q117:AE117)),0)</f>
        <v>0</v>
      </c>
      <c r="AJ117" s="5">
        <f>IF(R117&gt;0,RANK(R117,(N117:P117,Q117:AE117)),0)</f>
        <v>0</v>
      </c>
      <c r="AK117" s="5">
        <f>IF(T117&gt;0,RANK(T117,(N117:P117,Q117:AE117)),0)</f>
        <v>0</v>
      </c>
      <c r="AL117" s="5">
        <f>IF(S117&gt;0,RANK(S117,(N117:P117,Q117:AE117)),0)</f>
        <v>0</v>
      </c>
      <c r="AM117" s="2">
        <f t="shared" si="33"/>
        <v>0</v>
      </c>
      <c r="AN117" s="2">
        <f t="shared" si="33"/>
        <v>0</v>
      </c>
      <c r="AO117" s="2">
        <f t="shared" si="34"/>
        <v>0</v>
      </c>
      <c r="AP117" s="2">
        <f t="shared" si="35"/>
        <v>0</v>
      </c>
      <c r="AR117" t="s">
        <v>255</v>
      </c>
      <c r="AS117" t="s">
        <v>43</v>
      </c>
      <c r="AV117">
        <v>51</v>
      </c>
      <c r="AW117" s="82">
        <v>193</v>
      </c>
      <c r="AX117" s="54">
        <f t="shared" si="27"/>
        <v>51193</v>
      </c>
      <c r="AZ117" s="5" t="s">
        <v>276</v>
      </c>
      <c r="BB117" s="1"/>
      <c r="BC117" s="1"/>
    </row>
    <row r="118" spans="1:55" hidden="1" outlineLevel="1">
      <c r="A118" t="s">
        <v>256</v>
      </c>
      <c r="B118" t="s">
        <v>43</v>
      </c>
      <c r="C118" s="1">
        <f t="shared" si="28"/>
        <v>9484</v>
      </c>
      <c r="D118" s="5">
        <f t="shared" si="24"/>
        <v>2</v>
      </c>
      <c r="E118" s="5">
        <f t="shared" si="25"/>
        <v>1</v>
      </c>
      <c r="F118" s="5">
        <f t="shared" si="26"/>
        <v>3</v>
      </c>
      <c r="G118" s="1">
        <f t="shared" si="29"/>
        <v>2391</v>
      </c>
      <c r="H118" s="2">
        <f t="shared" si="30"/>
        <v>0.25210881484605652</v>
      </c>
      <c r="I118" s="2"/>
      <c r="J118" s="2">
        <f t="shared" si="31"/>
        <v>0.36250527203711513</v>
      </c>
      <c r="K118" s="2">
        <f t="shared" si="31"/>
        <v>0.61461408688317165</v>
      </c>
      <c r="L118" s="2">
        <f t="shared" si="31"/>
        <v>2.2880641079713201E-2</v>
      </c>
      <c r="M118" s="2">
        <f t="shared" si="32"/>
        <v>1.3877787807814457E-17</v>
      </c>
      <c r="N118" s="1">
        <v>3438</v>
      </c>
      <c r="O118" s="1">
        <v>5829</v>
      </c>
      <c r="P118" s="1">
        <v>217</v>
      </c>
      <c r="U118" s="1">
        <v>0</v>
      </c>
      <c r="X118"/>
      <c r="AI118" s="5">
        <f>IF(Q118&gt;0,RANK(Q118,(N118:P118,Q118:AE118)),0)</f>
        <v>0</v>
      </c>
      <c r="AJ118" s="5">
        <f>IF(R118&gt;0,RANK(R118,(N118:P118,Q118:AE118)),0)</f>
        <v>0</v>
      </c>
      <c r="AK118" s="5">
        <f>IF(T118&gt;0,RANK(T118,(N118:P118,Q118:AE118)),0)</f>
        <v>0</v>
      </c>
      <c r="AL118" s="5">
        <f>IF(S118&gt;0,RANK(S118,(N118:P118,Q118:AE118)),0)</f>
        <v>0</v>
      </c>
      <c r="AM118" s="2">
        <f t="shared" si="33"/>
        <v>0</v>
      </c>
      <c r="AN118" s="2">
        <f t="shared" si="33"/>
        <v>0</v>
      </c>
      <c r="AO118" s="2">
        <f t="shared" si="34"/>
        <v>0</v>
      </c>
      <c r="AP118" s="2">
        <f t="shared" si="35"/>
        <v>0</v>
      </c>
      <c r="AR118" t="s">
        <v>256</v>
      </c>
      <c r="AS118" t="s">
        <v>43</v>
      </c>
      <c r="AV118">
        <v>51</v>
      </c>
      <c r="AW118" s="82">
        <v>195</v>
      </c>
      <c r="AX118" s="54">
        <f t="shared" si="27"/>
        <v>51195</v>
      </c>
      <c r="AZ118" s="5" t="s">
        <v>276</v>
      </c>
      <c r="BB118" s="1"/>
      <c r="BC118" s="1"/>
    </row>
    <row r="119" spans="1:55" hidden="1" outlineLevel="1">
      <c r="A119" t="s">
        <v>305</v>
      </c>
      <c r="B119" t="s">
        <v>43</v>
      </c>
      <c r="C119" s="1">
        <f t="shared" si="28"/>
        <v>8104</v>
      </c>
      <c r="D119" s="5">
        <f t="shared" si="24"/>
        <v>2</v>
      </c>
      <c r="E119" s="5">
        <f t="shared" si="25"/>
        <v>1</v>
      </c>
      <c r="F119" s="5">
        <f t="shared" si="26"/>
        <v>3</v>
      </c>
      <c r="G119" s="1">
        <f t="shared" si="29"/>
        <v>3196</v>
      </c>
      <c r="H119" s="2">
        <f t="shared" si="30"/>
        <v>0.39437314906219151</v>
      </c>
      <c r="I119" s="2"/>
      <c r="J119" s="2">
        <f t="shared" si="31"/>
        <v>0.29738400789733466</v>
      </c>
      <c r="K119" s="2">
        <f t="shared" si="31"/>
        <v>0.69175715695952611</v>
      </c>
      <c r="L119" s="2">
        <f t="shared" si="31"/>
        <v>1.0488647581441263E-2</v>
      </c>
      <c r="M119" s="2">
        <f t="shared" si="32"/>
        <v>3.7018756169797037E-4</v>
      </c>
      <c r="N119" s="1">
        <v>2410</v>
      </c>
      <c r="O119" s="1">
        <v>5606</v>
      </c>
      <c r="P119" s="1">
        <v>85</v>
      </c>
      <c r="U119" s="1">
        <v>3</v>
      </c>
      <c r="X119"/>
      <c r="AI119" s="5">
        <f>IF(Q119&gt;0,RANK(Q119,(N119:P119,Q119:AE119)),0)</f>
        <v>0</v>
      </c>
      <c r="AJ119" s="5">
        <f>IF(R119&gt;0,RANK(R119,(N119:P119,Q119:AE119)),0)</f>
        <v>0</v>
      </c>
      <c r="AK119" s="5">
        <f>IF(T119&gt;0,RANK(T119,(N119:P119,Q119:AE119)),0)</f>
        <v>0</v>
      </c>
      <c r="AL119" s="5">
        <f>IF(S119&gt;0,RANK(S119,(N119:P119,Q119:AE119)),0)</f>
        <v>0</v>
      </c>
      <c r="AM119" s="2">
        <f t="shared" si="33"/>
        <v>0</v>
      </c>
      <c r="AN119" s="2">
        <f t="shared" si="33"/>
        <v>0</v>
      </c>
      <c r="AO119" s="2">
        <f t="shared" si="34"/>
        <v>0</v>
      </c>
      <c r="AP119" s="2">
        <f t="shared" si="35"/>
        <v>0</v>
      </c>
      <c r="AR119" t="s">
        <v>305</v>
      </c>
      <c r="AS119" t="s">
        <v>43</v>
      </c>
      <c r="AV119">
        <v>51</v>
      </c>
      <c r="AW119" s="82">
        <v>197</v>
      </c>
      <c r="AX119" s="54">
        <f t="shared" si="27"/>
        <v>51197</v>
      </c>
      <c r="AZ119" s="5" t="s">
        <v>276</v>
      </c>
      <c r="BB119" s="1"/>
      <c r="BC119" s="1"/>
    </row>
    <row r="120" spans="1:55" hidden="1" outlineLevel="1">
      <c r="A120" t="s">
        <v>306</v>
      </c>
      <c r="B120" t="s">
        <v>43</v>
      </c>
      <c r="C120" s="1">
        <f t="shared" si="28"/>
        <v>14626</v>
      </c>
      <c r="D120" s="5">
        <f t="shared" si="24"/>
        <v>2</v>
      </c>
      <c r="E120" s="5">
        <f t="shared" si="25"/>
        <v>1</v>
      </c>
      <c r="F120" s="5">
        <f t="shared" si="26"/>
        <v>3</v>
      </c>
      <c r="G120" s="1">
        <f t="shared" si="29"/>
        <v>3859</v>
      </c>
      <c r="H120" s="2">
        <f t="shared" si="30"/>
        <v>0.263845207165322</v>
      </c>
      <c r="I120" s="2"/>
      <c r="J120" s="2">
        <f t="shared" si="31"/>
        <v>0.36400929850950364</v>
      </c>
      <c r="K120" s="2">
        <f t="shared" si="31"/>
        <v>0.6278545056748257</v>
      </c>
      <c r="L120" s="2">
        <f t="shared" si="31"/>
        <v>7.9310816354437302E-3</v>
      </c>
      <c r="M120" s="2">
        <f t="shared" si="32"/>
        <v>2.0511418022698021E-4</v>
      </c>
      <c r="N120" s="1">
        <v>5324</v>
      </c>
      <c r="O120" s="1">
        <v>9183</v>
      </c>
      <c r="P120" s="1">
        <v>116</v>
      </c>
      <c r="U120" s="1">
        <v>3</v>
      </c>
      <c r="X120"/>
      <c r="AI120" s="5">
        <f>IF(Q120&gt;0,RANK(Q120,(N120:P120,Q120:AE120)),0)</f>
        <v>0</v>
      </c>
      <c r="AJ120" s="5">
        <f>IF(R120&gt;0,RANK(R120,(N120:P120,Q120:AE120)),0)</f>
        <v>0</v>
      </c>
      <c r="AK120" s="5">
        <f>IF(T120&gt;0,RANK(T120,(N120:P120,Q120:AE120)),0)</f>
        <v>0</v>
      </c>
      <c r="AL120" s="5">
        <f>IF(S120&gt;0,RANK(S120,(N120:P120,Q120:AE120)),0)</f>
        <v>0</v>
      </c>
      <c r="AM120" s="2">
        <f t="shared" si="33"/>
        <v>0</v>
      </c>
      <c r="AN120" s="2">
        <f t="shared" si="33"/>
        <v>0</v>
      </c>
      <c r="AO120" s="2">
        <f t="shared" si="34"/>
        <v>0</v>
      </c>
      <c r="AP120" s="2">
        <f t="shared" si="35"/>
        <v>0</v>
      </c>
      <c r="AR120" t="s">
        <v>306</v>
      </c>
      <c r="AS120" t="s">
        <v>43</v>
      </c>
      <c r="AV120">
        <v>51</v>
      </c>
      <c r="AW120" s="82">
        <v>199</v>
      </c>
      <c r="AX120" s="54">
        <f t="shared" si="27"/>
        <v>51199</v>
      </c>
      <c r="AZ120" s="5" t="s">
        <v>276</v>
      </c>
      <c r="BB120" s="1"/>
      <c r="BC120" s="1"/>
    </row>
    <row r="121" spans="1:55" hidden="1" outlineLevel="1">
      <c r="A121" t="s">
        <v>307</v>
      </c>
      <c r="B121" t="s">
        <v>43</v>
      </c>
      <c r="C121" s="1">
        <f t="shared" si="28"/>
        <v>30417</v>
      </c>
      <c r="D121" s="5">
        <f t="shared" si="24"/>
        <v>1</v>
      </c>
      <c r="E121" s="5">
        <f t="shared" si="25"/>
        <v>2</v>
      </c>
      <c r="F121" s="5">
        <f t="shared" si="26"/>
        <v>3</v>
      </c>
      <c r="G121" s="1">
        <f t="shared" si="29"/>
        <v>7536</v>
      </c>
      <c r="H121" s="2">
        <f t="shared" si="30"/>
        <v>0.24775618897327154</v>
      </c>
      <c r="I121" s="2"/>
      <c r="J121" s="2">
        <f t="shared" si="31"/>
        <v>0.62119867179537758</v>
      </c>
      <c r="K121" s="2">
        <f t="shared" si="31"/>
        <v>0.37344248282210607</v>
      </c>
      <c r="L121" s="2">
        <f t="shared" si="31"/>
        <v>4.60268928559687E-3</v>
      </c>
      <c r="M121" s="2">
        <f t="shared" si="32"/>
        <v>7.5615609691948287E-4</v>
      </c>
      <c r="N121" s="1">
        <v>18895</v>
      </c>
      <c r="O121" s="1">
        <v>11359</v>
      </c>
      <c r="P121" s="1">
        <v>140</v>
      </c>
      <c r="U121" s="1">
        <v>23</v>
      </c>
      <c r="X121"/>
      <c r="AI121" s="5">
        <f>IF(Q121&gt;0,RANK(Q121,(N121:P121,Q121:AE121)),0)</f>
        <v>0</v>
      </c>
      <c r="AJ121" s="5">
        <f>IF(R121&gt;0,RANK(R121,(N121:P121,Q121:AE121)),0)</f>
        <v>0</v>
      </c>
      <c r="AK121" s="5">
        <f>IF(T121&gt;0,RANK(T121,(N121:P121,Q121:AE121)),0)</f>
        <v>0</v>
      </c>
      <c r="AL121" s="5">
        <f>IF(S121&gt;0,RANK(S121,(N121:P121,Q121:AE121)),0)</f>
        <v>0</v>
      </c>
      <c r="AM121" s="2">
        <f t="shared" si="33"/>
        <v>0</v>
      </c>
      <c r="AN121" s="2">
        <f t="shared" si="33"/>
        <v>0</v>
      </c>
      <c r="AO121" s="2">
        <f t="shared" si="34"/>
        <v>0</v>
      </c>
      <c r="AP121" s="2">
        <f t="shared" si="35"/>
        <v>0</v>
      </c>
      <c r="AR121" t="s">
        <v>307</v>
      </c>
      <c r="AS121" t="s">
        <v>43</v>
      </c>
      <c r="AV121">
        <v>51</v>
      </c>
      <c r="AW121" s="82">
        <v>510</v>
      </c>
      <c r="AX121" s="54">
        <f t="shared" si="27"/>
        <v>51510</v>
      </c>
      <c r="AZ121" s="5" t="s">
        <v>308</v>
      </c>
      <c r="BB121" s="1"/>
      <c r="BC121" s="1"/>
    </row>
    <row r="122" spans="1:55" hidden="1" outlineLevel="1">
      <c r="A122" t="s">
        <v>195</v>
      </c>
      <c r="B122" t="s">
        <v>43</v>
      </c>
      <c r="C122" s="1">
        <f t="shared" ref="C122:C153" si="36">SUM(N122:AG122)</f>
        <v>1848</v>
      </c>
      <c r="D122" s="5">
        <f t="shared" si="24"/>
        <v>2</v>
      </c>
      <c r="E122" s="5">
        <f t="shared" si="25"/>
        <v>1</v>
      </c>
      <c r="F122" s="5">
        <f t="shared" si="26"/>
        <v>3</v>
      </c>
      <c r="G122" s="1">
        <f t="shared" si="29"/>
        <v>236</v>
      </c>
      <c r="H122" s="2">
        <f t="shared" si="30"/>
        <v>0.12770562770562771</v>
      </c>
      <c r="I122" s="2"/>
      <c r="J122" s="2">
        <f t="shared" ref="J122:L153" si="37">IF($C122=0,"-",N122/$C122)</f>
        <v>0.43127705627705626</v>
      </c>
      <c r="K122" s="2">
        <f t="shared" si="37"/>
        <v>0.55898268398268403</v>
      </c>
      <c r="L122" s="2">
        <f t="shared" si="37"/>
        <v>9.1991341991341999E-3</v>
      </c>
      <c r="M122" s="2">
        <f t="shared" si="32"/>
        <v>5.4112554112551586E-4</v>
      </c>
      <c r="N122" s="1">
        <v>797</v>
      </c>
      <c r="O122" s="1">
        <v>1033</v>
      </c>
      <c r="P122" s="1">
        <v>17</v>
      </c>
      <c r="U122" s="1">
        <v>1</v>
      </c>
      <c r="X122"/>
      <c r="AI122" s="5">
        <f>IF(Q122&gt;0,RANK(Q122,(N122:P122,Q122:AE122)),0)</f>
        <v>0</v>
      </c>
      <c r="AJ122" s="5">
        <f>IF(R122&gt;0,RANK(R122,(N122:P122,Q122:AE122)),0)</f>
        <v>0</v>
      </c>
      <c r="AK122" s="5">
        <f>IF(T122&gt;0,RANK(T122,(N122:P122,Q122:AE122)),0)</f>
        <v>0</v>
      </c>
      <c r="AL122" s="5">
        <f>IF(S122&gt;0,RANK(S122,(N122:P122,Q122:AE122)),0)</f>
        <v>0</v>
      </c>
      <c r="AM122" s="2">
        <f t="shared" ref="AM122:AN153" si="38">IF($C122=0,"-",Q122/$C122)</f>
        <v>0</v>
      </c>
      <c r="AN122" s="2">
        <f t="shared" si="38"/>
        <v>0</v>
      </c>
      <c r="AO122" s="2">
        <f t="shared" si="34"/>
        <v>0</v>
      </c>
      <c r="AP122" s="2">
        <f t="shared" si="35"/>
        <v>0</v>
      </c>
      <c r="AR122" t="s">
        <v>195</v>
      </c>
      <c r="AS122" t="s">
        <v>43</v>
      </c>
      <c r="AV122">
        <v>51</v>
      </c>
      <c r="AW122" s="82">
        <v>515</v>
      </c>
      <c r="AX122" s="54">
        <f t="shared" si="27"/>
        <v>51515</v>
      </c>
      <c r="AZ122" s="5" t="s">
        <v>308</v>
      </c>
      <c r="BB122" s="1"/>
      <c r="BC122" s="1"/>
    </row>
    <row r="123" spans="1:55" hidden="1" outlineLevel="1">
      <c r="A123" t="s">
        <v>309</v>
      </c>
      <c r="B123" t="s">
        <v>43</v>
      </c>
      <c r="C123" s="1">
        <f t="shared" si="36"/>
        <v>4536</v>
      </c>
      <c r="D123" s="5">
        <f t="shared" si="24"/>
        <v>2</v>
      </c>
      <c r="E123" s="5">
        <f t="shared" si="25"/>
        <v>1</v>
      </c>
      <c r="F123" s="5">
        <f t="shared" si="26"/>
        <v>3</v>
      </c>
      <c r="G123" s="1">
        <f t="shared" si="29"/>
        <v>1925</v>
      </c>
      <c r="H123" s="2">
        <f t="shared" si="30"/>
        <v>0.42438271604938271</v>
      </c>
      <c r="I123" s="2"/>
      <c r="J123" s="2">
        <f t="shared" si="37"/>
        <v>0.2828483245149912</v>
      </c>
      <c r="K123" s="2">
        <f t="shared" si="37"/>
        <v>0.70723104056437391</v>
      </c>
      <c r="L123" s="2">
        <f t="shared" si="37"/>
        <v>9.9206349206349201E-3</v>
      </c>
      <c r="M123" s="2">
        <f t="shared" si="32"/>
        <v>-3.4694469519536142E-17</v>
      </c>
      <c r="N123" s="1">
        <v>1283</v>
      </c>
      <c r="O123" s="1">
        <v>3208</v>
      </c>
      <c r="P123" s="1">
        <v>45</v>
      </c>
      <c r="U123" s="1">
        <v>0</v>
      </c>
      <c r="X123"/>
      <c r="AI123" s="5">
        <f>IF(Q123&gt;0,RANK(Q123,(N123:P123,Q123:AE123)),0)</f>
        <v>0</v>
      </c>
      <c r="AJ123" s="5">
        <f>IF(R123&gt;0,RANK(R123,(N123:P123,Q123:AE123)),0)</f>
        <v>0</v>
      </c>
      <c r="AK123" s="5">
        <f>IF(T123&gt;0,RANK(T123,(N123:P123,Q123:AE123)),0)</f>
        <v>0</v>
      </c>
      <c r="AL123" s="5">
        <f>IF(S123&gt;0,RANK(S123,(N123:P123,Q123:AE123)),0)</f>
        <v>0</v>
      </c>
      <c r="AM123" s="2">
        <f t="shared" si="38"/>
        <v>0</v>
      </c>
      <c r="AN123" s="2">
        <f t="shared" si="38"/>
        <v>0</v>
      </c>
      <c r="AO123" s="2">
        <f t="shared" si="34"/>
        <v>0</v>
      </c>
      <c r="AP123" s="2">
        <f t="shared" si="35"/>
        <v>0</v>
      </c>
      <c r="AR123" t="s">
        <v>309</v>
      </c>
      <c r="AS123" t="s">
        <v>43</v>
      </c>
      <c r="AV123">
        <v>51</v>
      </c>
      <c r="AW123" s="82">
        <v>520</v>
      </c>
      <c r="AX123" s="54">
        <f t="shared" si="27"/>
        <v>51520</v>
      </c>
      <c r="AZ123" s="5" t="s">
        <v>308</v>
      </c>
      <c r="BB123" s="1"/>
      <c r="BC123" s="1"/>
    </row>
    <row r="124" spans="1:55" hidden="1" outlineLevel="1">
      <c r="A124" t="s">
        <v>310</v>
      </c>
      <c r="B124" t="s">
        <v>43</v>
      </c>
      <c r="C124" s="1">
        <f t="shared" si="36"/>
        <v>1742</v>
      </c>
      <c r="D124" s="5">
        <f t="shared" si="24"/>
        <v>2</v>
      </c>
      <c r="E124" s="5">
        <f t="shared" si="25"/>
        <v>1</v>
      </c>
      <c r="F124" s="5">
        <f t="shared" si="26"/>
        <v>3</v>
      </c>
      <c r="G124" s="1">
        <f t="shared" si="29"/>
        <v>266</v>
      </c>
      <c r="H124" s="2">
        <f t="shared" si="30"/>
        <v>0.15269804822043628</v>
      </c>
      <c r="I124" s="2"/>
      <c r="J124" s="2">
        <f t="shared" si="37"/>
        <v>0.4213547646383467</v>
      </c>
      <c r="K124" s="2">
        <f t="shared" si="37"/>
        <v>0.57405281285878296</v>
      </c>
      <c r="L124" s="2">
        <f t="shared" si="37"/>
        <v>4.5924225028702642E-3</v>
      </c>
      <c r="M124" s="2">
        <f t="shared" si="32"/>
        <v>1.3270634591222574E-16</v>
      </c>
      <c r="N124" s="1">
        <v>734</v>
      </c>
      <c r="O124" s="1">
        <v>1000</v>
      </c>
      <c r="P124" s="1">
        <v>8</v>
      </c>
      <c r="U124" s="1">
        <v>0</v>
      </c>
      <c r="X124"/>
      <c r="AI124" s="5">
        <f>IF(Q124&gt;0,RANK(Q124,(N124:P124,Q124:AE124)),0)</f>
        <v>0</v>
      </c>
      <c r="AJ124" s="5">
        <f>IF(R124&gt;0,RANK(R124,(N124:P124,Q124:AE124)),0)</f>
        <v>0</v>
      </c>
      <c r="AK124" s="5">
        <f>IF(T124&gt;0,RANK(T124,(N124:P124,Q124:AE124)),0)</f>
        <v>0</v>
      </c>
      <c r="AL124" s="5">
        <f>IF(S124&gt;0,RANK(S124,(N124:P124,Q124:AE124)),0)</f>
        <v>0</v>
      </c>
      <c r="AM124" s="2">
        <f t="shared" si="38"/>
        <v>0</v>
      </c>
      <c r="AN124" s="2">
        <f t="shared" si="38"/>
        <v>0</v>
      </c>
      <c r="AO124" s="2">
        <f t="shared" si="34"/>
        <v>0</v>
      </c>
      <c r="AP124" s="2">
        <f t="shared" si="35"/>
        <v>0</v>
      </c>
      <c r="AR124" t="s">
        <v>310</v>
      </c>
      <c r="AS124" t="s">
        <v>43</v>
      </c>
      <c r="AV124">
        <v>51</v>
      </c>
      <c r="AW124" s="82">
        <v>530</v>
      </c>
      <c r="AX124" s="54">
        <f t="shared" si="27"/>
        <v>51530</v>
      </c>
      <c r="AZ124" s="5" t="s">
        <v>308</v>
      </c>
      <c r="BB124" s="1"/>
      <c r="BC124" s="1"/>
    </row>
    <row r="125" spans="1:55" hidden="1" outlineLevel="1">
      <c r="A125" t="s">
        <v>311</v>
      </c>
      <c r="B125" t="s">
        <v>43</v>
      </c>
      <c r="C125" s="1">
        <f t="shared" si="36"/>
        <v>10483</v>
      </c>
      <c r="D125" s="5">
        <f t="shared" si="24"/>
        <v>1</v>
      </c>
      <c r="E125" s="5">
        <f t="shared" si="25"/>
        <v>2</v>
      </c>
      <c r="F125" s="5">
        <f t="shared" si="26"/>
        <v>3</v>
      </c>
      <c r="G125" s="1">
        <f t="shared" si="29"/>
        <v>912</v>
      </c>
      <c r="H125" s="2">
        <f t="shared" si="30"/>
        <v>8.6997996756653623E-2</v>
      </c>
      <c r="I125" s="2"/>
      <c r="J125" s="2">
        <f t="shared" si="37"/>
        <v>0.5399217781169513</v>
      </c>
      <c r="K125" s="2">
        <f t="shared" si="37"/>
        <v>0.45292378136029765</v>
      </c>
      <c r="L125" s="2">
        <f t="shared" si="37"/>
        <v>5.0558046360774586E-3</v>
      </c>
      <c r="M125" s="2">
        <f t="shared" si="32"/>
        <v>2.0986358866735902E-3</v>
      </c>
      <c r="N125" s="1">
        <v>5660</v>
      </c>
      <c r="O125" s="1">
        <v>4748</v>
      </c>
      <c r="P125" s="1">
        <v>53</v>
      </c>
      <c r="U125" s="1">
        <v>22</v>
      </c>
      <c r="X125"/>
      <c r="AI125" s="5">
        <f>IF(Q125&gt;0,RANK(Q125,(N125:P125,Q125:AE125)),0)</f>
        <v>0</v>
      </c>
      <c r="AJ125" s="5">
        <f>IF(R125&gt;0,RANK(R125,(N125:P125,Q125:AE125)),0)</f>
        <v>0</v>
      </c>
      <c r="AK125" s="5">
        <f>IF(T125&gt;0,RANK(T125,(N125:P125,Q125:AE125)),0)</f>
        <v>0</v>
      </c>
      <c r="AL125" s="5">
        <f>IF(S125&gt;0,RANK(S125,(N125:P125,Q125:AE125)),0)</f>
        <v>0</v>
      </c>
      <c r="AM125" s="2">
        <f t="shared" si="38"/>
        <v>0</v>
      </c>
      <c r="AN125" s="2">
        <f t="shared" si="38"/>
        <v>0</v>
      </c>
      <c r="AO125" s="2">
        <f t="shared" si="34"/>
        <v>0</v>
      </c>
      <c r="AP125" s="2">
        <f t="shared" si="35"/>
        <v>0</v>
      </c>
      <c r="AR125" t="s">
        <v>311</v>
      </c>
      <c r="AS125" t="s">
        <v>43</v>
      </c>
      <c r="AV125">
        <v>51</v>
      </c>
      <c r="AW125" s="82">
        <v>540</v>
      </c>
      <c r="AX125" s="54">
        <f t="shared" si="27"/>
        <v>51540</v>
      </c>
      <c r="AZ125" s="5" t="s">
        <v>308</v>
      </c>
      <c r="BB125" s="1"/>
      <c r="BC125" s="1"/>
    </row>
    <row r="126" spans="1:55" hidden="1" outlineLevel="1">
      <c r="A126" t="s">
        <v>312</v>
      </c>
      <c r="B126" t="s">
        <v>43</v>
      </c>
      <c r="C126" s="1">
        <f t="shared" si="36"/>
        <v>41877</v>
      </c>
      <c r="D126" s="5">
        <f t="shared" si="24"/>
        <v>2</v>
      </c>
      <c r="E126" s="5">
        <f t="shared" si="25"/>
        <v>1</v>
      </c>
      <c r="F126" s="5">
        <f t="shared" si="26"/>
        <v>3</v>
      </c>
      <c r="G126" s="1">
        <f t="shared" si="29"/>
        <v>7964</v>
      </c>
      <c r="H126" s="2">
        <f t="shared" si="30"/>
        <v>0.1901759915944313</v>
      </c>
      <c r="I126" s="2"/>
      <c r="J126" s="2">
        <f t="shared" si="37"/>
        <v>0.40043460610836495</v>
      </c>
      <c r="K126" s="2">
        <f t="shared" si="37"/>
        <v>0.59061059770279634</v>
      </c>
      <c r="L126" s="2">
        <f t="shared" si="37"/>
        <v>8.6443632542923324E-3</v>
      </c>
      <c r="M126" s="2">
        <f t="shared" si="32"/>
        <v>3.1043293454632165E-4</v>
      </c>
      <c r="N126" s="1">
        <v>16769</v>
      </c>
      <c r="O126" s="1">
        <v>24733</v>
      </c>
      <c r="P126" s="1">
        <v>362</v>
      </c>
      <c r="U126" s="1">
        <v>13</v>
      </c>
      <c r="X126"/>
      <c r="AI126" s="5">
        <f>IF(Q126&gt;0,RANK(Q126,(N126:P126,Q126:AE126)),0)</f>
        <v>0</v>
      </c>
      <c r="AJ126" s="5">
        <f>IF(R126&gt;0,RANK(R126,(N126:P126,Q126:AE126)),0)</f>
        <v>0</v>
      </c>
      <c r="AK126" s="5">
        <f>IF(T126&gt;0,RANK(T126,(N126:P126,Q126:AE126)),0)</f>
        <v>0</v>
      </c>
      <c r="AL126" s="5">
        <f>IF(S126&gt;0,RANK(S126,(N126:P126,Q126:AE126)),0)</f>
        <v>0</v>
      </c>
      <c r="AM126" s="2">
        <f t="shared" si="38"/>
        <v>0</v>
      </c>
      <c r="AN126" s="2">
        <f t="shared" si="38"/>
        <v>0</v>
      </c>
      <c r="AO126" s="2">
        <f t="shared" si="34"/>
        <v>0</v>
      </c>
      <c r="AP126" s="2">
        <f t="shared" si="35"/>
        <v>0</v>
      </c>
      <c r="AR126" t="s">
        <v>312</v>
      </c>
      <c r="AS126" t="s">
        <v>43</v>
      </c>
      <c r="AV126">
        <v>51</v>
      </c>
      <c r="AW126" s="82">
        <v>550</v>
      </c>
      <c r="AX126" s="54">
        <f t="shared" si="27"/>
        <v>51550</v>
      </c>
      <c r="AZ126" s="5" t="s">
        <v>308</v>
      </c>
      <c r="BB126" s="1"/>
      <c r="BC126" s="1"/>
    </row>
    <row r="127" spans="1:55" hidden="1" outlineLevel="1">
      <c r="A127" t="s">
        <v>279</v>
      </c>
      <c r="B127" t="s">
        <v>43</v>
      </c>
      <c r="C127" s="1">
        <f t="shared" si="36"/>
        <v>1439</v>
      </c>
      <c r="D127" s="5">
        <f t="shared" si="24"/>
        <v>2</v>
      </c>
      <c r="E127" s="5">
        <f t="shared" si="25"/>
        <v>1</v>
      </c>
      <c r="F127" s="5">
        <f t="shared" si="26"/>
        <v>3</v>
      </c>
      <c r="G127" s="1">
        <f>IF(C127&gt;0,MAX(N127:P127)-LARGE(N127:P127,2),0)</f>
        <v>84</v>
      </c>
      <c r="H127" s="2">
        <f>IF(C127&gt;0,G127/C127,0)</f>
        <v>5.8373870743571928E-2</v>
      </c>
      <c r="I127" s="2"/>
      <c r="J127" s="2">
        <f>IF($C127=0,"-",N127/$C127)</f>
        <v>0.46629603891591381</v>
      </c>
      <c r="K127" s="2">
        <f>IF($C127=0,"-",O127/$C127)</f>
        <v>0.52466990965948579</v>
      </c>
      <c r="L127" s="2">
        <f>IF($C127=0,"-",P127/$C127)</f>
        <v>8.3391243919388458E-3</v>
      </c>
      <c r="M127" s="2">
        <f>IF(C127=0,"-",(1-J127-K127-L127))</f>
        <v>6.9492703266149647E-4</v>
      </c>
      <c r="N127" s="1">
        <v>671</v>
      </c>
      <c r="O127" s="1">
        <v>755</v>
      </c>
      <c r="P127" s="1">
        <v>12</v>
      </c>
      <c r="U127" s="1">
        <v>1</v>
      </c>
      <c r="X127"/>
      <c r="AI127" s="5">
        <f>IF(Q127&gt;0,RANK(Q127,(N127:P127,Q127:AE127)),0)</f>
        <v>0</v>
      </c>
      <c r="AJ127" s="5">
        <f>IF(R127&gt;0,RANK(R127,(N127:P127,Q127:AE127)),0)</f>
        <v>0</v>
      </c>
      <c r="AK127" s="5">
        <f>IF(T127&gt;0,RANK(T127,(N127:P127,Q127:AE127)),0)</f>
        <v>0</v>
      </c>
      <c r="AL127" s="5">
        <f>IF(S127&gt;0,RANK(S127,(N127:P127,Q127:AE127)),0)</f>
        <v>0</v>
      </c>
      <c r="AM127" s="2">
        <f>IF($C127=0,"-",Q127/$C127)</f>
        <v>0</v>
      </c>
      <c r="AN127" s="2">
        <f>IF($C127=0,"-",R127/$C127)</f>
        <v>0</v>
      </c>
      <c r="AO127" s="2">
        <f>IF($C127=0,"-",T127/$C127)</f>
        <v>0</v>
      </c>
      <c r="AP127" s="2">
        <f>IF($C127=0,"-",S127/$C127)</f>
        <v>0</v>
      </c>
      <c r="AR127" t="s">
        <v>279</v>
      </c>
      <c r="AS127" t="s">
        <v>43</v>
      </c>
      <c r="AV127">
        <v>51</v>
      </c>
      <c r="AW127" s="82">
        <v>560</v>
      </c>
      <c r="AX127" s="54">
        <f t="shared" si="27"/>
        <v>51560</v>
      </c>
      <c r="AZ127" s="5" t="s">
        <v>308</v>
      </c>
      <c r="BB127" s="1"/>
      <c r="BC127" s="1"/>
    </row>
    <row r="128" spans="1:55" hidden="1" outlineLevel="1">
      <c r="A128" t="s">
        <v>313</v>
      </c>
      <c r="B128" t="s">
        <v>43</v>
      </c>
      <c r="C128" s="1">
        <f t="shared" si="36"/>
        <v>6512</v>
      </c>
      <c r="D128" s="5">
        <f t="shared" si="24"/>
        <v>2</v>
      </c>
      <c r="E128" s="5">
        <f t="shared" si="25"/>
        <v>1</v>
      </c>
      <c r="F128" s="5">
        <f t="shared" si="26"/>
        <v>3</v>
      </c>
      <c r="G128" s="1">
        <f t="shared" si="29"/>
        <v>3548</v>
      </c>
      <c r="H128" s="2">
        <f t="shared" si="30"/>
        <v>0.54484029484029484</v>
      </c>
      <c r="I128" s="2"/>
      <c r="J128" s="2">
        <f t="shared" si="37"/>
        <v>0.22404791154791154</v>
      </c>
      <c r="K128" s="2">
        <f t="shared" si="37"/>
        <v>0.76888820638820643</v>
      </c>
      <c r="L128" s="2">
        <f t="shared" si="37"/>
        <v>7.0638820638820642E-3</v>
      </c>
      <c r="M128" s="2">
        <f t="shared" si="32"/>
        <v>2.3418766925686896E-17</v>
      </c>
      <c r="N128" s="1">
        <v>1459</v>
      </c>
      <c r="O128" s="1">
        <v>5007</v>
      </c>
      <c r="P128" s="1">
        <v>46</v>
      </c>
      <c r="U128" s="1">
        <v>0</v>
      </c>
      <c r="X128"/>
      <c r="AI128" s="5">
        <f>IF(Q128&gt;0,RANK(Q128,(N128:P128,Q128:AE128)),0)</f>
        <v>0</v>
      </c>
      <c r="AJ128" s="5">
        <f>IF(R128&gt;0,RANK(R128,(N128:P128,Q128:AE128)),0)</f>
        <v>0</v>
      </c>
      <c r="AK128" s="5">
        <f>IF(T128&gt;0,RANK(T128,(N128:P128,Q128:AE128)),0)</f>
        <v>0</v>
      </c>
      <c r="AL128" s="5">
        <f>IF(S128&gt;0,RANK(S128,(N128:P128,Q128:AE128)),0)</f>
        <v>0</v>
      </c>
      <c r="AM128" s="2">
        <f t="shared" si="38"/>
        <v>0</v>
      </c>
      <c r="AN128" s="2">
        <f t="shared" si="38"/>
        <v>0</v>
      </c>
      <c r="AO128" s="2">
        <f t="shared" si="34"/>
        <v>0</v>
      </c>
      <c r="AP128" s="2">
        <f t="shared" si="35"/>
        <v>0</v>
      </c>
      <c r="AR128" t="s">
        <v>313</v>
      </c>
      <c r="AS128" t="s">
        <v>43</v>
      </c>
      <c r="AV128">
        <v>51</v>
      </c>
      <c r="AW128" s="82">
        <v>570</v>
      </c>
      <c r="AX128" s="54">
        <f t="shared" si="27"/>
        <v>51570</v>
      </c>
      <c r="AZ128" s="5" t="s">
        <v>308</v>
      </c>
      <c r="BB128" s="1"/>
      <c r="BC128" s="1"/>
    </row>
    <row r="129" spans="1:55" hidden="1" outlineLevel="1">
      <c r="A129" t="s">
        <v>168</v>
      </c>
      <c r="B129" t="s">
        <v>43</v>
      </c>
      <c r="C129" s="1">
        <f t="shared" si="36"/>
        <v>2348</v>
      </c>
      <c r="D129" s="5">
        <f t="shared" si="24"/>
        <v>2</v>
      </c>
      <c r="E129" s="5">
        <f t="shared" si="25"/>
        <v>1</v>
      </c>
      <c r="F129" s="5">
        <f t="shared" si="26"/>
        <v>3</v>
      </c>
      <c r="G129" s="1">
        <f t="shared" si="29"/>
        <v>124</v>
      </c>
      <c r="H129" s="2">
        <f t="shared" si="30"/>
        <v>5.2810902896081771E-2</v>
      </c>
      <c r="I129" s="2"/>
      <c r="J129" s="2">
        <f t="shared" si="37"/>
        <v>0.46976149914821125</v>
      </c>
      <c r="K129" s="2">
        <f t="shared" si="37"/>
        <v>0.52257240204429301</v>
      </c>
      <c r="L129" s="2">
        <f t="shared" si="37"/>
        <v>7.6660988074957409E-3</v>
      </c>
      <c r="M129" s="2">
        <f t="shared" si="32"/>
        <v>-4.9439619065339002E-17</v>
      </c>
      <c r="N129" s="1">
        <v>1103</v>
      </c>
      <c r="O129" s="1">
        <v>1227</v>
      </c>
      <c r="P129" s="1">
        <v>18</v>
      </c>
      <c r="U129" s="1">
        <v>0</v>
      </c>
      <c r="X129"/>
      <c r="AI129" s="5">
        <f>IF(Q129&gt;0,RANK(Q129,(N129:P129,Q129:AE129)),0)</f>
        <v>0</v>
      </c>
      <c r="AJ129" s="5">
        <f>IF(R129&gt;0,RANK(R129,(N129:P129,Q129:AE129)),0)</f>
        <v>0</v>
      </c>
      <c r="AK129" s="5">
        <f>IF(T129&gt;0,RANK(T129,(N129:P129,Q129:AE129)),0)</f>
        <v>0</v>
      </c>
      <c r="AL129" s="5">
        <f>IF(S129&gt;0,RANK(S129,(N129:P129,Q129:AE129)),0)</f>
        <v>0</v>
      </c>
      <c r="AM129" s="2">
        <f t="shared" si="38"/>
        <v>0</v>
      </c>
      <c r="AN129" s="2">
        <f t="shared" si="38"/>
        <v>0</v>
      </c>
      <c r="AO129" s="2">
        <f t="shared" si="34"/>
        <v>0</v>
      </c>
      <c r="AP129" s="2">
        <f t="shared" si="35"/>
        <v>0</v>
      </c>
      <c r="AR129" t="s">
        <v>168</v>
      </c>
      <c r="AS129" t="s">
        <v>43</v>
      </c>
      <c r="AV129">
        <v>51</v>
      </c>
      <c r="AW129" s="82">
        <v>580</v>
      </c>
      <c r="AX129" s="54">
        <f t="shared" si="27"/>
        <v>51580</v>
      </c>
      <c r="AZ129" s="5" t="s">
        <v>308</v>
      </c>
      <c r="BB129" s="1"/>
      <c r="BC129" s="1"/>
    </row>
    <row r="130" spans="1:55" hidden="1" outlineLevel="1">
      <c r="A130" t="s">
        <v>314</v>
      </c>
      <c r="B130" t="s">
        <v>43</v>
      </c>
      <c r="C130" s="1">
        <f t="shared" si="36"/>
        <v>14643</v>
      </c>
      <c r="D130" s="5">
        <f t="shared" si="24"/>
        <v>2</v>
      </c>
      <c r="E130" s="5">
        <f t="shared" si="25"/>
        <v>1</v>
      </c>
      <c r="F130" s="5">
        <f t="shared" si="26"/>
        <v>3</v>
      </c>
      <c r="G130" s="1">
        <f t="shared" si="29"/>
        <v>3150</v>
      </c>
      <c r="H130" s="2">
        <f t="shared" si="30"/>
        <v>0.21511985248924401</v>
      </c>
      <c r="I130" s="2"/>
      <c r="J130" s="2">
        <f t="shared" si="37"/>
        <v>0.38885474288055727</v>
      </c>
      <c r="K130" s="2">
        <f t="shared" si="37"/>
        <v>0.60397459536980125</v>
      </c>
      <c r="L130" s="2">
        <f t="shared" si="37"/>
        <v>7.0340777163149628E-3</v>
      </c>
      <c r="M130" s="2">
        <f t="shared" si="32"/>
        <v>1.3658403332646434E-4</v>
      </c>
      <c r="N130" s="1">
        <v>5694</v>
      </c>
      <c r="O130" s="1">
        <v>8844</v>
      </c>
      <c r="P130" s="1">
        <v>103</v>
      </c>
      <c r="U130" s="1">
        <v>2</v>
      </c>
      <c r="X130"/>
      <c r="AI130" s="5">
        <f>IF(Q130&gt;0,RANK(Q130,(N130:P130,Q130:AE130)),0)</f>
        <v>0</v>
      </c>
      <c r="AJ130" s="5">
        <f>IF(R130&gt;0,RANK(R130,(N130:P130,Q130:AE130)),0)</f>
        <v>0</v>
      </c>
      <c r="AK130" s="5">
        <f>IF(T130&gt;0,RANK(T130,(N130:P130,Q130:AE130)),0)</f>
        <v>0</v>
      </c>
      <c r="AL130" s="5">
        <f>IF(S130&gt;0,RANK(S130,(N130:P130,Q130:AE130)),0)</f>
        <v>0</v>
      </c>
      <c r="AM130" s="2">
        <f t="shared" si="38"/>
        <v>0</v>
      </c>
      <c r="AN130" s="2">
        <f t="shared" si="38"/>
        <v>0</v>
      </c>
      <c r="AO130" s="2">
        <f t="shared" si="34"/>
        <v>0</v>
      </c>
      <c r="AP130" s="2">
        <f t="shared" si="35"/>
        <v>0</v>
      </c>
      <c r="AR130" t="s">
        <v>314</v>
      </c>
      <c r="AS130" t="s">
        <v>43</v>
      </c>
      <c r="AV130">
        <v>51</v>
      </c>
      <c r="AW130" s="82">
        <v>590</v>
      </c>
      <c r="AX130" s="54">
        <f t="shared" si="27"/>
        <v>51590</v>
      </c>
      <c r="AZ130" s="5" t="s">
        <v>308</v>
      </c>
      <c r="BB130" s="1"/>
      <c r="BC130" s="1"/>
    </row>
    <row r="131" spans="1:55" hidden="1" outlineLevel="1">
      <c r="A131" t="s">
        <v>315</v>
      </c>
      <c r="B131" t="s">
        <v>43</v>
      </c>
      <c r="C131" s="1">
        <f t="shared" si="36"/>
        <v>1831</v>
      </c>
      <c r="D131" s="5">
        <f t="shared" si="24"/>
        <v>2</v>
      </c>
      <c r="E131" s="5">
        <f t="shared" si="25"/>
        <v>1</v>
      </c>
      <c r="F131" s="5">
        <f t="shared" si="26"/>
        <v>3</v>
      </c>
      <c r="G131" s="1">
        <f t="shared" si="29"/>
        <v>345</v>
      </c>
      <c r="H131" s="2">
        <f t="shared" si="30"/>
        <v>0.1884216275259421</v>
      </c>
      <c r="I131" s="2"/>
      <c r="J131" s="2">
        <f t="shared" si="37"/>
        <v>0.40087383943200439</v>
      </c>
      <c r="K131" s="2">
        <f t="shared" si="37"/>
        <v>0.58929546695794643</v>
      </c>
      <c r="L131" s="2">
        <f t="shared" si="37"/>
        <v>9.8306936100491533E-3</v>
      </c>
      <c r="M131" s="2">
        <f t="shared" si="32"/>
        <v>2.6020852139652106E-17</v>
      </c>
      <c r="N131" s="1">
        <v>734</v>
      </c>
      <c r="O131" s="1">
        <v>1079</v>
      </c>
      <c r="P131" s="1">
        <v>18</v>
      </c>
      <c r="U131" s="1">
        <v>0</v>
      </c>
      <c r="X131"/>
      <c r="AI131" s="5">
        <f>IF(Q131&gt;0,RANK(Q131,(N131:P131,Q131:AE131)),0)</f>
        <v>0</v>
      </c>
      <c r="AJ131" s="5">
        <f>IF(R131&gt;0,RANK(R131,(N131:P131,Q131:AE131)),0)</f>
        <v>0</v>
      </c>
      <c r="AK131" s="5">
        <f>IF(T131&gt;0,RANK(T131,(N131:P131,Q131:AE131)),0)</f>
        <v>0</v>
      </c>
      <c r="AL131" s="5">
        <f>IF(S131&gt;0,RANK(S131,(N131:P131,Q131:AE131)),0)</f>
        <v>0</v>
      </c>
      <c r="AM131" s="2">
        <f t="shared" si="38"/>
        <v>0</v>
      </c>
      <c r="AN131" s="2">
        <f t="shared" si="38"/>
        <v>0</v>
      </c>
      <c r="AO131" s="2">
        <f t="shared" si="34"/>
        <v>0</v>
      </c>
      <c r="AP131" s="2">
        <f t="shared" si="35"/>
        <v>0</v>
      </c>
      <c r="AR131" t="s">
        <v>315</v>
      </c>
      <c r="AS131" t="s">
        <v>43</v>
      </c>
      <c r="AV131">
        <v>51</v>
      </c>
      <c r="AW131" s="82">
        <v>595</v>
      </c>
      <c r="AX131" s="54">
        <f t="shared" si="27"/>
        <v>51595</v>
      </c>
      <c r="AZ131" s="5" t="s">
        <v>308</v>
      </c>
      <c r="BB131" s="1"/>
      <c r="BC131" s="1"/>
    </row>
    <row r="132" spans="1:55" hidden="1" outlineLevel="1">
      <c r="A132" t="s">
        <v>259</v>
      </c>
      <c r="B132" t="s">
        <v>43</v>
      </c>
      <c r="C132" s="1">
        <f t="shared" si="36"/>
        <v>6338</v>
      </c>
      <c r="D132" s="5">
        <f t="shared" ref="D132:D162" si="39">IF(N132&gt;0, RANK(N132,(N132:AG132)),0)</f>
        <v>2</v>
      </c>
      <c r="E132" s="5">
        <f t="shared" ref="E132:E162" si="40">IF(O132&gt;0,RANK(O132,(N132:AG132)),0)</f>
        <v>1</v>
      </c>
      <c r="F132" s="5">
        <f t="shared" ref="F132:F162" si="41">IF(P132&gt;0,RANK(P132,(N132:AG132)),0)</f>
        <v>3</v>
      </c>
      <c r="G132" s="1">
        <f t="shared" si="29"/>
        <v>470</v>
      </c>
      <c r="H132" s="2">
        <f t="shared" si="30"/>
        <v>7.4155885137267272E-2</v>
      </c>
      <c r="I132" s="2"/>
      <c r="J132" s="2">
        <f t="shared" si="37"/>
        <v>0.4607131587251499</v>
      </c>
      <c r="K132" s="2">
        <f t="shared" si="37"/>
        <v>0.53486904386241718</v>
      </c>
      <c r="L132" s="2">
        <f t="shared" si="37"/>
        <v>3.6289050173556325E-3</v>
      </c>
      <c r="M132" s="2">
        <f t="shared" si="32"/>
        <v>7.8889239507734521E-4</v>
      </c>
      <c r="N132" s="1">
        <v>2920</v>
      </c>
      <c r="O132" s="1">
        <v>3390</v>
      </c>
      <c r="P132" s="1">
        <v>23</v>
      </c>
      <c r="U132" s="1">
        <v>5</v>
      </c>
      <c r="X132"/>
      <c r="AI132" s="5">
        <f>IF(Q132&gt;0,RANK(Q132,(N132:P132,Q132:AE132)),0)</f>
        <v>0</v>
      </c>
      <c r="AJ132" s="5">
        <f>IF(R132&gt;0,RANK(R132,(N132:P132,Q132:AE132)),0)</f>
        <v>0</v>
      </c>
      <c r="AK132" s="5">
        <f>IF(T132&gt;0,RANK(T132,(N132:P132,Q132:AE132)),0)</f>
        <v>0</v>
      </c>
      <c r="AL132" s="5">
        <f>IF(S132&gt;0,RANK(S132,(N132:P132,Q132:AE132)),0)</f>
        <v>0</v>
      </c>
      <c r="AM132" s="2">
        <f t="shared" si="38"/>
        <v>0</v>
      </c>
      <c r="AN132" s="2">
        <f t="shared" si="38"/>
        <v>0</v>
      </c>
      <c r="AO132" s="2">
        <f t="shared" si="34"/>
        <v>0</v>
      </c>
      <c r="AP132" s="2">
        <f t="shared" si="35"/>
        <v>0</v>
      </c>
      <c r="AR132" t="s">
        <v>259</v>
      </c>
      <c r="AS132" t="s">
        <v>43</v>
      </c>
      <c r="AV132">
        <v>51</v>
      </c>
      <c r="AW132" s="82">
        <v>600</v>
      </c>
      <c r="AX132" s="54">
        <f t="shared" si="27"/>
        <v>51600</v>
      </c>
      <c r="AZ132" s="5" t="s">
        <v>308</v>
      </c>
      <c r="BB132" s="1"/>
      <c r="BC132" s="1"/>
    </row>
    <row r="133" spans="1:55" hidden="1" outlineLevel="1">
      <c r="A133" t="s">
        <v>316</v>
      </c>
      <c r="B133" t="s">
        <v>43</v>
      </c>
      <c r="C133" s="1">
        <f t="shared" si="36"/>
        <v>4100</v>
      </c>
      <c r="D133" s="5">
        <f t="shared" si="39"/>
        <v>1</v>
      </c>
      <c r="E133" s="5">
        <f t="shared" si="40"/>
        <v>2</v>
      </c>
      <c r="F133" s="5">
        <f t="shared" si="41"/>
        <v>3</v>
      </c>
      <c r="G133" s="1">
        <f t="shared" si="29"/>
        <v>859</v>
      </c>
      <c r="H133" s="2">
        <f t="shared" si="30"/>
        <v>0.20951219512195121</v>
      </c>
      <c r="I133" s="2"/>
      <c r="J133" s="2">
        <f t="shared" si="37"/>
        <v>0.60292682926829266</v>
      </c>
      <c r="K133" s="2">
        <f t="shared" si="37"/>
        <v>0.39341463414634148</v>
      </c>
      <c r="L133" s="2">
        <f t="shared" si="37"/>
        <v>3.1707317073170734E-3</v>
      </c>
      <c r="M133" s="2">
        <f t="shared" si="32"/>
        <v>4.8780487804878352E-4</v>
      </c>
      <c r="N133" s="1">
        <v>2472</v>
      </c>
      <c r="O133" s="1">
        <v>1613</v>
      </c>
      <c r="P133" s="1">
        <v>13</v>
      </c>
      <c r="U133" s="1">
        <v>2</v>
      </c>
      <c r="X133"/>
      <c r="AI133" s="5">
        <f>IF(Q133&gt;0,RANK(Q133,(N133:P133,Q133:AE133)),0)</f>
        <v>0</v>
      </c>
      <c r="AJ133" s="5">
        <f>IF(R133&gt;0,RANK(R133,(N133:P133,Q133:AE133)),0)</f>
        <v>0</v>
      </c>
      <c r="AK133" s="5">
        <f>IF(T133&gt;0,RANK(T133,(N133:P133,Q133:AE133)),0)</f>
        <v>0</v>
      </c>
      <c r="AL133" s="5">
        <f>IF(S133&gt;0,RANK(S133,(N133:P133,Q133:AE133)),0)</f>
        <v>0</v>
      </c>
      <c r="AM133" s="2">
        <f t="shared" si="38"/>
        <v>0</v>
      </c>
      <c r="AN133" s="2">
        <f t="shared" si="38"/>
        <v>0</v>
      </c>
      <c r="AO133" s="2">
        <f t="shared" si="34"/>
        <v>0</v>
      </c>
      <c r="AP133" s="2">
        <f t="shared" si="35"/>
        <v>0</v>
      </c>
      <c r="AR133" t="s">
        <v>316</v>
      </c>
      <c r="AS133" t="s">
        <v>43</v>
      </c>
      <c r="AV133">
        <v>51</v>
      </c>
      <c r="AW133" s="82">
        <v>610</v>
      </c>
      <c r="AX133" s="54">
        <f t="shared" ref="AX133:AX161" si="42">1000*AV133+AW133</f>
        <v>51610</v>
      </c>
      <c r="AZ133" s="5" t="s">
        <v>308</v>
      </c>
      <c r="BB133" s="1"/>
      <c r="BC133" s="1"/>
    </row>
    <row r="134" spans="1:55" hidden="1" outlineLevel="1">
      <c r="A134" t="s">
        <v>39</v>
      </c>
      <c r="B134" t="s">
        <v>43</v>
      </c>
      <c r="C134" s="1">
        <f t="shared" si="36"/>
        <v>2726</v>
      </c>
      <c r="D134" s="5">
        <f t="shared" si="39"/>
        <v>2</v>
      </c>
      <c r="E134" s="5">
        <f t="shared" si="40"/>
        <v>1</v>
      </c>
      <c r="F134" s="5">
        <f t="shared" si="41"/>
        <v>3</v>
      </c>
      <c r="G134" s="1">
        <f t="shared" si="29"/>
        <v>145</v>
      </c>
      <c r="H134" s="2">
        <f t="shared" si="30"/>
        <v>5.3191489361702128E-2</v>
      </c>
      <c r="I134" s="2"/>
      <c r="J134" s="2">
        <f t="shared" si="37"/>
        <v>0.46698459280997801</v>
      </c>
      <c r="K134" s="2">
        <f t="shared" si="37"/>
        <v>0.5201760821716801</v>
      </c>
      <c r="L134" s="2">
        <f t="shared" si="37"/>
        <v>1.2839325018341893E-2</v>
      </c>
      <c r="M134" s="2">
        <f t="shared" si="32"/>
        <v>-5.2041704279304213E-17</v>
      </c>
      <c r="N134" s="1">
        <v>1273</v>
      </c>
      <c r="O134" s="1">
        <v>1418</v>
      </c>
      <c r="P134" s="1">
        <v>35</v>
      </c>
      <c r="U134" s="1">
        <v>0</v>
      </c>
      <c r="X134"/>
      <c r="AI134" s="5">
        <f>IF(Q134&gt;0,RANK(Q134,(N134:P134,Q134:AE134)),0)</f>
        <v>0</v>
      </c>
      <c r="AJ134" s="5">
        <f>IF(R134&gt;0,RANK(R134,(N134:P134,Q134:AE134)),0)</f>
        <v>0</v>
      </c>
      <c r="AK134" s="5">
        <f>IF(T134&gt;0,RANK(T134,(N134:P134,Q134:AE134)),0)</f>
        <v>0</v>
      </c>
      <c r="AL134" s="5">
        <f>IF(S134&gt;0,RANK(S134,(N134:P134,Q134:AE134)),0)</f>
        <v>0</v>
      </c>
      <c r="AM134" s="2">
        <f t="shared" si="38"/>
        <v>0</v>
      </c>
      <c r="AN134" s="2">
        <f t="shared" si="38"/>
        <v>0</v>
      </c>
      <c r="AO134" s="2">
        <f t="shared" si="34"/>
        <v>0</v>
      </c>
      <c r="AP134" s="2">
        <f t="shared" si="35"/>
        <v>0</v>
      </c>
      <c r="AR134" t="s">
        <v>39</v>
      </c>
      <c r="AS134" t="s">
        <v>43</v>
      </c>
      <c r="AV134">
        <v>51</v>
      </c>
      <c r="AW134" s="82">
        <v>620</v>
      </c>
      <c r="AX134" s="54">
        <f t="shared" si="42"/>
        <v>51620</v>
      </c>
      <c r="AZ134" s="5" t="s">
        <v>308</v>
      </c>
      <c r="BB134" s="1"/>
      <c r="BC134" s="1"/>
    </row>
    <row r="135" spans="1:55" hidden="1" outlineLevel="1">
      <c r="A135" t="s">
        <v>317</v>
      </c>
      <c r="B135" t="s">
        <v>43</v>
      </c>
      <c r="C135" s="1">
        <f t="shared" si="36"/>
        <v>4907</v>
      </c>
      <c r="D135" s="5">
        <f t="shared" si="39"/>
        <v>2</v>
      </c>
      <c r="E135" s="5">
        <f t="shared" si="40"/>
        <v>1</v>
      </c>
      <c r="F135" s="5">
        <f t="shared" si="41"/>
        <v>3</v>
      </c>
      <c r="G135" s="1">
        <f t="shared" si="29"/>
        <v>121</v>
      </c>
      <c r="H135" s="2">
        <f t="shared" si="30"/>
        <v>2.4658650906867741E-2</v>
      </c>
      <c r="I135" s="2"/>
      <c r="J135" s="2">
        <f t="shared" si="37"/>
        <v>0.48237212145913999</v>
      </c>
      <c r="K135" s="2">
        <f t="shared" si="37"/>
        <v>0.5070307723660078</v>
      </c>
      <c r="L135" s="2">
        <f t="shared" si="37"/>
        <v>9.1705726513144487E-3</v>
      </c>
      <c r="M135" s="2">
        <f t="shared" si="32"/>
        <v>1.4265335235377624E-3</v>
      </c>
      <c r="N135" s="1">
        <v>2367</v>
      </c>
      <c r="O135" s="1">
        <v>2488</v>
      </c>
      <c r="P135" s="1">
        <v>45</v>
      </c>
      <c r="U135" s="1">
        <v>7</v>
      </c>
      <c r="X135"/>
      <c r="AI135" s="5">
        <f>IF(Q135&gt;0,RANK(Q135,(N135:P135,Q135:AE135)),0)</f>
        <v>0</v>
      </c>
      <c r="AJ135" s="5">
        <f>IF(R135&gt;0,RANK(R135,(N135:P135,Q135:AE135)),0)</f>
        <v>0</v>
      </c>
      <c r="AK135" s="5">
        <f>IF(T135&gt;0,RANK(T135,(N135:P135,Q135:AE135)),0)</f>
        <v>0</v>
      </c>
      <c r="AL135" s="5">
        <f>IF(S135&gt;0,RANK(S135,(N135:P135,Q135:AE135)),0)</f>
        <v>0</v>
      </c>
      <c r="AM135" s="2">
        <f t="shared" si="38"/>
        <v>0</v>
      </c>
      <c r="AN135" s="2">
        <f t="shared" si="38"/>
        <v>0</v>
      </c>
      <c r="AO135" s="2">
        <f t="shared" si="34"/>
        <v>0</v>
      </c>
      <c r="AP135" s="2">
        <f t="shared" si="35"/>
        <v>0</v>
      </c>
      <c r="AR135" t="s">
        <v>317</v>
      </c>
      <c r="AS135" t="s">
        <v>43</v>
      </c>
      <c r="AV135">
        <v>51</v>
      </c>
      <c r="AW135" s="82">
        <v>630</v>
      </c>
      <c r="AX135" s="54">
        <f t="shared" si="42"/>
        <v>51630</v>
      </c>
      <c r="AZ135" s="5" t="s">
        <v>308</v>
      </c>
      <c r="BB135" s="1"/>
      <c r="BC135" s="1"/>
    </row>
    <row r="136" spans="1:55" hidden="1" outlineLevel="1">
      <c r="A136" t="s">
        <v>318</v>
      </c>
      <c r="B136" t="s">
        <v>43</v>
      </c>
      <c r="C136" s="1">
        <f t="shared" si="36"/>
        <v>1698</v>
      </c>
      <c r="D136" s="5">
        <f t="shared" si="39"/>
        <v>2</v>
      </c>
      <c r="E136" s="5">
        <f t="shared" si="40"/>
        <v>1</v>
      </c>
      <c r="F136" s="5">
        <f t="shared" si="41"/>
        <v>3</v>
      </c>
      <c r="G136" s="1">
        <f t="shared" si="29"/>
        <v>354</v>
      </c>
      <c r="H136" s="2">
        <f t="shared" si="30"/>
        <v>0.20848056537102475</v>
      </c>
      <c r="I136" s="2"/>
      <c r="J136" s="2">
        <f t="shared" si="37"/>
        <v>0.39281507656065962</v>
      </c>
      <c r="K136" s="2">
        <f t="shared" si="37"/>
        <v>0.60129564193168439</v>
      </c>
      <c r="L136" s="2">
        <f t="shared" si="37"/>
        <v>5.8892815076560662E-3</v>
      </c>
      <c r="M136" s="2">
        <f t="shared" si="32"/>
        <v>-6.9388939039072284E-17</v>
      </c>
      <c r="N136" s="1">
        <v>667</v>
      </c>
      <c r="O136" s="1">
        <v>1021</v>
      </c>
      <c r="P136" s="1">
        <v>10</v>
      </c>
      <c r="U136" s="1">
        <v>0</v>
      </c>
      <c r="X136"/>
      <c r="AI136" s="5">
        <f>IF(Q136&gt;0,RANK(Q136,(N136:P136,Q136:AE136)),0)</f>
        <v>0</v>
      </c>
      <c r="AJ136" s="5">
        <f>IF(R136&gt;0,RANK(R136,(N136:P136,Q136:AE136)),0)</f>
        <v>0</v>
      </c>
      <c r="AK136" s="5">
        <f>IF(T136&gt;0,RANK(T136,(N136:P136,Q136:AE136)),0)</f>
        <v>0</v>
      </c>
      <c r="AL136" s="5">
        <f>IF(S136&gt;0,RANK(S136,(N136:P136,Q136:AE136)),0)</f>
        <v>0</v>
      </c>
      <c r="AM136" s="2">
        <f t="shared" si="38"/>
        <v>0</v>
      </c>
      <c r="AN136" s="2">
        <f t="shared" si="38"/>
        <v>0</v>
      </c>
      <c r="AO136" s="2">
        <f t="shared" si="34"/>
        <v>0</v>
      </c>
      <c r="AP136" s="2">
        <f t="shared" si="35"/>
        <v>0</v>
      </c>
      <c r="AR136" t="s">
        <v>318</v>
      </c>
      <c r="AS136" t="s">
        <v>43</v>
      </c>
      <c r="AV136">
        <v>51</v>
      </c>
      <c r="AW136" s="82">
        <v>640</v>
      </c>
      <c r="AX136" s="54">
        <f t="shared" si="42"/>
        <v>51640</v>
      </c>
      <c r="AZ136" s="5" t="s">
        <v>308</v>
      </c>
      <c r="BB136" s="1"/>
      <c r="BC136" s="1"/>
    </row>
    <row r="137" spans="1:55" hidden="1" outlineLevel="1">
      <c r="A137" t="s">
        <v>319</v>
      </c>
      <c r="B137" t="s">
        <v>43</v>
      </c>
      <c r="C137" s="1">
        <f t="shared" si="36"/>
        <v>35254</v>
      </c>
      <c r="D137" s="5">
        <f t="shared" si="39"/>
        <v>2</v>
      </c>
      <c r="E137" s="5">
        <f t="shared" si="40"/>
        <v>1</v>
      </c>
      <c r="F137" s="5">
        <f t="shared" si="41"/>
        <v>3</v>
      </c>
      <c r="G137" s="1">
        <f t="shared" si="29"/>
        <v>725</v>
      </c>
      <c r="H137" s="2">
        <f t="shared" si="30"/>
        <v>2.056504226470755E-2</v>
      </c>
      <c r="I137" s="2"/>
      <c r="J137" s="2">
        <f t="shared" si="37"/>
        <v>0.48377489079253416</v>
      </c>
      <c r="K137" s="2">
        <f t="shared" si="37"/>
        <v>0.50433993305724178</v>
      </c>
      <c r="L137" s="2">
        <f t="shared" si="37"/>
        <v>1.1714982696998923E-2</v>
      </c>
      <c r="M137" s="2">
        <f t="shared" si="32"/>
        <v>1.7019345322518559E-4</v>
      </c>
      <c r="N137" s="1">
        <v>17055</v>
      </c>
      <c r="O137" s="1">
        <v>17780</v>
      </c>
      <c r="P137" s="1">
        <v>413</v>
      </c>
      <c r="U137" s="1">
        <v>6</v>
      </c>
      <c r="X137"/>
      <c r="AI137" s="5">
        <f>IF(Q137&gt;0,RANK(Q137,(N137:P137,Q137:AE137)),0)</f>
        <v>0</v>
      </c>
      <c r="AJ137" s="5">
        <f>IF(R137&gt;0,RANK(R137,(N137:P137,Q137:AE137)),0)</f>
        <v>0</v>
      </c>
      <c r="AK137" s="5">
        <f>IF(T137&gt;0,RANK(T137,(N137:P137,Q137:AE137)),0)</f>
        <v>0</v>
      </c>
      <c r="AL137" s="5">
        <f>IF(S137&gt;0,RANK(S137,(N137:P137,Q137:AE137)),0)</f>
        <v>0</v>
      </c>
      <c r="AM137" s="2">
        <f t="shared" si="38"/>
        <v>0</v>
      </c>
      <c r="AN137" s="2">
        <f t="shared" si="38"/>
        <v>0</v>
      </c>
      <c r="AO137" s="2">
        <f t="shared" si="34"/>
        <v>0</v>
      </c>
      <c r="AP137" s="2">
        <f t="shared" si="35"/>
        <v>0</v>
      </c>
      <c r="AR137" t="s">
        <v>319</v>
      </c>
      <c r="AS137" t="s">
        <v>43</v>
      </c>
      <c r="AV137">
        <v>51</v>
      </c>
      <c r="AW137" s="82">
        <v>650</v>
      </c>
      <c r="AX137" s="54">
        <f t="shared" si="42"/>
        <v>51650</v>
      </c>
      <c r="AZ137" s="5" t="s">
        <v>308</v>
      </c>
      <c r="BB137" s="1"/>
      <c r="BC137" s="1"/>
    </row>
    <row r="138" spans="1:55" hidden="1" outlineLevel="1">
      <c r="A138" t="s">
        <v>320</v>
      </c>
      <c r="B138" t="s">
        <v>43</v>
      </c>
      <c r="C138" s="1">
        <f t="shared" si="36"/>
        <v>6903</v>
      </c>
      <c r="D138" s="5">
        <f t="shared" si="39"/>
        <v>2</v>
      </c>
      <c r="E138" s="5">
        <f t="shared" si="40"/>
        <v>1</v>
      </c>
      <c r="F138" s="5">
        <f t="shared" si="41"/>
        <v>3</v>
      </c>
      <c r="G138" s="1">
        <f t="shared" si="29"/>
        <v>2574</v>
      </c>
      <c r="H138" s="2">
        <f t="shared" si="30"/>
        <v>0.3728813559322034</v>
      </c>
      <c r="I138" s="2"/>
      <c r="J138" s="2">
        <f t="shared" si="37"/>
        <v>0.31015500507025928</v>
      </c>
      <c r="K138" s="2">
        <f t="shared" si="37"/>
        <v>0.68303636100246268</v>
      </c>
      <c r="L138" s="2">
        <f t="shared" si="37"/>
        <v>6.0843111690569319E-3</v>
      </c>
      <c r="M138" s="2">
        <f t="shared" si="32"/>
        <v>7.2432275822110863E-4</v>
      </c>
      <c r="N138" s="1">
        <v>2141</v>
      </c>
      <c r="O138" s="1">
        <v>4715</v>
      </c>
      <c r="P138" s="1">
        <v>42</v>
      </c>
      <c r="U138" s="1">
        <v>5</v>
      </c>
      <c r="X138"/>
      <c r="AI138" s="5">
        <f>IF(Q138&gt;0,RANK(Q138,(N138:P138,Q138:AE138)),0)</f>
        <v>0</v>
      </c>
      <c r="AJ138" s="5">
        <f>IF(R138&gt;0,RANK(R138,(N138:P138,Q138:AE138)),0)</f>
        <v>0</v>
      </c>
      <c r="AK138" s="5">
        <f>IF(T138&gt;0,RANK(T138,(N138:P138,Q138:AE138)),0)</f>
        <v>0</v>
      </c>
      <c r="AL138" s="5">
        <f>IF(S138&gt;0,RANK(S138,(N138:P138,Q138:AE138)),0)</f>
        <v>0</v>
      </c>
      <c r="AM138" s="2">
        <f t="shared" si="38"/>
        <v>0</v>
      </c>
      <c r="AN138" s="2">
        <f t="shared" si="38"/>
        <v>0</v>
      </c>
      <c r="AO138" s="2">
        <f t="shared" si="34"/>
        <v>0</v>
      </c>
      <c r="AP138" s="2">
        <f t="shared" si="35"/>
        <v>0</v>
      </c>
      <c r="AR138" t="s">
        <v>320</v>
      </c>
      <c r="AS138" t="s">
        <v>43</v>
      </c>
      <c r="AV138">
        <v>51</v>
      </c>
      <c r="AW138" s="82">
        <v>660</v>
      </c>
      <c r="AX138" s="54">
        <f t="shared" si="42"/>
        <v>51660</v>
      </c>
      <c r="AZ138" s="5" t="s">
        <v>308</v>
      </c>
      <c r="BB138" s="1"/>
      <c r="BC138" s="1"/>
    </row>
    <row r="139" spans="1:55" hidden="1" outlineLevel="1">
      <c r="A139" t="s">
        <v>321</v>
      </c>
      <c r="B139" t="s">
        <v>43</v>
      </c>
      <c r="C139" s="1">
        <f t="shared" si="36"/>
        <v>6365</v>
      </c>
      <c r="D139" s="5">
        <f t="shared" si="39"/>
        <v>2</v>
      </c>
      <c r="E139" s="5">
        <f t="shared" si="40"/>
        <v>1</v>
      </c>
      <c r="F139" s="5">
        <f t="shared" si="41"/>
        <v>3</v>
      </c>
      <c r="G139" s="1">
        <f t="shared" si="29"/>
        <v>1923</v>
      </c>
      <c r="H139" s="2">
        <f t="shared" si="30"/>
        <v>0.30212097407698352</v>
      </c>
      <c r="I139" s="2"/>
      <c r="J139" s="2">
        <f t="shared" si="37"/>
        <v>0.34265514532600155</v>
      </c>
      <c r="K139" s="2">
        <f t="shared" si="37"/>
        <v>0.64477611940298507</v>
      </c>
      <c r="L139" s="2">
        <f t="shared" si="37"/>
        <v>1.2097407698350354E-2</v>
      </c>
      <c r="M139" s="2">
        <f t="shared" si="32"/>
        <v>4.7132757266296621E-4</v>
      </c>
      <c r="N139" s="1">
        <v>2181</v>
      </c>
      <c r="O139" s="1">
        <v>4104</v>
      </c>
      <c r="P139" s="1">
        <v>77</v>
      </c>
      <c r="U139" s="1">
        <v>3</v>
      </c>
      <c r="X139"/>
      <c r="AI139" s="5">
        <f>IF(Q139&gt;0,RANK(Q139,(N139:P139,Q139:AE139)),0)</f>
        <v>0</v>
      </c>
      <c r="AJ139" s="5">
        <f>IF(R139&gt;0,RANK(R139,(N139:P139,Q139:AE139)),0)</f>
        <v>0</v>
      </c>
      <c r="AK139" s="5">
        <f>IF(T139&gt;0,RANK(T139,(N139:P139,Q139:AE139)),0)</f>
        <v>0</v>
      </c>
      <c r="AL139" s="5">
        <f>IF(S139&gt;0,RANK(S139,(N139:P139,Q139:AE139)),0)</f>
        <v>0</v>
      </c>
      <c r="AM139" s="2">
        <f t="shared" si="38"/>
        <v>0</v>
      </c>
      <c r="AN139" s="2">
        <f t="shared" si="38"/>
        <v>0</v>
      </c>
      <c r="AO139" s="2">
        <f t="shared" si="34"/>
        <v>0</v>
      </c>
      <c r="AP139" s="2">
        <f t="shared" si="35"/>
        <v>0</v>
      </c>
      <c r="AR139" t="s">
        <v>321</v>
      </c>
      <c r="AS139" t="s">
        <v>43</v>
      </c>
      <c r="AV139">
        <v>51</v>
      </c>
      <c r="AW139" s="82">
        <v>670</v>
      </c>
      <c r="AX139" s="54">
        <f t="shared" si="42"/>
        <v>51670</v>
      </c>
      <c r="AZ139" s="5" t="s">
        <v>308</v>
      </c>
      <c r="BB139" s="1"/>
      <c r="BC139" s="1"/>
    </row>
    <row r="140" spans="1:55" hidden="1" outlineLevel="1">
      <c r="A140" t="s">
        <v>94</v>
      </c>
      <c r="B140" t="s">
        <v>43</v>
      </c>
      <c r="C140" s="1">
        <f t="shared" si="36"/>
        <v>1701</v>
      </c>
      <c r="D140" s="5">
        <f t="shared" si="39"/>
        <v>2</v>
      </c>
      <c r="E140" s="5">
        <f t="shared" si="40"/>
        <v>1</v>
      </c>
      <c r="F140" s="5">
        <f t="shared" si="41"/>
        <v>3</v>
      </c>
      <c r="G140" s="1">
        <f t="shared" si="29"/>
        <v>18</v>
      </c>
      <c r="H140" s="2">
        <f t="shared" si="30"/>
        <v>1.0582010582010581E-2</v>
      </c>
      <c r="I140" s="2"/>
      <c r="J140" s="2">
        <f t="shared" si="37"/>
        <v>0.49088771310993534</v>
      </c>
      <c r="K140" s="2">
        <f t="shared" si="37"/>
        <v>0.50146972369194587</v>
      </c>
      <c r="L140" s="2">
        <f t="shared" si="37"/>
        <v>7.6425631981187538E-3</v>
      </c>
      <c r="M140" s="2">
        <f t="shared" si="32"/>
        <v>-1.9081958235744878E-17</v>
      </c>
      <c r="N140" s="1">
        <v>835</v>
      </c>
      <c r="O140" s="1">
        <v>853</v>
      </c>
      <c r="P140" s="1">
        <v>13</v>
      </c>
      <c r="U140" s="1">
        <v>0</v>
      </c>
      <c r="X140"/>
      <c r="AI140" s="5">
        <f>IF(Q140&gt;0,RANK(Q140,(N140:P140,Q140:AE140)),0)</f>
        <v>0</v>
      </c>
      <c r="AJ140" s="5">
        <f>IF(R140&gt;0,RANK(R140,(N140:P140,Q140:AE140)),0)</f>
        <v>0</v>
      </c>
      <c r="AK140" s="5">
        <f>IF(T140&gt;0,RANK(T140,(N140:P140,Q140:AE140)),0)</f>
        <v>0</v>
      </c>
      <c r="AL140" s="5">
        <f>IF(S140&gt;0,RANK(S140,(N140:P140,Q140:AE140)),0)</f>
        <v>0</v>
      </c>
      <c r="AM140" s="2">
        <f t="shared" si="38"/>
        <v>0</v>
      </c>
      <c r="AN140" s="2">
        <f t="shared" si="38"/>
        <v>0</v>
      </c>
      <c r="AO140" s="2">
        <f t="shared" si="34"/>
        <v>0</v>
      </c>
      <c r="AP140" s="2">
        <f t="shared" si="35"/>
        <v>0</v>
      </c>
      <c r="AR140" t="s">
        <v>94</v>
      </c>
      <c r="AS140" t="s">
        <v>43</v>
      </c>
      <c r="AV140">
        <v>51</v>
      </c>
      <c r="AW140" s="82">
        <v>678</v>
      </c>
      <c r="AX140" s="54">
        <f t="shared" si="42"/>
        <v>51678</v>
      </c>
      <c r="AZ140" s="5" t="s">
        <v>308</v>
      </c>
      <c r="BB140" s="1"/>
      <c r="BC140" s="1"/>
    </row>
    <row r="141" spans="1:55" hidden="1" outlineLevel="1">
      <c r="A141" t="s">
        <v>95</v>
      </c>
      <c r="B141" t="s">
        <v>43</v>
      </c>
      <c r="C141" s="1">
        <f t="shared" si="36"/>
        <v>19104</v>
      </c>
      <c r="D141" s="5">
        <f t="shared" si="39"/>
        <v>2</v>
      </c>
      <c r="E141" s="5">
        <f t="shared" si="40"/>
        <v>1</v>
      </c>
      <c r="F141" s="5">
        <f t="shared" si="41"/>
        <v>3</v>
      </c>
      <c r="G141" s="1">
        <f t="shared" si="29"/>
        <v>3129</v>
      </c>
      <c r="H141" s="2">
        <f t="shared" si="30"/>
        <v>0.16378768844221106</v>
      </c>
      <c r="I141" s="2"/>
      <c r="J141" s="2">
        <f t="shared" si="37"/>
        <v>0.41551507537688442</v>
      </c>
      <c r="K141" s="2">
        <f t="shared" si="37"/>
        <v>0.57930276381909551</v>
      </c>
      <c r="L141" s="2">
        <f t="shared" si="37"/>
        <v>5.1821608040201004E-3</v>
      </c>
      <c r="M141" s="2">
        <f t="shared" si="32"/>
        <v>1.9081958235744878E-17</v>
      </c>
      <c r="N141" s="1">
        <v>7938</v>
      </c>
      <c r="O141" s="1">
        <v>11067</v>
      </c>
      <c r="P141" s="1">
        <v>99</v>
      </c>
      <c r="U141" s="1">
        <v>0</v>
      </c>
      <c r="X141"/>
      <c r="AI141" s="5">
        <f>IF(Q141&gt;0,RANK(Q141,(N141:P141,Q141:AE141)),0)</f>
        <v>0</v>
      </c>
      <c r="AJ141" s="5">
        <f>IF(R141&gt;0,RANK(R141,(N141:P141,Q141:AE141)),0)</f>
        <v>0</v>
      </c>
      <c r="AK141" s="5">
        <f>IF(T141&gt;0,RANK(T141,(N141:P141,Q141:AE141)),0)</f>
        <v>0</v>
      </c>
      <c r="AL141" s="5">
        <f>IF(S141&gt;0,RANK(S141,(N141:P141,Q141:AE141)),0)</f>
        <v>0</v>
      </c>
      <c r="AM141" s="2">
        <f t="shared" si="38"/>
        <v>0</v>
      </c>
      <c r="AN141" s="2">
        <f t="shared" si="38"/>
        <v>0</v>
      </c>
      <c r="AO141" s="2">
        <f t="shared" si="34"/>
        <v>0</v>
      </c>
      <c r="AP141" s="2">
        <f t="shared" si="35"/>
        <v>0</v>
      </c>
      <c r="AR141" t="s">
        <v>95</v>
      </c>
      <c r="AS141" t="s">
        <v>43</v>
      </c>
      <c r="AV141">
        <v>51</v>
      </c>
      <c r="AW141" s="82">
        <v>680</v>
      </c>
      <c r="AX141" s="54">
        <f t="shared" si="42"/>
        <v>51680</v>
      </c>
      <c r="AZ141" s="5" t="s">
        <v>308</v>
      </c>
      <c r="BB141" s="1"/>
      <c r="BC141" s="1"/>
    </row>
    <row r="142" spans="1:55" hidden="1" outlineLevel="1">
      <c r="A142" t="s">
        <v>96</v>
      </c>
      <c r="B142" t="s">
        <v>43</v>
      </c>
      <c r="C142" s="1">
        <f t="shared" si="36"/>
        <v>6624</v>
      </c>
      <c r="D142" s="5">
        <f t="shared" si="39"/>
        <v>2</v>
      </c>
      <c r="E142" s="5">
        <f t="shared" si="40"/>
        <v>1</v>
      </c>
      <c r="F142" s="5">
        <f t="shared" si="41"/>
        <v>3</v>
      </c>
      <c r="G142" s="1">
        <f t="shared" si="29"/>
        <v>1909</v>
      </c>
      <c r="H142" s="2">
        <f t="shared" si="30"/>
        <v>0.28819444444444442</v>
      </c>
      <c r="I142" s="2"/>
      <c r="J142" s="2">
        <f t="shared" si="37"/>
        <v>0.35341183574879226</v>
      </c>
      <c r="K142" s="2">
        <f t="shared" si="37"/>
        <v>0.64160628019323673</v>
      </c>
      <c r="L142" s="2">
        <f t="shared" si="37"/>
        <v>4.679951690821256E-3</v>
      </c>
      <c r="M142" s="2">
        <f t="shared" si="32"/>
        <v>3.0193236714969734E-4</v>
      </c>
      <c r="N142" s="1">
        <v>2341</v>
      </c>
      <c r="O142" s="1">
        <v>4250</v>
      </c>
      <c r="P142" s="1">
        <v>31</v>
      </c>
      <c r="U142" s="1">
        <v>2</v>
      </c>
      <c r="X142"/>
      <c r="AI142" s="5">
        <f>IF(Q142&gt;0,RANK(Q142,(N142:P142,Q142:AE142)),0)</f>
        <v>0</v>
      </c>
      <c r="AJ142" s="5">
        <f>IF(R142&gt;0,RANK(R142,(N142:P142,Q142:AE142)),0)</f>
        <v>0</v>
      </c>
      <c r="AK142" s="5">
        <f>IF(T142&gt;0,RANK(T142,(N142:P142,Q142:AE142)),0)</f>
        <v>0</v>
      </c>
      <c r="AL142" s="5">
        <f>IF(S142&gt;0,RANK(S142,(N142:P142,Q142:AE142)),0)</f>
        <v>0</v>
      </c>
      <c r="AM142" s="2">
        <f t="shared" si="38"/>
        <v>0</v>
      </c>
      <c r="AN142" s="2">
        <f t="shared" si="38"/>
        <v>0</v>
      </c>
      <c r="AO142" s="2">
        <f t="shared" si="34"/>
        <v>0</v>
      </c>
      <c r="AP142" s="2">
        <f t="shared" si="35"/>
        <v>0</v>
      </c>
      <c r="AR142" t="s">
        <v>96</v>
      </c>
      <c r="AS142" t="s">
        <v>43</v>
      </c>
      <c r="AV142">
        <v>51</v>
      </c>
      <c r="AW142" s="82">
        <v>683</v>
      </c>
      <c r="AX142" s="54">
        <f t="shared" si="42"/>
        <v>51683</v>
      </c>
      <c r="AZ142" s="5" t="s">
        <v>308</v>
      </c>
      <c r="BB142" s="1"/>
      <c r="BC142" s="1"/>
    </row>
    <row r="143" spans="1:55" hidden="1" outlineLevel="1">
      <c r="A143" t="s">
        <v>97</v>
      </c>
      <c r="B143" t="s">
        <v>43</v>
      </c>
      <c r="C143" s="1">
        <f t="shared" si="36"/>
        <v>894</v>
      </c>
      <c r="D143" s="5">
        <f t="shared" si="39"/>
        <v>2</v>
      </c>
      <c r="E143" s="5">
        <f t="shared" si="40"/>
        <v>1</v>
      </c>
      <c r="F143" s="5">
        <f t="shared" si="41"/>
        <v>3</v>
      </c>
      <c r="G143" s="1">
        <f t="shared" si="29"/>
        <v>285</v>
      </c>
      <c r="H143" s="2">
        <f t="shared" si="30"/>
        <v>0.31879194630872482</v>
      </c>
      <c r="I143" s="2"/>
      <c r="J143" s="2">
        <f t="shared" si="37"/>
        <v>0.33445190156599552</v>
      </c>
      <c r="K143" s="2">
        <f t="shared" si="37"/>
        <v>0.65324384787472034</v>
      </c>
      <c r="L143" s="2">
        <f t="shared" si="37"/>
        <v>1.2304250559284116E-2</v>
      </c>
      <c r="M143" s="2">
        <f t="shared" si="32"/>
        <v>7.4593109467002705E-17</v>
      </c>
      <c r="N143" s="1">
        <v>299</v>
      </c>
      <c r="O143" s="1">
        <v>584</v>
      </c>
      <c r="P143" s="1">
        <v>11</v>
      </c>
      <c r="U143" s="1">
        <v>0</v>
      </c>
      <c r="X143"/>
      <c r="AI143" s="5">
        <f>IF(Q143&gt;0,RANK(Q143,(N143:P143,Q143:AE143)),0)</f>
        <v>0</v>
      </c>
      <c r="AJ143" s="5">
        <f>IF(R143&gt;0,RANK(R143,(N143:P143,Q143:AE143)),0)</f>
        <v>0</v>
      </c>
      <c r="AK143" s="5">
        <f>IF(T143&gt;0,RANK(T143,(N143:P143,Q143:AE143)),0)</f>
        <v>0</v>
      </c>
      <c r="AL143" s="5">
        <f>IF(S143&gt;0,RANK(S143,(N143:P143,Q143:AE143)),0)</f>
        <v>0</v>
      </c>
      <c r="AM143" s="2">
        <f t="shared" si="38"/>
        <v>0</v>
      </c>
      <c r="AN143" s="2">
        <f t="shared" si="38"/>
        <v>0</v>
      </c>
      <c r="AO143" s="2">
        <f t="shared" si="34"/>
        <v>0</v>
      </c>
      <c r="AP143" s="2">
        <f t="shared" si="35"/>
        <v>0</v>
      </c>
      <c r="AR143" t="s">
        <v>97</v>
      </c>
      <c r="AS143" t="s">
        <v>43</v>
      </c>
      <c r="AV143">
        <v>51</v>
      </c>
      <c r="AW143" s="82">
        <v>685</v>
      </c>
      <c r="AX143" s="54">
        <f t="shared" si="42"/>
        <v>51685</v>
      </c>
      <c r="AZ143" s="5" t="s">
        <v>308</v>
      </c>
      <c r="BB143" s="1"/>
      <c r="BC143" s="1"/>
    </row>
    <row r="144" spans="1:55" hidden="1" outlineLevel="1">
      <c r="A144" t="s">
        <v>98</v>
      </c>
      <c r="B144" t="s">
        <v>43</v>
      </c>
      <c r="C144" s="1">
        <f t="shared" si="36"/>
        <v>5407</v>
      </c>
      <c r="D144" s="5">
        <f t="shared" si="39"/>
        <v>1</v>
      </c>
      <c r="E144" s="5">
        <f t="shared" si="40"/>
        <v>2</v>
      </c>
      <c r="F144" s="5">
        <f t="shared" si="41"/>
        <v>3</v>
      </c>
      <c r="G144" s="1">
        <f t="shared" si="29"/>
        <v>880</v>
      </c>
      <c r="H144" s="2">
        <f t="shared" si="30"/>
        <v>0.16275198816349176</v>
      </c>
      <c r="I144" s="2"/>
      <c r="J144" s="2">
        <f t="shared" si="37"/>
        <v>0.57776955798039575</v>
      </c>
      <c r="K144" s="2">
        <f t="shared" si="37"/>
        <v>0.41501756981690402</v>
      </c>
      <c r="L144" s="2">
        <f t="shared" si="37"/>
        <v>7.0279267616053269E-3</v>
      </c>
      <c r="M144" s="2">
        <f t="shared" si="32"/>
        <v>1.8494544109489992E-4</v>
      </c>
      <c r="N144" s="1">
        <v>3124</v>
      </c>
      <c r="O144" s="1">
        <v>2244</v>
      </c>
      <c r="P144" s="1">
        <v>38</v>
      </c>
      <c r="U144" s="1">
        <v>1</v>
      </c>
      <c r="X144"/>
      <c r="AI144" s="5">
        <f>IF(Q144&gt;0,RANK(Q144,(N144:P144,Q144:AE144)),0)</f>
        <v>0</v>
      </c>
      <c r="AJ144" s="5">
        <f>IF(R144&gt;0,RANK(R144,(N144:P144,Q144:AE144)),0)</f>
        <v>0</v>
      </c>
      <c r="AK144" s="5">
        <f>IF(T144&gt;0,RANK(T144,(N144:P144,Q144:AE144)),0)</f>
        <v>0</v>
      </c>
      <c r="AL144" s="5">
        <f>IF(S144&gt;0,RANK(S144,(N144:P144,Q144:AE144)),0)</f>
        <v>0</v>
      </c>
      <c r="AM144" s="2">
        <f t="shared" si="38"/>
        <v>0</v>
      </c>
      <c r="AN144" s="2">
        <f t="shared" si="38"/>
        <v>0</v>
      </c>
      <c r="AO144" s="2">
        <f t="shared" si="34"/>
        <v>0</v>
      </c>
      <c r="AP144" s="2">
        <f t="shared" si="35"/>
        <v>0</v>
      </c>
      <c r="AR144" t="s">
        <v>98</v>
      </c>
      <c r="AS144" t="s">
        <v>43</v>
      </c>
      <c r="AV144">
        <v>51</v>
      </c>
      <c r="AW144" s="82">
        <v>690</v>
      </c>
      <c r="AX144" s="54">
        <f t="shared" si="42"/>
        <v>51690</v>
      </c>
      <c r="AZ144" s="5" t="s">
        <v>308</v>
      </c>
      <c r="BB144" s="1"/>
      <c r="BC144" s="1"/>
    </row>
    <row r="145" spans="1:55" hidden="1" outlineLevel="1">
      <c r="A145" t="s">
        <v>99</v>
      </c>
      <c r="B145" t="s">
        <v>43</v>
      </c>
      <c r="C145" s="1">
        <f t="shared" si="36"/>
        <v>41260</v>
      </c>
      <c r="D145" s="5">
        <f t="shared" si="39"/>
        <v>2</v>
      </c>
      <c r="E145" s="5">
        <f t="shared" si="40"/>
        <v>1</v>
      </c>
      <c r="F145" s="5">
        <f t="shared" si="41"/>
        <v>3</v>
      </c>
      <c r="G145" s="1">
        <f t="shared" si="29"/>
        <v>3646</v>
      </c>
      <c r="H145" s="2">
        <f t="shared" si="30"/>
        <v>8.8366456616577799E-2</v>
      </c>
      <c r="I145" s="2"/>
      <c r="J145" s="2">
        <f t="shared" si="37"/>
        <v>0.45070285991274844</v>
      </c>
      <c r="K145" s="2">
        <f t="shared" si="37"/>
        <v>0.53906931652932621</v>
      </c>
      <c r="L145" s="2">
        <f t="shared" si="37"/>
        <v>1.0106640814348037E-2</v>
      </c>
      <c r="M145" s="2">
        <f t="shared" si="32"/>
        <v>1.2118274357724931E-4</v>
      </c>
      <c r="N145" s="1">
        <v>18596</v>
      </c>
      <c r="O145" s="1">
        <v>22242</v>
      </c>
      <c r="P145" s="1">
        <v>417</v>
      </c>
      <c r="U145" s="1">
        <v>5</v>
      </c>
      <c r="X145"/>
      <c r="AI145" s="5">
        <f>IF(Q145&gt;0,RANK(Q145,(N145:P145,Q145:AE145)),0)</f>
        <v>0</v>
      </c>
      <c r="AJ145" s="5">
        <f>IF(R145&gt;0,RANK(R145,(N145:P145,Q145:AE145)),0)</f>
        <v>0</v>
      </c>
      <c r="AK145" s="5">
        <f>IF(T145&gt;0,RANK(T145,(N145:P145,Q145:AE145)),0)</f>
        <v>0</v>
      </c>
      <c r="AL145" s="5">
        <f>IF(S145&gt;0,RANK(S145,(N145:P145,Q145:AE145)),0)</f>
        <v>0</v>
      </c>
      <c r="AM145" s="2">
        <f t="shared" si="38"/>
        <v>0</v>
      </c>
      <c r="AN145" s="2">
        <f t="shared" si="38"/>
        <v>0</v>
      </c>
      <c r="AO145" s="2">
        <f t="shared" si="34"/>
        <v>0</v>
      </c>
      <c r="AP145" s="2">
        <f t="shared" si="35"/>
        <v>0</v>
      </c>
      <c r="AR145" t="s">
        <v>99</v>
      </c>
      <c r="AS145" t="s">
        <v>43</v>
      </c>
      <c r="AV145">
        <v>51</v>
      </c>
      <c r="AW145" s="82">
        <v>700</v>
      </c>
      <c r="AX145" s="54">
        <f t="shared" si="42"/>
        <v>51700</v>
      </c>
      <c r="AZ145" s="5" t="s">
        <v>308</v>
      </c>
      <c r="BB145" s="1"/>
      <c r="BC145" s="1"/>
    </row>
    <row r="146" spans="1:55" hidden="1" outlineLevel="1">
      <c r="A146" t="s">
        <v>284</v>
      </c>
      <c r="B146" t="s">
        <v>43</v>
      </c>
      <c r="C146" s="1">
        <f t="shared" si="36"/>
        <v>48388</v>
      </c>
      <c r="D146" s="5">
        <f t="shared" si="39"/>
        <v>1</v>
      </c>
      <c r="E146" s="5">
        <f t="shared" si="40"/>
        <v>2</v>
      </c>
      <c r="F146" s="5">
        <f t="shared" si="41"/>
        <v>3</v>
      </c>
      <c r="G146" s="1">
        <f t="shared" si="29"/>
        <v>6743</v>
      </c>
      <c r="H146" s="2">
        <f t="shared" si="30"/>
        <v>0.13935273208233445</v>
      </c>
      <c r="I146" s="2"/>
      <c r="J146" s="2">
        <f t="shared" si="37"/>
        <v>0.5629908241712821</v>
      </c>
      <c r="K146" s="2">
        <f t="shared" si="37"/>
        <v>0.42363809208894765</v>
      </c>
      <c r="L146" s="2">
        <f t="shared" si="37"/>
        <v>1.2771761593783583E-2</v>
      </c>
      <c r="M146" s="2">
        <f t="shared" si="32"/>
        <v>5.9932214598666829E-4</v>
      </c>
      <c r="N146" s="1">
        <v>27242</v>
      </c>
      <c r="O146" s="1">
        <v>20499</v>
      </c>
      <c r="P146" s="1">
        <v>618</v>
      </c>
      <c r="U146" s="1">
        <v>29</v>
      </c>
      <c r="X146"/>
      <c r="AI146" s="5">
        <f>IF(Q146&gt;0,RANK(Q146,(N146:P146,Q146:AE146)),0)</f>
        <v>0</v>
      </c>
      <c r="AJ146" s="5">
        <f>IF(R146&gt;0,RANK(R146,(N146:P146,Q146:AE146)),0)</f>
        <v>0</v>
      </c>
      <c r="AK146" s="5">
        <f>IF(T146&gt;0,RANK(T146,(N146:P146,Q146:AE146)),0)</f>
        <v>0</v>
      </c>
      <c r="AL146" s="5">
        <f>IF(S146&gt;0,RANK(S146,(N146:P146,Q146:AE146)),0)</f>
        <v>0</v>
      </c>
      <c r="AM146" s="2">
        <f t="shared" si="38"/>
        <v>0</v>
      </c>
      <c r="AN146" s="2">
        <f t="shared" si="38"/>
        <v>0</v>
      </c>
      <c r="AO146" s="2">
        <f t="shared" si="34"/>
        <v>0</v>
      </c>
      <c r="AP146" s="2">
        <f t="shared" si="35"/>
        <v>0</v>
      </c>
      <c r="AR146" t="s">
        <v>284</v>
      </c>
      <c r="AS146" t="s">
        <v>43</v>
      </c>
      <c r="AV146">
        <v>51</v>
      </c>
      <c r="AW146" s="82">
        <v>710</v>
      </c>
      <c r="AX146" s="54">
        <f t="shared" si="42"/>
        <v>51710</v>
      </c>
      <c r="AZ146" s="5" t="s">
        <v>308</v>
      </c>
      <c r="BB146" s="1"/>
      <c r="BC146" s="1"/>
    </row>
    <row r="147" spans="1:55" hidden="1" outlineLevel="1">
      <c r="A147" t="s">
        <v>285</v>
      </c>
      <c r="B147" t="s">
        <v>43</v>
      </c>
      <c r="C147" s="1">
        <f t="shared" si="36"/>
        <v>972</v>
      </c>
      <c r="D147" s="5">
        <f t="shared" si="39"/>
        <v>2</v>
      </c>
      <c r="E147" s="5">
        <f t="shared" si="40"/>
        <v>1</v>
      </c>
      <c r="F147" s="5">
        <f t="shared" si="41"/>
        <v>3</v>
      </c>
      <c r="G147" s="1">
        <f t="shared" si="29"/>
        <v>148</v>
      </c>
      <c r="H147" s="2">
        <f t="shared" si="30"/>
        <v>0.15226337448559671</v>
      </c>
      <c r="I147" s="2"/>
      <c r="J147" s="2">
        <f t="shared" si="37"/>
        <v>0.41769547325102879</v>
      </c>
      <c r="K147" s="2">
        <f t="shared" si="37"/>
        <v>0.56995884773662553</v>
      </c>
      <c r="L147" s="2">
        <f t="shared" si="37"/>
        <v>1.2345679012345678E-2</v>
      </c>
      <c r="M147" s="2">
        <f t="shared" si="32"/>
        <v>5.5511151231257827E-17</v>
      </c>
      <c r="N147" s="1">
        <v>406</v>
      </c>
      <c r="O147" s="1">
        <v>554</v>
      </c>
      <c r="P147" s="1">
        <v>12</v>
      </c>
      <c r="U147" s="1">
        <v>0</v>
      </c>
      <c r="X147"/>
      <c r="AI147" s="5">
        <f>IF(Q147&gt;0,RANK(Q147,(N147:P147,Q147:AE147)),0)</f>
        <v>0</v>
      </c>
      <c r="AJ147" s="5">
        <f>IF(R147&gt;0,RANK(R147,(N147:P147,Q147:AE147)),0)</f>
        <v>0</v>
      </c>
      <c r="AK147" s="5">
        <f>IF(T147&gt;0,RANK(T147,(N147:P147,Q147:AE147)),0)</f>
        <v>0</v>
      </c>
      <c r="AL147" s="5">
        <f>IF(S147&gt;0,RANK(S147,(N147:P147,Q147:AE147)),0)</f>
        <v>0</v>
      </c>
      <c r="AM147" s="2">
        <f t="shared" si="38"/>
        <v>0</v>
      </c>
      <c r="AN147" s="2">
        <f t="shared" si="38"/>
        <v>0</v>
      </c>
      <c r="AO147" s="2">
        <f t="shared" si="34"/>
        <v>0</v>
      </c>
      <c r="AP147" s="2">
        <f t="shared" si="35"/>
        <v>0</v>
      </c>
      <c r="AR147" t="s">
        <v>285</v>
      </c>
      <c r="AS147" t="s">
        <v>43</v>
      </c>
      <c r="AV147">
        <v>51</v>
      </c>
      <c r="AW147" s="82">
        <v>720</v>
      </c>
      <c r="AX147" s="54">
        <f t="shared" si="42"/>
        <v>51720</v>
      </c>
      <c r="AZ147" s="5" t="s">
        <v>308</v>
      </c>
      <c r="BB147" s="1"/>
      <c r="BC147" s="1"/>
    </row>
    <row r="148" spans="1:55" hidden="1" outlineLevel="1">
      <c r="A148" t="s">
        <v>286</v>
      </c>
      <c r="B148" t="s">
        <v>43</v>
      </c>
      <c r="C148" s="1">
        <f t="shared" si="36"/>
        <v>8643</v>
      </c>
      <c r="D148" s="5">
        <f t="shared" si="39"/>
        <v>1</v>
      </c>
      <c r="E148" s="5">
        <f t="shared" si="40"/>
        <v>2</v>
      </c>
      <c r="F148" s="5">
        <f t="shared" si="41"/>
        <v>3</v>
      </c>
      <c r="G148" s="1">
        <f t="shared" si="29"/>
        <v>2646</v>
      </c>
      <c r="H148" s="2">
        <f t="shared" si="30"/>
        <v>0.3061437001041305</v>
      </c>
      <c r="I148" s="2"/>
      <c r="J148" s="2">
        <f t="shared" si="37"/>
        <v>0.64618766631956492</v>
      </c>
      <c r="K148" s="2">
        <f t="shared" si="37"/>
        <v>0.34004396621543448</v>
      </c>
      <c r="L148" s="2">
        <f t="shared" si="37"/>
        <v>1.3768367465000578E-2</v>
      </c>
      <c r="M148" s="2">
        <f t="shared" si="32"/>
        <v>1.9081958235744878E-17</v>
      </c>
      <c r="N148" s="1">
        <v>5585</v>
      </c>
      <c r="O148" s="1">
        <v>2939</v>
      </c>
      <c r="P148" s="1">
        <v>119</v>
      </c>
      <c r="U148" s="1">
        <v>0</v>
      </c>
      <c r="X148"/>
      <c r="AI148" s="5">
        <f>IF(Q148&gt;0,RANK(Q148,(N148:P148,Q148:AE148)),0)</f>
        <v>0</v>
      </c>
      <c r="AJ148" s="5">
        <f>IF(R148&gt;0,RANK(R148,(N148:P148,Q148:AE148)),0)</f>
        <v>0</v>
      </c>
      <c r="AK148" s="5">
        <f>IF(T148&gt;0,RANK(T148,(N148:P148,Q148:AE148)),0)</f>
        <v>0</v>
      </c>
      <c r="AL148" s="5">
        <f>IF(S148&gt;0,RANK(S148,(N148:P148,Q148:AE148)),0)</f>
        <v>0</v>
      </c>
      <c r="AM148" s="2">
        <f t="shared" si="38"/>
        <v>0</v>
      </c>
      <c r="AN148" s="2">
        <f t="shared" si="38"/>
        <v>0</v>
      </c>
      <c r="AO148" s="2">
        <f t="shared" si="34"/>
        <v>0</v>
      </c>
      <c r="AP148" s="2">
        <f t="shared" si="35"/>
        <v>0</v>
      </c>
      <c r="AR148" t="s">
        <v>286</v>
      </c>
      <c r="AS148" t="s">
        <v>43</v>
      </c>
      <c r="AV148">
        <v>51</v>
      </c>
      <c r="AW148" s="82">
        <v>730</v>
      </c>
      <c r="AX148" s="54">
        <f t="shared" si="42"/>
        <v>51730</v>
      </c>
      <c r="AZ148" s="5" t="s">
        <v>308</v>
      </c>
      <c r="BB148" s="1"/>
      <c r="BC148" s="1"/>
    </row>
    <row r="149" spans="1:55" hidden="1" outlineLevel="1">
      <c r="A149" t="s">
        <v>287</v>
      </c>
      <c r="B149" t="s">
        <v>43</v>
      </c>
      <c r="C149" s="1">
        <f t="shared" si="36"/>
        <v>4118</v>
      </c>
      <c r="D149" s="5">
        <f t="shared" si="39"/>
        <v>2</v>
      </c>
      <c r="E149" s="5">
        <f t="shared" si="40"/>
        <v>1</v>
      </c>
      <c r="F149" s="5">
        <f t="shared" si="41"/>
        <v>3</v>
      </c>
      <c r="G149" s="1">
        <f t="shared" si="29"/>
        <v>1773</v>
      </c>
      <c r="H149" s="2">
        <f t="shared" si="30"/>
        <v>0.43054881010199125</v>
      </c>
      <c r="I149" s="2"/>
      <c r="J149" s="2">
        <f t="shared" si="37"/>
        <v>0.28120446818844097</v>
      </c>
      <c r="K149" s="2">
        <f t="shared" si="37"/>
        <v>0.71175327829043222</v>
      </c>
      <c r="L149" s="2">
        <f t="shared" si="37"/>
        <v>6.7994171928120444E-3</v>
      </c>
      <c r="M149" s="2">
        <f t="shared" si="32"/>
        <v>2.4283632831481779E-4</v>
      </c>
      <c r="N149" s="1">
        <v>1158</v>
      </c>
      <c r="O149" s="1">
        <v>2931</v>
      </c>
      <c r="P149" s="1">
        <v>28</v>
      </c>
      <c r="U149" s="1">
        <v>1</v>
      </c>
      <c r="X149"/>
      <c r="AI149" s="5">
        <f>IF(Q149&gt;0,RANK(Q149,(N149:P149,Q149:AE149)),0)</f>
        <v>0</v>
      </c>
      <c r="AJ149" s="5">
        <f>IF(R149&gt;0,RANK(R149,(N149:P149,Q149:AE149)),0)</f>
        <v>0</v>
      </c>
      <c r="AK149" s="5">
        <f>IF(T149&gt;0,RANK(T149,(N149:P149,Q149:AE149)),0)</f>
        <v>0</v>
      </c>
      <c r="AL149" s="5">
        <f>IF(S149&gt;0,RANK(S149,(N149:P149,Q149:AE149)),0)</f>
        <v>0</v>
      </c>
      <c r="AM149" s="2">
        <f t="shared" si="38"/>
        <v>0</v>
      </c>
      <c r="AN149" s="2">
        <f t="shared" si="38"/>
        <v>0</v>
      </c>
      <c r="AO149" s="2">
        <f t="shared" si="34"/>
        <v>0</v>
      </c>
      <c r="AP149" s="2">
        <f t="shared" si="35"/>
        <v>0</v>
      </c>
      <c r="AR149" t="s">
        <v>287</v>
      </c>
      <c r="AS149" t="s">
        <v>43</v>
      </c>
      <c r="AV149">
        <v>51</v>
      </c>
      <c r="AW149" s="82">
        <v>735</v>
      </c>
      <c r="AX149" s="54">
        <f t="shared" si="42"/>
        <v>51735</v>
      </c>
      <c r="AZ149" s="5" t="s">
        <v>308</v>
      </c>
      <c r="BB149" s="1"/>
      <c r="BC149" s="1"/>
    </row>
    <row r="150" spans="1:55" hidden="1" outlineLevel="1">
      <c r="A150" t="s">
        <v>288</v>
      </c>
      <c r="B150" t="s">
        <v>43</v>
      </c>
      <c r="C150" s="1">
        <f t="shared" si="36"/>
        <v>26495</v>
      </c>
      <c r="D150" s="5">
        <f t="shared" si="39"/>
        <v>1</v>
      </c>
      <c r="E150" s="5">
        <f t="shared" si="40"/>
        <v>2</v>
      </c>
      <c r="F150" s="5">
        <f t="shared" si="41"/>
        <v>3</v>
      </c>
      <c r="G150" s="1">
        <f t="shared" si="29"/>
        <v>3033</v>
      </c>
      <c r="H150" s="2">
        <f t="shared" si="30"/>
        <v>0.11447442913757312</v>
      </c>
      <c r="I150" s="2"/>
      <c r="J150" s="2">
        <f t="shared" si="37"/>
        <v>0.55202868465748256</v>
      </c>
      <c r="K150" s="2">
        <f t="shared" si="37"/>
        <v>0.4375542555199094</v>
      </c>
      <c r="L150" s="2">
        <f t="shared" si="37"/>
        <v>1.0228344970749198E-2</v>
      </c>
      <c r="M150" s="2">
        <f t="shared" si="32"/>
        <v>1.8871485185884516E-4</v>
      </c>
      <c r="N150" s="1">
        <v>14626</v>
      </c>
      <c r="O150" s="1">
        <v>11593</v>
      </c>
      <c r="P150" s="1">
        <v>271</v>
      </c>
      <c r="U150" s="1">
        <v>5</v>
      </c>
      <c r="X150"/>
      <c r="AI150" s="5">
        <f>IF(Q150&gt;0,RANK(Q150,(N150:P150,Q150:AE150)),0)</f>
        <v>0</v>
      </c>
      <c r="AJ150" s="5">
        <f>IF(R150&gt;0,RANK(R150,(N150:P150,Q150:AE150)),0)</f>
        <v>0</v>
      </c>
      <c r="AK150" s="5">
        <f>IF(T150&gt;0,RANK(T150,(N150:P150,Q150:AE150)),0)</f>
        <v>0</v>
      </c>
      <c r="AL150" s="5">
        <f>IF(S150&gt;0,RANK(S150,(N150:P150,Q150:AE150)),0)</f>
        <v>0</v>
      </c>
      <c r="AM150" s="2">
        <f t="shared" si="38"/>
        <v>0</v>
      </c>
      <c r="AN150" s="2">
        <f t="shared" si="38"/>
        <v>0</v>
      </c>
      <c r="AO150" s="2">
        <f t="shared" si="34"/>
        <v>0</v>
      </c>
      <c r="AP150" s="2">
        <f t="shared" si="35"/>
        <v>0</v>
      </c>
      <c r="AR150" t="s">
        <v>288</v>
      </c>
      <c r="AS150" t="s">
        <v>43</v>
      </c>
      <c r="AV150">
        <v>51</v>
      </c>
      <c r="AW150" s="82">
        <v>740</v>
      </c>
      <c r="AX150" s="54">
        <f t="shared" si="42"/>
        <v>51740</v>
      </c>
      <c r="AZ150" s="5" t="s">
        <v>308</v>
      </c>
      <c r="BB150" s="1"/>
      <c r="BC150" s="1"/>
    </row>
    <row r="151" spans="1:55" hidden="1" outlineLevel="1">
      <c r="A151" t="s">
        <v>289</v>
      </c>
      <c r="B151" t="s">
        <v>43</v>
      </c>
      <c r="C151" s="1">
        <f t="shared" si="36"/>
        <v>3580</v>
      </c>
      <c r="D151" s="5">
        <f t="shared" si="39"/>
        <v>2</v>
      </c>
      <c r="E151" s="5">
        <f t="shared" si="40"/>
        <v>1</v>
      </c>
      <c r="F151" s="5">
        <f t="shared" si="41"/>
        <v>3</v>
      </c>
      <c r="G151" s="1">
        <f t="shared" si="29"/>
        <v>332</v>
      </c>
      <c r="H151" s="2">
        <f t="shared" si="30"/>
        <v>9.2737430167597765E-2</v>
      </c>
      <c r="I151" s="2"/>
      <c r="J151" s="2">
        <f t="shared" si="37"/>
        <v>0.44972067039106145</v>
      </c>
      <c r="K151" s="2">
        <f t="shared" si="37"/>
        <v>0.54245810055865917</v>
      </c>
      <c r="L151" s="2">
        <f t="shared" si="37"/>
        <v>6.9832402234636867E-3</v>
      </c>
      <c r="M151" s="2">
        <f t="shared" si="32"/>
        <v>8.3798882681569015E-4</v>
      </c>
      <c r="N151" s="1">
        <v>1610</v>
      </c>
      <c r="O151" s="1">
        <v>1942</v>
      </c>
      <c r="P151" s="1">
        <v>25</v>
      </c>
      <c r="U151" s="1">
        <v>3</v>
      </c>
      <c r="X151"/>
      <c r="AI151" s="5">
        <f>IF(Q151&gt;0,RANK(Q151,(N151:P151,Q151:AE151)),0)</f>
        <v>0</v>
      </c>
      <c r="AJ151" s="5">
        <f>IF(R151&gt;0,RANK(R151,(N151:P151,Q151:AE151)),0)</f>
        <v>0</v>
      </c>
      <c r="AK151" s="5">
        <f>IF(T151&gt;0,RANK(T151,(N151:P151,Q151:AE151)),0)</f>
        <v>0</v>
      </c>
      <c r="AL151" s="5">
        <f>IF(S151&gt;0,RANK(S151,(N151:P151,Q151:AE151)),0)</f>
        <v>0</v>
      </c>
      <c r="AM151" s="2">
        <f t="shared" si="38"/>
        <v>0</v>
      </c>
      <c r="AN151" s="2">
        <f t="shared" si="38"/>
        <v>0</v>
      </c>
      <c r="AO151" s="2">
        <f t="shared" si="34"/>
        <v>0</v>
      </c>
      <c r="AP151" s="2">
        <f t="shared" si="35"/>
        <v>0</v>
      </c>
      <c r="AR151" t="s">
        <v>289</v>
      </c>
      <c r="AS151" t="s">
        <v>43</v>
      </c>
      <c r="AV151">
        <v>51</v>
      </c>
      <c r="AW151" s="82">
        <v>750</v>
      </c>
      <c r="AX151" s="54">
        <f t="shared" si="42"/>
        <v>51750</v>
      </c>
      <c r="AZ151" s="5" t="s">
        <v>308</v>
      </c>
      <c r="BB151" s="1"/>
      <c r="BC151" s="1"/>
    </row>
    <row r="152" spans="1:55" hidden="1" outlineLevel="1">
      <c r="A152" t="s">
        <v>244</v>
      </c>
      <c r="B152" t="s">
        <v>43</v>
      </c>
      <c r="C152" s="1">
        <f t="shared" si="36"/>
        <v>55170</v>
      </c>
      <c r="D152" s="5">
        <f t="shared" si="39"/>
        <v>1</v>
      </c>
      <c r="E152" s="5">
        <f t="shared" si="40"/>
        <v>2</v>
      </c>
      <c r="F152" s="5">
        <f t="shared" si="41"/>
        <v>3</v>
      </c>
      <c r="G152" s="1">
        <f t="shared" si="29"/>
        <v>10675</v>
      </c>
      <c r="H152" s="2">
        <f t="shared" si="30"/>
        <v>0.19349284031176364</v>
      </c>
      <c r="I152" s="2"/>
      <c r="J152" s="2">
        <f t="shared" si="37"/>
        <v>0.59108210984230558</v>
      </c>
      <c r="K152" s="2">
        <f t="shared" si="37"/>
        <v>0.39758926953054197</v>
      </c>
      <c r="L152" s="2">
        <f t="shared" si="37"/>
        <v>1.0911727388073228E-2</v>
      </c>
      <c r="M152" s="2">
        <f t="shared" si="32"/>
        <v>4.1689323907922494E-4</v>
      </c>
      <c r="N152" s="1">
        <v>32610</v>
      </c>
      <c r="O152" s="1">
        <v>21935</v>
      </c>
      <c r="P152" s="1">
        <v>602</v>
      </c>
      <c r="U152" s="1">
        <v>23</v>
      </c>
      <c r="X152"/>
      <c r="AI152" s="5">
        <f>IF(Q152&gt;0,RANK(Q152,(N152:P152,Q152:AE152)),0)</f>
        <v>0</v>
      </c>
      <c r="AJ152" s="5">
        <f>IF(R152&gt;0,RANK(R152,(N152:P152,Q152:AE152)),0)</f>
        <v>0</v>
      </c>
      <c r="AK152" s="5">
        <f>IF(T152&gt;0,RANK(T152,(N152:P152,Q152:AE152)),0)</f>
        <v>0</v>
      </c>
      <c r="AL152" s="5">
        <f>IF(S152&gt;0,RANK(S152,(N152:P152,Q152:AE152)),0)</f>
        <v>0</v>
      </c>
      <c r="AM152" s="2">
        <f t="shared" si="38"/>
        <v>0</v>
      </c>
      <c r="AN152" s="2">
        <f t="shared" si="38"/>
        <v>0</v>
      </c>
      <c r="AO152" s="2">
        <f t="shared" si="34"/>
        <v>0</v>
      </c>
      <c r="AP152" s="2">
        <f t="shared" si="35"/>
        <v>0</v>
      </c>
      <c r="AR152" t="s">
        <v>244</v>
      </c>
      <c r="AS152" t="s">
        <v>43</v>
      </c>
      <c r="AV152">
        <v>51</v>
      </c>
      <c r="AW152" s="82">
        <v>760</v>
      </c>
      <c r="AX152" s="54">
        <f t="shared" si="42"/>
        <v>51760</v>
      </c>
      <c r="AZ152" s="5" t="s">
        <v>308</v>
      </c>
      <c r="BB152" s="1"/>
      <c r="BC152" s="1"/>
    </row>
    <row r="153" spans="1:55" hidden="1" outlineLevel="1">
      <c r="A153" t="s">
        <v>245</v>
      </c>
      <c r="B153" t="s">
        <v>43</v>
      </c>
      <c r="C153" s="1">
        <f t="shared" si="36"/>
        <v>25723</v>
      </c>
      <c r="D153" s="5">
        <f t="shared" si="39"/>
        <v>1</v>
      </c>
      <c r="E153" s="5">
        <f t="shared" si="40"/>
        <v>2</v>
      </c>
      <c r="F153" s="5">
        <f t="shared" si="41"/>
        <v>3</v>
      </c>
      <c r="G153" s="1">
        <f t="shared" si="29"/>
        <v>728</v>
      </c>
      <c r="H153" s="2">
        <f t="shared" si="30"/>
        <v>2.8301520040430742E-2</v>
      </c>
      <c r="I153" s="2"/>
      <c r="J153" s="2">
        <f t="shared" si="37"/>
        <v>0.5095051121564359</v>
      </c>
      <c r="K153" s="2">
        <f t="shared" si="37"/>
        <v>0.48120359211600511</v>
      </c>
      <c r="L153" s="2">
        <f t="shared" si="37"/>
        <v>8.9414142984877345E-3</v>
      </c>
      <c r="M153" s="2">
        <f t="shared" si="32"/>
        <v>3.4988142907125576E-4</v>
      </c>
      <c r="N153" s="1">
        <v>13106</v>
      </c>
      <c r="O153" s="1">
        <v>12378</v>
      </c>
      <c r="P153" s="1">
        <v>230</v>
      </c>
      <c r="U153" s="1">
        <v>9</v>
      </c>
      <c r="X153"/>
      <c r="AI153" s="5">
        <f>IF(Q153&gt;0,RANK(Q153,(N153:P153,Q153:AE153)),0)</f>
        <v>0</v>
      </c>
      <c r="AJ153" s="5">
        <f>IF(R153&gt;0,RANK(R153,(N153:P153,Q153:AE153)),0)</f>
        <v>0</v>
      </c>
      <c r="AK153" s="5">
        <f>IF(T153&gt;0,RANK(T153,(N153:P153,Q153:AE153)),0)</f>
        <v>0</v>
      </c>
      <c r="AL153" s="5">
        <f>IF(S153&gt;0,RANK(S153,(N153:P153,Q153:AE153)),0)</f>
        <v>0</v>
      </c>
      <c r="AM153" s="2">
        <f t="shared" si="38"/>
        <v>0</v>
      </c>
      <c r="AN153" s="2">
        <f t="shared" si="38"/>
        <v>0</v>
      </c>
      <c r="AO153" s="2">
        <f t="shared" si="34"/>
        <v>0</v>
      </c>
      <c r="AP153" s="2">
        <f t="shared" si="35"/>
        <v>0</v>
      </c>
      <c r="AR153" t="s">
        <v>245</v>
      </c>
      <c r="AS153" t="s">
        <v>43</v>
      </c>
      <c r="AV153">
        <v>51</v>
      </c>
      <c r="AW153" s="82">
        <v>770</v>
      </c>
      <c r="AX153" s="54">
        <f t="shared" si="42"/>
        <v>51770</v>
      </c>
      <c r="AZ153" s="5" t="s">
        <v>308</v>
      </c>
      <c r="BB153" s="1"/>
      <c r="BC153" s="1"/>
    </row>
    <row r="154" spans="1:55" hidden="1" outlineLevel="1">
      <c r="A154" t="s">
        <v>186</v>
      </c>
      <c r="B154" t="s">
        <v>43</v>
      </c>
      <c r="C154" s="1">
        <f t="shared" ref="C154:C162" si="43">SUM(N154:AG154)</f>
        <v>8528</v>
      </c>
      <c r="D154" s="5">
        <f t="shared" si="39"/>
        <v>2</v>
      </c>
      <c r="E154" s="5">
        <f t="shared" si="40"/>
        <v>1</v>
      </c>
      <c r="F154" s="5">
        <f t="shared" si="41"/>
        <v>3</v>
      </c>
      <c r="G154" s="1">
        <f t="shared" si="29"/>
        <v>1678</v>
      </c>
      <c r="H154" s="2">
        <f t="shared" si="30"/>
        <v>0.19676360225140713</v>
      </c>
      <c r="I154" s="2"/>
      <c r="J154" s="2">
        <f t="shared" ref="J154:L162" si="44">IF($C154=0,"-",N154/$C154)</f>
        <v>0.3968105065666041</v>
      </c>
      <c r="K154" s="2">
        <f t="shared" si="44"/>
        <v>0.5935741088180112</v>
      </c>
      <c r="L154" s="2">
        <f t="shared" si="44"/>
        <v>9.3808630393996256E-3</v>
      </c>
      <c r="M154" s="2">
        <f t="shared" si="32"/>
        <v>2.3452157598506662E-4</v>
      </c>
      <c r="N154" s="1">
        <v>3384</v>
      </c>
      <c r="O154" s="1">
        <v>5062</v>
      </c>
      <c r="P154" s="1">
        <v>80</v>
      </c>
      <c r="U154" s="1">
        <v>2</v>
      </c>
      <c r="X154"/>
      <c r="AI154" s="5">
        <f>IF(Q154&gt;0,RANK(Q154,(N154:P154,Q154:AE154)),0)</f>
        <v>0</v>
      </c>
      <c r="AJ154" s="5">
        <f>IF(R154&gt;0,RANK(R154,(N154:P154,Q154:AE154)),0)</f>
        <v>0</v>
      </c>
      <c r="AK154" s="5">
        <f>IF(T154&gt;0,RANK(T154,(N154:P154,Q154:AE154)),0)</f>
        <v>0</v>
      </c>
      <c r="AL154" s="5">
        <f>IF(S154&gt;0,RANK(S154,(N154:P154,Q154:AE154)),0)</f>
        <v>0</v>
      </c>
      <c r="AM154" s="2">
        <f t="shared" ref="AM154:AN162" si="45">IF($C154=0,"-",Q154/$C154)</f>
        <v>0</v>
      </c>
      <c r="AN154" s="2">
        <f t="shared" si="45"/>
        <v>0</v>
      </c>
      <c r="AO154" s="2">
        <f t="shared" si="34"/>
        <v>0</v>
      </c>
      <c r="AP154" s="2">
        <f t="shared" si="35"/>
        <v>0</v>
      </c>
      <c r="AR154" t="s">
        <v>186</v>
      </c>
      <c r="AS154" t="s">
        <v>43</v>
      </c>
      <c r="AV154">
        <v>51</v>
      </c>
      <c r="AW154" s="82">
        <v>775</v>
      </c>
      <c r="AX154" s="54">
        <f t="shared" si="42"/>
        <v>51775</v>
      </c>
      <c r="AZ154" s="5" t="s">
        <v>308</v>
      </c>
      <c r="BB154" s="1"/>
      <c r="BC154" s="1"/>
    </row>
    <row r="155" spans="1:55" hidden="1" outlineLevel="1">
      <c r="A155" t="s">
        <v>231</v>
      </c>
      <c r="B155" t="s">
        <v>43</v>
      </c>
      <c r="C155" s="1">
        <f t="shared" si="43"/>
        <v>2024</v>
      </c>
      <c r="D155" s="5">
        <f t="shared" si="39"/>
        <v>2</v>
      </c>
      <c r="E155" s="5">
        <f t="shared" si="40"/>
        <v>1</v>
      </c>
      <c r="F155" s="5">
        <f t="shared" si="41"/>
        <v>3</v>
      </c>
      <c r="G155" s="1">
        <f>IF(C155&gt;0,MAX(N155:P155)-LARGE(N155:P155,2),0)</f>
        <v>464</v>
      </c>
      <c r="H155" s="2">
        <f>IF(C155&gt;0,G155/C155,0)</f>
        <v>0.22924901185770752</v>
      </c>
      <c r="I155" s="2"/>
      <c r="J155" s="2">
        <f>IF($C155=0,"-",N155/$C155)</f>
        <v>0.38339920948616601</v>
      </c>
      <c r="K155" s="2">
        <f>IF($C155=0,"-",O155/$C155)</f>
        <v>0.61264822134387353</v>
      </c>
      <c r="L155" s="2">
        <f>IF($C155=0,"-",P155/$C155)</f>
        <v>3.952569169960474E-3</v>
      </c>
      <c r="M155" s="2">
        <f>IF(C155=0,"-",(1-J155-K155-L155))</f>
        <v>-2.2551405187698492E-17</v>
      </c>
      <c r="N155" s="1">
        <v>776</v>
      </c>
      <c r="O155" s="1">
        <v>1240</v>
      </c>
      <c r="P155" s="1">
        <v>8</v>
      </c>
      <c r="U155" s="1">
        <v>0</v>
      </c>
      <c r="X155"/>
      <c r="AI155" s="5">
        <f>IF(Q155&gt;0,RANK(Q155,(N155:P155,Q155:AE155)),0)</f>
        <v>0</v>
      </c>
      <c r="AJ155" s="5">
        <f>IF(R155&gt;0,RANK(R155,(N155:P155,Q155:AE155)),0)</f>
        <v>0</v>
      </c>
      <c r="AK155" s="5">
        <f>IF(T155&gt;0,RANK(T155,(N155:P155,Q155:AE155)),0)</f>
        <v>0</v>
      </c>
      <c r="AL155" s="5">
        <f>IF(S155&gt;0,RANK(S155,(N155:P155,Q155:AE155)),0)</f>
        <v>0</v>
      </c>
      <c r="AM155" s="2">
        <f>IF($C155=0,"-",Q155/$C155)</f>
        <v>0</v>
      </c>
      <c r="AN155" s="2">
        <f>IF($C155=0,"-",R155/$C155)</f>
        <v>0</v>
      </c>
      <c r="AO155" s="2">
        <f>IF($C155=0,"-",T155/$C155)</f>
        <v>0</v>
      </c>
      <c r="AP155" s="2">
        <f>IF($C155=0,"-",S155/$C155)</f>
        <v>0</v>
      </c>
      <c r="AR155" t="s">
        <v>231</v>
      </c>
      <c r="AS155" t="s">
        <v>43</v>
      </c>
      <c r="AV155">
        <v>51</v>
      </c>
      <c r="AW155" s="82">
        <v>780</v>
      </c>
      <c r="AX155" s="54">
        <f t="shared" si="42"/>
        <v>51780</v>
      </c>
      <c r="AZ155" s="5" t="s">
        <v>308</v>
      </c>
      <c r="BB155" s="1"/>
      <c r="BC155" s="1"/>
    </row>
    <row r="156" spans="1:55" hidden="1" outlineLevel="1">
      <c r="A156" t="s">
        <v>290</v>
      </c>
      <c r="B156" t="s">
        <v>43</v>
      </c>
      <c r="C156" s="1">
        <f t="shared" si="43"/>
        <v>7255</v>
      </c>
      <c r="D156" s="5">
        <f t="shared" si="39"/>
        <v>2</v>
      </c>
      <c r="E156" s="5">
        <f t="shared" si="40"/>
        <v>1</v>
      </c>
      <c r="F156" s="5">
        <f t="shared" si="41"/>
        <v>3</v>
      </c>
      <c r="G156" s="1">
        <f t="shared" ref="G156:G162" si="46">IF(C156&gt;0,MAX(N156:P156)-LARGE(N156:P156,2),0)</f>
        <v>3331</v>
      </c>
      <c r="H156" s="2">
        <f t="shared" ref="H156:H162" si="47">IF(C156&gt;0,G156/C156,0)</f>
        <v>0.45913163335630597</v>
      </c>
      <c r="I156" s="2"/>
      <c r="J156" s="2">
        <f t="shared" si="44"/>
        <v>0.26629910406616125</v>
      </c>
      <c r="K156" s="2">
        <f t="shared" si="44"/>
        <v>0.72543073742246722</v>
      </c>
      <c r="L156" s="2">
        <f t="shared" si="44"/>
        <v>7.8566505858028938E-3</v>
      </c>
      <c r="M156" s="2">
        <f t="shared" ref="M156:M162" si="48">IF(C156=0,"-",(1-J156-K156-L156))</f>
        <v>4.1350792556857884E-4</v>
      </c>
      <c r="N156" s="1">
        <v>1932</v>
      </c>
      <c r="O156" s="1">
        <v>5263</v>
      </c>
      <c r="P156" s="1">
        <v>57</v>
      </c>
      <c r="U156" s="1">
        <v>3</v>
      </c>
      <c r="X156"/>
      <c r="AI156" s="5">
        <f>IF(Q156&gt;0,RANK(Q156,(N156:P156,Q156:AE156)),0)</f>
        <v>0</v>
      </c>
      <c r="AJ156" s="5">
        <f>IF(R156&gt;0,RANK(R156,(N156:P156,Q156:AE156)),0)</f>
        <v>0</v>
      </c>
      <c r="AK156" s="5">
        <f>IF(T156&gt;0,RANK(T156,(N156:P156,Q156:AE156)),0)</f>
        <v>0</v>
      </c>
      <c r="AL156" s="5">
        <f>IF(S156&gt;0,RANK(S156,(N156:P156,Q156:AE156)),0)</f>
        <v>0</v>
      </c>
      <c r="AM156" s="2">
        <f t="shared" si="45"/>
        <v>0</v>
      </c>
      <c r="AN156" s="2">
        <f t="shared" si="45"/>
        <v>0</v>
      </c>
      <c r="AO156" s="2">
        <f t="shared" ref="AO156:AO162" si="49">IF($C156=0,"-",T156/$C156)</f>
        <v>0</v>
      </c>
      <c r="AP156" s="2">
        <f t="shared" ref="AP156:AP162" si="50">IF($C156=0,"-",S156/$C156)</f>
        <v>0</v>
      </c>
      <c r="AR156" t="s">
        <v>290</v>
      </c>
      <c r="AS156" t="s">
        <v>43</v>
      </c>
      <c r="AV156">
        <v>51</v>
      </c>
      <c r="AW156" s="82">
        <v>790</v>
      </c>
      <c r="AX156" s="54">
        <f t="shared" si="42"/>
        <v>51790</v>
      </c>
      <c r="AZ156" s="5" t="s">
        <v>308</v>
      </c>
      <c r="BB156" s="1"/>
      <c r="BC156" s="1"/>
    </row>
    <row r="157" spans="1:55" hidden="1" outlineLevel="1">
      <c r="A157" t="s">
        <v>291</v>
      </c>
      <c r="B157" t="s">
        <v>43</v>
      </c>
      <c r="C157" s="1">
        <f t="shared" si="43"/>
        <v>15424</v>
      </c>
      <c r="D157" s="5">
        <f t="shared" si="39"/>
        <v>2</v>
      </c>
      <c r="E157" s="5">
        <f t="shared" si="40"/>
        <v>1</v>
      </c>
      <c r="F157" s="5">
        <f t="shared" si="41"/>
        <v>3</v>
      </c>
      <c r="G157" s="1">
        <f t="shared" si="46"/>
        <v>1823</v>
      </c>
      <c r="H157" s="2">
        <f t="shared" si="47"/>
        <v>0.11819242738589211</v>
      </c>
      <c r="I157" s="2"/>
      <c r="J157" s="2">
        <f t="shared" si="44"/>
        <v>0.43620331950207469</v>
      </c>
      <c r="K157" s="2">
        <f t="shared" si="44"/>
        <v>0.55439574688796678</v>
      </c>
      <c r="L157" s="2">
        <f t="shared" si="44"/>
        <v>9.3360995850622405E-3</v>
      </c>
      <c r="M157" s="2">
        <f t="shared" si="48"/>
        <v>6.4834024896287881E-5</v>
      </c>
      <c r="N157" s="1">
        <v>6728</v>
      </c>
      <c r="O157" s="1">
        <v>8551</v>
      </c>
      <c r="P157" s="1">
        <v>144</v>
      </c>
      <c r="U157" s="1">
        <v>1</v>
      </c>
      <c r="X157"/>
      <c r="AI157" s="5">
        <f>IF(Q157&gt;0,RANK(Q157,(N157:P157,Q157:AE157)),0)</f>
        <v>0</v>
      </c>
      <c r="AJ157" s="5">
        <f>IF(R157&gt;0,RANK(R157,(N157:P157,Q157:AE157)),0)</f>
        <v>0</v>
      </c>
      <c r="AK157" s="5">
        <f>IF(T157&gt;0,RANK(T157,(N157:P157,Q157:AE157)),0)</f>
        <v>0</v>
      </c>
      <c r="AL157" s="5">
        <f>IF(S157&gt;0,RANK(S157,(N157:P157,Q157:AE157)),0)</f>
        <v>0</v>
      </c>
      <c r="AM157" s="2">
        <f t="shared" si="45"/>
        <v>0</v>
      </c>
      <c r="AN157" s="2">
        <f t="shared" si="45"/>
        <v>0</v>
      </c>
      <c r="AO157" s="2">
        <f t="shared" si="49"/>
        <v>0</v>
      </c>
      <c r="AP157" s="2">
        <f t="shared" si="50"/>
        <v>0</v>
      </c>
      <c r="AR157" t="s">
        <v>291</v>
      </c>
      <c r="AS157" t="s">
        <v>43</v>
      </c>
      <c r="AV157">
        <v>51</v>
      </c>
      <c r="AW157" s="82">
        <v>800</v>
      </c>
      <c r="AX157" s="54">
        <f t="shared" si="42"/>
        <v>51800</v>
      </c>
      <c r="AZ157" s="5" t="s">
        <v>308</v>
      </c>
      <c r="BB157" s="1"/>
      <c r="BC157" s="1"/>
    </row>
    <row r="158" spans="1:55" hidden="1" outlineLevel="1">
      <c r="A158" t="s">
        <v>292</v>
      </c>
      <c r="B158" t="s">
        <v>43</v>
      </c>
      <c r="C158" s="1">
        <f t="shared" si="43"/>
        <v>89655</v>
      </c>
      <c r="D158" s="5">
        <f t="shared" si="39"/>
        <v>2</v>
      </c>
      <c r="E158" s="5">
        <f t="shared" si="40"/>
        <v>1</v>
      </c>
      <c r="F158" s="5">
        <f t="shared" si="41"/>
        <v>3</v>
      </c>
      <c r="G158" s="1">
        <f t="shared" si="46"/>
        <v>18612</v>
      </c>
      <c r="H158" s="2">
        <f t="shared" si="47"/>
        <v>0.20759578383804583</v>
      </c>
      <c r="I158" s="2"/>
      <c r="J158" s="2">
        <f t="shared" si="44"/>
        <v>0.39136690647482014</v>
      </c>
      <c r="K158" s="2">
        <f t="shared" si="44"/>
        <v>0.59896269031286598</v>
      </c>
      <c r="L158" s="2">
        <f t="shared" si="44"/>
        <v>9.2465562433773907E-3</v>
      </c>
      <c r="M158" s="2">
        <f t="shared" si="48"/>
        <v>4.2384696893643659E-4</v>
      </c>
      <c r="N158" s="1">
        <v>35088</v>
      </c>
      <c r="O158" s="1">
        <v>53700</v>
      </c>
      <c r="P158" s="1">
        <v>829</v>
      </c>
      <c r="U158" s="1">
        <v>38</v>
      </c>
      <c r="X158"/>
      <c r="AI158" s="5">
        <f>IF(Q158&gt;0,RANK(Q158,(N158:P158,Q158:AE158)),0)</f>
        <v>0</v>
      </c>
      <c r="AJ158" s="5">
        <f>IF(R158&gt;0,RANK(R158,(N158:P158,Q158:AE158)),0)</f>
        <v>0</v>
      </c>
      <c r="AK158" s="5">
        <f>IF(T158&gt;0,RANK(T158,(N158:P158,Q158:AE158)),0)</f>
        <v>0</v>
      </c>
      <c r="AL158" s="5">
        <f>IF(S158&gt;0,RANK(S158,(N158:P158,Q158:AE158)),0)</f>
        <v>0</v>
      </c>
      <c r="AM158" s="2">
        <f t="shared" si="45"/>
        <v>0</v>
      </c>
      <c r="AN158" s="2">
        <f t="shared" si="45"/>
        <v>0</v>
      </c>
      <c r="AO158" s="2">
        <f t="shared" si="49"/>
        <v>0</v>
      </c>
      <c r="AP158" s="2">
        <f t="shared" si="50"/>
        <v>0</v>
      </c>
      <c r="AR158" t="s">
        <v>292</v>
      </c>
      <c r="AS158" t="s">
        <v>43</v>
      </c>
      <c r="AV158">
        <v>51</v>
      </c>
      <c r="AW158" s="82">
        <v>810</v>
      </c>
      <c r="AX158" s="54">
        <f t="shared" si="42"/>
        <v>51810</v>
      </c>
      <c r="AZ158" s="5" t="s">
        <v>308</v>
      </c>
      <c r="BB158" s="1"/>
      <c r="BC158" s="1"/>
    </row>
    <row r="159" spans="1:55" hidden="1" outlineLevel="1">
      <c r="A159" t="s">
        <v>293</v>
      </c>
      <c r="B159" t="s">
        <v>43</v>
      </c>
      <c r="C159" s="1">
        <f t="shared" si="43"/>
        <v>5342</v>
      </c>
      <c r="D159" s="5">
        <f t="shared" si="39"/>
        <v>2</v>
      </c>
      <c r="E159" s="5">
        <f t="shared" si="40"/>
        <v>1</v>
      </c>
      <c r="F159" s="5">
        <f t="shared" si="41"/>
        <v>3</v>
      </c>
      <c r="G159" s="1">
        <f t="shared" si="46"/>
        <v>2272</v>
      </c>
      <c r="H159" s="2">
        <f t="shared" si="47"/>
        <v>0.42530887308124299</v>
      </c>
      <c r="I159" s="2"/>
      <c r="J159" s="2">
        <f t="shared" si="44"/>
        <v>0.28172968925496067</v>
      </c>
      <c r="K159" s="2">
        <f t="shared" si="44"/>
        <v>0.70703856233620366</v>
      </c>
      <c r="L159" s="2">
        <f t="shared" si="44"/>
        <v>1.067016098839386E-2</v>
      </c>
      <c r="M159" s="2">
        <f t="shared" si="48"/>
        <v>5.6158742044181385E-4</v>
      </c>
      <c r="N159" s="1">
        <v>1505</v>
      </c>
      <c r="O159" s="1">
        <v>3777</v>
      </c>
      <c r="P159" s="1">
        <v>57</v>
      </c>
      <c r="U159" s="1">
        <v>3</v>
      </c>
      <c r="X159"/>
      <c r="AI159" s="5">
        <f>IF(Q159&gt;0,RANK(Q159,(N159:P159,Q159:AE159)),0)</f>
        <v>0</v>
      </c>
      <c r="AJ159" s="5">
        <f>IF(R159&gt;0,RANK(R159,(N159:P159,Q159:AE159)),0)</f>
        <v>0</v>
      </c>
      <c r="AK159" s="5">
        <f>IF(T159&gt;0,RANK(T159,(N159:P159,Q159:AE159)),0)</f>
        <v>0</v>
      </c>
      <c r="AL159" s="5">
        <f>IF(S159&gt;0,RANK(S159,(N159:P159,Q159:AE159)),0)</f>
        <v>0</v>
      </c>
      <c r="AM159" s="2">
        <f t="shared" si="45"/>
        <v>0</v>
      </c>
      <c r="AN159" s="2">
        <f t="shared" si="45"/>
        <v>0</v>
      </c>
      <c r="AO159" s="2">
        <f t="shared" si="49"/>
        <v>0</v>
      </c>
      <c r="AP159" s="2">
        <f t="shared" si="50"/>
        <v>0</v>
      </c>
      <c r="AR159" t="s">
        <v>293</v>
      </c>
      <c r="AS159" t="s">
        <v>43</v>
      </c>
      <c r="AV159">
        <v>51</v>
      </c>
      <c r="AW159" s="82">
        <v>820</v>
      </c>
      <c r="AX159" s="54">
        <f t="shared" si="42"/>
        <v>51820</v>
      </c>
      <c r="AZ159" s="5" t="s">
        <v>308</v>
      </c>
      <c r="BB159" s="1"/>
      <c r="BC159" s="1"/>
    </row>
    <row r="160" spans="1:55" hidden="1" outlineLevel="1">
      <c r="A160" t="s">
        <v>294</v>
      </c>
      <c r="B160" t="s">
        <v>43</v>
      </c>
      <c r="C160" s="1">
        <f t="shared" si="43"/>
        <v>2663</v>
      </c>
      <c r="D160" s="5">
        <f t="shared" si="39"/>
        <v>1</v>
      </c>
      <c r="E160" s="5">
        <f t="shared" si="40"/>
        <v>2</v>
      </c>
      <c r="F160" s="5">
        <f t="shared" si="41"/>
        <v>3</v>
      </c>
      <c r="G160" s="1">
        <f t="shared" si="46"/>
        <v>301</v>
      </c>
      <c r="H160" s="2">
        <f t="shared" si="47"/>
        <v>0.11303041682313181</v>
      </c>
      <c r="I160" s="2"/>
      <c r="J160" s="2">
        <f t="shared" si="44"/>
        <v>0.55163349605707845</v>
      </c>
      <c r="K160" s="2">
        <f t="shared" si="44"/>
        <v>0.4386030792339467</v>
      </c>
      <c r="L160" s="2">
        <f t="shared" si="44"/>
        <v>8.636875704093128E-3</v>
      </c>
      <c r="M160" s="2">
        <f t="shared" si="48"/>
        <v>1.1265490048817158E-3</v>
      </c>
      <c r="N160" s="1">
        <v>1469</v>
      </c>
      <c r="O160" s="1">
        <v>1168</v>
      </c>
      <c r="P160" s="1">
        <v>23</v>
      </c>
      <c r="U160" s="1">
        <v>3</v>
      </c>
      <c r="X160"/>
      <c r="AI160" s="5">
        <f>IF(Q160&gt;0,RANK(Q160,(N160:P160,Q160:AE160)),0)</f>
        <v>0</v>
      </c>
      <c r="AJ160" s="5">
        <f>IF(R160&gt;0,RANK(R160,(N160:P160,Q160:AE160)),0)</f>
        <v>0</v>
      </c>
      <c r="AK160" s="5">
        <f>IF(T160&gt;0,RANK(T160,(N160:P160,Q160:AE160)),0)</f>
        <v>0</v>
      </c>
      <c r="AL160" s="5">
        <f>IF(S160&gt;0,RANK(S160,(N160:P160,Q160:AE160)),0)</f>
        <v>0</v>
      </c>
      <c r="AM160" s="2">
        <f t="shared" si="45"/>
        <v>0</v>
      </c>
      <c r="AN160" s="2">
        <f t="shared" si="45"/>
        <v>0</v>
      </c>
      <c r="AO160" s="2">
        <f t="shared" si="49"/>
        <v>0</v>
      </c>
      <c r="AP160" s="2">
        <f t="shared" si="50"/>
        <v>0</v>
      </c>
      <c r="AR160" t="s">
        <v>294</v>
      </c>
      <c r="AS160" t="s">
        <v>43</v>
      </c>
      <c r="AV160">
        <v>51</v>
      </c>
      <c r="AW160" s="82">
        <v>830</v>
      </c>
      <c r="AX160" s="54">
        <f t="shared" si="42"/>
        <v>51830</v>
      </c>
      <c r="AZ160" s="5" t="s">
        <v>308</v>
      </c>
      <c r="BB160" s="1"/>
      <c r="BC160" s="1"/>
    </row>
    <row r="161" spans="1:55" hidden="1" outlineLevel="1">
      <c r="A161" t="s">
        <v>295</v>
      </c>
      <c r="B161" t="s">
        <v>43</v>
      </c>
      <c r="C161" s="1">
        <f t="shared" si="43"/>
        <v>5541</v>
      </c>
      <c r="D161" s="5">
        <f t="shared" si="39"/>
        <v>2</v>
      </c>
      <c r="E161" s="5">
        <f t="shared" si="40"/>
        <v>1</v>
      </c>
      <c r="F161" s="5">
        <f t="shared" si="41"/>
        <v>3</v>
      </c>
      <c r="G161" s="1">
        <f t="shared" si="46"/>
        <v>1910</v>
      </c>
      <c r="H161" s="2">
        <f t="shared" si="47"/>
        <v>0.3447031221801119</v>
      </c>
      <c r="I161" s="2"/>
      <c r="J161" s="2">
        <f t="shared" si="44"/>
        <v>0.32449016423028332</v>
      </c>
      <c r="K161" s="2">
        <f t="shared" si="44"/>
        <v>0.66919328641039522</v>
      </c>
      <c r="L161" s="2">
        <f t="shared" si="44"/>
        <v>6.3165493593214219E-3</v>
      </c>
      <c r="M161" s="2">
        <f t="shared" si="48"/>
        <v>4.4235448637408581E-17</v>
      </c>
      <c r="N161" s="1">
        <v>1798</v>
      </c>
      <c r="O161" s="1">
        <v>3708</v>
      </c>
      <c r="P161" s="1">
        <v>35</v>
      </c>
      <c r="U161" s="1">
        <v>0</v>
      </c>
      <c r="X161"/>
      <c r="AI161" s="5">
        <f>IF(Q161&gt;0,RANK(Q161,(N161:P161,Q161:AE161)),0)</f>
        <v>0</v>
      </c>
      <c r="AJ161" s="5">
        <f>IF(R161&gt;0,RANK(R161,(N161:P161,Q161:AE161)),0)</f>
        <v>0</v>
      </c>
      <c r="AK161" s="5">
        <f>IF(T161&gt;0,RANK(T161,(N161:P161,Q161:AE161)),0)</f>
        <v>0</v>
      </c>
      <c r="AL161" s="5">
        <f>IF(S161&gt;0,RANK(S161,(N161:P161,Q161:AE161)),0)</f>
        <v>0</v>
      </c>
      <c r="AM161" s="2">
        <f t="shared" si="45"/>
        <v>0</v>
      </c>
      <c r="AN161" s="2">
        <f t="shared" si="45"/>
        <v>0</v>
      </c>
      <c r="AO161" s="2">
        <f t="shared" si="49"/>
        <v>0</v>
      </c>
      <c r="AP161" s="2">
        <f t="shared" si="50"/>
        <v>0</v>
      </c>
      <c r="AR161" t="s">
        <v>295</v>
      </c>
      <c r="AS161" t="s">
        <v>43</v>
      </c>
      <c r="AV161">
        <v>51</v>
      </c>
      <c r="AW161" s="82">
        <v>840</v>
      </c>
      <c r="AX161" s="54">
        <f t="shared" si="42"/>
        <v>51840</v>
      </c>
      <c r="AZ161" s="5" t="s">
        <v>308</v>
      </c>
      <c r="BB161" s="1"/>
      <c r="BC161" s="1"/>
    </row>
    <row r="162" spans="1:55" collapsed="1">
      <c r="A162" t="s">
        <v>29</v>
      </c>
      <c r="B162" t="s">
        <v>67</v>
      </c>
      <c r="C162" s="1">
        <f t="shared" si="43"/>
        <v>1793916</v>
      </c>
      <c r="D162" s="5">
        <f t="shared" si="39"/>
        <v>2</v>
      </c>
      <c r="E162" s="5">
        <f t="shared" si="40"/>
        <v>1</v>
      </c>
      <c r="F162" s="5">
        <f t="shared" si="41"/>
        <v>3</v>
      </c>
      <c r="G162" s="1">
        <f t="shared" si="46"/>
        <v>311792</v>
      </c>
      <c r="H162" s="2">
        <f t="shared" si="47"/>
        <v>0.17380523948724466</v>
      </c>
      <c r="I162" s="2"/>
      <c r="J162" s="2">
        <f t="shared" si="44"/>
        <v>0.40889707210371057</v>
      </c>
      <c r="K162" s="2">
        <f t="shared" si="44"/>
        <v>0.5827023115909552</v>
      </c>
      <c r="L162" s="2">
        <f t="shared" si="44"/>
        <v>8.0260168257599573E-3</v>
      </c>
      <c r="M162" s="2">
        <f t="shared" si="48"/>
        <v>3.7459947957421691E-4</v>
      </c>
      <c r="N162" s="1">
        <f>SUM(N26:N161)</f>
        <v>733527</v>
      </c>
      <c r="O162" s="1">
        <f>SUM(O26:O161)</f>
        <v>1045319</v>
      </c>
      <c r="P162" s="1">
        <f>SUM(P26:P161)</f>
        <v>14398</v>
      </c>
      <c r="U162" s="1">
        <f>SUM(U26:U161)</f>
        <v>672</v>
      </c>
      <c r="X162"/>
      <c r="AI162" s="5">
        <f>IF(Q162&gt;0,RANK(Q162,(N162:P162,Q162:AE162)),0)</f>
        <v>0</v>
      </c>
      <c r="AJ162" s="5">
        <f>IF(R162&gt;0,RANK(R162,(N162:P162,Q162:AE162)),0)</f>
        <v>0</v>
      </c>
      <c r="AK162" s="5">
        <f>IF(T162&gt;0,RANK(T162,(N162:P162,Q162:AE162)),0)</f>
        <v>0</v>
      </c>
      <c r="AL162" s="5">
        <f>IF(S162&gt;0,RANK(S162,(N162:P162,Q162:AE162)),0)</f>
        <v>0</v>
      </c>
      <c r="AM162" s="2">
        <f t="shared" si="45"/>
        <v>0</v>
      </c>
      <c r="AN162" s="2">
        <f t="shared" si="45"/>
        <v>0</v>
      </c>
      <c r="AO162" s="2">
        <f t="shared" si="49"/>
        <v>0</v>
      </c>
      <c r="AP162" s="2">
        <f t="shared" si="50"/>
        <v>0</v>
      </c>
      <c r="AR162" t="s">
        <v>29</v>
      </c>
      <c r="AS162" t="s">
        <v>67</v>
      </c>
      <c r="AV162">
        <v>51</v>
      </c>
      <c r="AW162" s="82"/>
      <c r="AX162" s="54">
        <v>51</v>
      </c>
      <c r="AZ162" s="5" t="s">
        <v>38</v>
      </c>
      <c r="BB162" s="1"/>
      <c r="BC162" s="1"/>
    </row>
  </sheetData>
  <phoneticPr fontId="7"/>
  <conditionalFormatting sqref="D500:D518 D2:D163">
    <cfRule type="cellIs" dxfId="18" priority="1" stopIfTrue="1" operator="equal">
      <formula>1</formula>
    </cfRule>
    <cfRule type="cellIs" dxfId="17" priority="2" stopIfTrue="1" operator="equal">
      <formula>3</formula>
    </cfRule>
  </conditionalFormatting>
  <conditionalFormatting sqref="E500:E518 E2:E163">
    <cfRule type="cellIs" dxfId="16" priority="3" stopIfTrue="1" operator="equal">
      <formula>1</formula>
    </cfRule>
    <cfRule type="cellIs" dxfId="15" priority="4" stopIfTrue="1" operator="equal">
      <formula>3</formula>
    </cfRule>
  </conditionalFormatting>
  <conditionalFormatting sqref="F500:F518 AI500:AL518 AI2:AL163 F2:F163">
    <cfRule type="cellIs" dxfId="14" priority="5" stopIfTrue="1" operator="equal">
      <formula>1</formula>
    </cfRule>
    <cfRule type="cellIs" dxfId="13" priority="6" stopIfTrue="1" operator="equal">
      <formula>3</formula>
    </cfRule>
  </conditionalFormatting>
  <conditionalFormatting sqref="G1">
    <cfRule type="expression" dxfId="12" priority="7" stopIfTrue="1">
      <formula>IF(D1=1,1,0)</formula>
    </cfRule>
    <cfRule type="expression" dxfId="11" priority="8" stopIfTrue="1">
      <formula>IF(E1=1,1,0)</formula>
    </cfRule>
  </conditionalFormatting>
  <conditionalFormatting sqref="H1 H164:H65536">
    <cfRule type="expression" dxfId="10" priority="9" stopIfTrue="1">
      <formula>IF(D1=1,1,0)</formula>
    </cfRule>
    <cfRule type="expression" dxfId="9" priority="10" stopIfTrue="1">
      <formula>IF(E1=1,1,0)</formula>
    </cfRule>
  </conditionalFormatting>
  <conditionalFormatting sqref="G2:G163">
    <cfRule type="expression" dxfId="8" priority="11" stopIfTrue="1">
      <formula>IF(AND(G2&gt;0,D2=1),1,0)</formula>
    </cfRule>
    <cfRule type="expression" dxfId="7" priority="12" stopIfTrue="1">
      <formula>IF(AND(G2&gt;0,E2=1),1,0)</formula>
    </cfRule>
    <cfRule type="expression" dxfId="6" priority="13" stopIfTrue="1">
      <formula>IF(AND(G2&gt;0,F2=1),1,0)</formula>
    </cfRule>
  </conditionalFormatting>
  <conditionalFormatting sqref="H2:H163">
    <cfRule type="expression" dxfId="5" priority="14" stopIfTrue="1">
      <formula>IF(AND(G2&gt;0,D2=1),1,0)</formula>
    </cfRule>
    <cfRule type="expression" dxfId="4" priority="15" stopIfTrue="1">
      <formula>IF(AND(G2&gt;0,E2=1),1,0)</formula>
    </cfRule>
    <cfRule type="expression" dxfId="3" priority="16" stopIfTrue="1">
      <formula>IF(AND(G2&gt;0,F2=1),1,0)</formula>
    </cfRule>
  </conditionalFormatting>
  <printOptions gridLines="1" gridLinesSet="0"/>
  <pageMargins left="0.75" right="0.75" top="1" bottom="1" header="0.5" footer="0.5"/>
  <pageSetup paperSize="0"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L52"/>
  <sheetViews>
    <sheetView workbookViewId="0">
      <selection activeCell="H18" sqref="H18"/>
    </sheetView>
  </sheetViews>
  <sheetFormatPr baseColWidth="10" defaultRowHeight="13" x14ac:dyDescent="0"/>
  <cols>
    <col min="1" max="4" width="1.7109375" customWidth="1"/>
    <col min="11" max="16" width="22.85546875" customWidth="1"/>
  </cols>
  <sheetData>
    <row r="1" spans="1:12">
      <c r="F1" t="s">
        <v>82</v>
      </c>
      <c r="G1" t="s">
        <v>83</v>
      </c>
      <c r="H1" t="s">
        <v>84</v>
      </c>
      <c r="I1" t="s">
        <v>31</v>
      </c>
      <c r="K1" t="str">
        <f>E2</f>
        <v>New Jersey</v>
      </c>
      <c r="L1" t="str">
        <f>E3</f>
        <v>Virginia</v>
      </c>
    </row>
    <row r="2" spans="1:12">
      <c r="A2">
        <f>IF(State!C3=1,1,IF(State!D3=1,2,IF(State!E3=1,3,4)))</f>
        <v>2</v>
      </c>
      <c r="B2">
        <f>IF(State!C3=2,1,IF(State!D3=2,2,IF(State!E3=2,3,4)))</f>
        <v>1</v>
      </c>
      <c r="C2">
        <f>IF(State!C3=3,1,IF(State!D3=3,2,IF(State!E3=3,3,4)))</f>
        <v>4</v>
      </c>
      <c r="D2">
        <f>IF(State!C3=4,1,IF(State!D3=4,2,IF(State!E3=4,3,4)))</f>
        <v>4</v>
      </c>
      <c r="E2" t="str">
        <f>State!A3</f>
        <v>New Jersey</v>
      </c>
      <c r="F2" s="1">
        <f>MAX(State!H3:L3)</f>
        <v>1236124</v>
      </c>
      <c r="G2" s="1">
        <f>LARGE(State!H3:L3,2)</f>
        <v>1210031</v>
      </c>
      <c r="H2" s="1">
        <f>LARGE(State!H3:L3,3)</f>
        <v>4311</v>
      </c>
      <c r="I2" s="1">
        <f>State!B3-Graphs!F2-Graphs!G2-Graphs!H2</f>
        <v>55498</v>
      </c>
    </row>
    <row r="3" spans="1:12">
      <c r="A3">
        <f>IF(State!C4=1,1,IF(State!D4=1,2,IF(State!E4=1,3,4)))</f>
        <v>2</v>
      </c>
      <c r="B3">
        <f>IF(State!C4=2,1,IF(State!D4=2,2,IF(State!E4=2,3,4)))</f>
        <v>1</v>
      </c>
      <c r="C3">
        <f>IF(State!C4=3,1,IF(State!D4=3,2,IF(State!E4=3,3,4)))</f>
        <v>3</v>
      </c>
      <c r="D3">
        <f>IF(State!C4=4,1,IF(State!D4=4,2,IF(State!E4=4,3,4)))</f>
        <v>4</v>
      </c>
      <c r="E3" t="str">
        <f>State!A4</f>
        <v>Virginia</v>
      </c>
      <c r="F3" s="1">
        <f>MAX(State!H4:L4)</f>
        <v>1045319</v>
      </c>
      <c r="G3" s="1">
        <f>LARGE(State!H4:L4,2)</f>
        <v>733527</v>
      </c>
      <c r="H3" s="1">
        <f>LARGE(State!H4:L4,3)</f>
        <v>14398</v>
      </c>
      <c r="I3" s="1">
        <f>State!B4-Graphs!F3-Graphs!G3-Graphs!H3</f>
        <v>672</v>
      </c>
    </row>
    <row r="4" spans="1:12">
      <c r="A4">
        <f>IF(State!C5=1,1,IF(State!D5=1,2,IF(State!E5=1,3,4)))</f>
        <v>2</v>
      </c>
      <c r="B4">
        <f>IF(State!C5=2,1,IF(State!D5=2,2,IF(State!E5=2,3,4)))</f>
        <v>1</v>
      </c>
      <c r="C4">
        <f>IF(State!C5=3,1,IF(State!D5=3,2,IF(State!E5=3,3,4)))</f>
        <v>3</v>
      </c>
      <c r="D4">
        <f>IF(State!C5=4,1,IF(State!D5=4,2,IF(State!E5=4,3,4)))</f>
        <v>4</v>
      </c>
      <c r="E4" t="str">
        <f>State!A5</f>
        <v>Total</v>
      </c>
      <c r="F4" s="1">
        <f>MAX(State!H5:L5)</f>
        <v>2281443</v>
      </c>
      <c r="G4" s="1">
        <f>LARGE(State!H5:L5,2)</f>
        <v>1943558</v>
      </c>
      <c r="H4" s="1">
        <f>LARGE(State!H5:L5,3)</f>
        <v>18709</v>
      </c>
      <c r="I4" s="1">
        <f>State!B5-Graphs!F4-Graphs!G4-Graphs!H4</f>
        <v>56170</v>
      </c>
    </row>
    <row r="5" spans="1:12">
      <c r="H5" s="1"/>
      <c r="I5" s="1"/>
    </row>
    <row r="6" spans="1:12">
      <c r="E6" t="s">
        <v>197</v>
      </c>
      <c r="F6" s="1">
        <v>2</v>
      </c>
      <c r="G6" s="1">
        <v>0</v>
      </c>
      <c r="H6" s="1"/>
      <c r="I6" s="1"/>
    </row>
    <row r="7" spans="1:12">
      <c r="F7" s="1"/>
      <c r="G7" s="1"/>
      <c r="H7" s="1"/>
      <c r="I7" s="1"/>
    </row>
    <row r="8" spans="1:12">
      <c r="F8" s="1"/>
      <c r="G8" s="1"/>
      <c r="H8" s="1"/>
      <c r="I8" s="1"/>
    </row>
    <row r="9" spans="1:12">
      <c r="F9" s="1"/>
      <c r="G9" s="1"/>
      <c r="H9" s="1"/>
      <c r="I9" s="1"/>
    </row>
    <row r="10" spans="1:12">
      <c r="F10" s="1"/>
      <c r="G10" s="1"/>
      <c r="H10" s="1"/>
      <c r="I10" s="1"/>
    </row>
    <row r="11" spans="1:12">
      <c r="F11" s="1"/>
      <c r="G11" s="1"/>
      <c r="H11" s="1"/>
      <c r="I11" s="1"/>
    </row>
    <row r="12" spans="1:12">
      <c r="F12" s="1"/>
      <c r="G12" s="1"/>
      <c r="H12" s="1"/>
      <c r="I12" s="1"/>
    </row>
    <row r="13" spans="1:12">
      <c r="F13" s="1"/>
      <c r="G13" s="1"/>
      <c r="H13" s="1"/>
      <c r="I13" s="1"/>
    </row>
    <row r="14" spans="1:12">
      <c r="F14" s="1"/>
      <c r="G14" s="1"/>
      <c r="H14" s="1"/>
      <c r="I14" s="1"/>
      <c r="K14" t="s">
        <v>28</v>
      </c>
      <c r="L14" t="s">
        <v>197</v>
      </c>
    </row>
    <row r="15" spans="1:12">
      <c r="F15" s="1"/>
      <c r="G15" s="1"/>
      <c r="H15" s="1"/>
      <c r="I15" s="1"/>
    </row>
    <row r="16" spans="1:12">
      <c r="F16" s="1"/>
      <c r="G16" s="1"/>
      <c r="H16" s="1"/>
      <c r="I16" s="1"/>
    </row>
    <row r="17" spans="6:9">
      <c r="F17" s="1"/>
      <c r="G17" s="1"/>
      <c r="H17" s="1"/>
      <c r="I17" s="1"/>
    </row>
    <row r="18" spans="6:9">
      <c r="F18" s="1"/>
      <c r="G18" s="1"/>
      <c r="H18" s="1"/>
      <c r="I18" s="1"/>
    </row>
    <row r="19" spans="6:9">
      <c r="F19" s="1"/>
      <c r="G19" s="1"/>
      <c r="H19" s="1"/>
      <c r="I19" s="1"/>
    </row>
    <row r="21" spans="6:9">
      <c r="F21" s="1"/>
      <c r="G21" s="1"/>
      <c r="H21" s="1"/>
      <c r="I21" s="1"/>
    </row>
    <row r="22" spans="6:9">
      <c r="F22" s="1"/>
      <c r="G22" s="1"/>
      <c r="H22" s="1"/>
      <c r="I22" s="1"/>
    </row>
    <row r="23" spans="6:9">
      <c r="F23" s="1"/>
      <c r="G23" s="1"/>
      <c r="H23" s="1"/>
      <c r="I23" s="1"/>
    </row>
    <row r="24" spans="6:9">
      <c r="F24" s="1"/>
      <c r="G24" s="1"/>
      <c r="H24" s="1"/>
      <c r="I24" s="1"/>
    </row>
    <row r="25" spans="6:9">
      <c r="F25" s="1"/>
      <c r="G25" s="1"/>
      <c r="H25" s="1"/>
      <c r="I25" s="1"/>
    </row>
    <row r="27" spans="6:9">
      <c r="F27" s="1"/>
      <c r="G27" s="1"/>
      <c r="H27" s="1"/>
      <c r="I27" s="1"/>
    </row>
    <row r="28" spans="6:9">
      <c r="F28" s="1"/>
      <c r="G28" s="1"/>
      <c r="H28" s="1"/>
      <c r="I28" s="1"/>
    </row>
    <row r="29" spans="6:9">
      <c r="F29" s="1"/>
      <c r="G29" s="1"/>
      <c r="H29" s="1"/>
      <c r="I29" s="1"/>
    </row>
    <row r="30" spans="6:9">
      <c r="F30" s="1"/>
      <c r="G30" s="1"/>
      <c r="H30" s="1"/>
      <c r="I30" s="1"/>
    </row>
    <row r="31" spans="6:9">
      <c r="F31" s="1"/>
      <c r="G31" s="1"/>
      <c r="H31" s="1"/>
      <c r="I31" s="1"/>
    </row>
    <row r="32" spans="6:9">
      <c r="F32" s="1"/>
      <c r="G32" s="1"/>
      <c r="H32" s="1"/>
      <c r="I32" s="1"/>
    </row>
    <row r="33" spans="6:9">
      <c r="H33" s="1"/>
      <c r="I33" s="1"/>
    </row>
    <row r="34" spans="6:9">
      <c r="F34" s="1"/>
      <c r="G34" s="1"/>
      <c r="H34" s="1"/>
      <c r="I34" s="1"/>
    </row>
    <row r="35" spans="6:9">
      <c r="F35" s="1"/>
      <c r="G35" s="1"/>
      <c r="H35" s="1"/>
      <c r="I35" s="1"/>
    </row>
    <row r="36" spans="6:9">
      <c r="F36" s="1"/>
      <c r="G36" s="1"/>
      <c r="H36" s="1"/>
      <c r="I36" s="1"/>
    </row>
    <row r="37" spans="6:9">
      <c r="F37" s="1"/>
      <c r="G37" s="1"/>
      <c r="H37" s="1"/>
      <c r="I37" s="1"/>
    </row>
    <row r="38" spans="6:9">
      <c r="F38" s="1"/>
      <c r="G38" s="1"/>
      <c r="H38" s="1"/>
      <c r="I38" s="1"/>
    </row>
    <row r="39" spans="6:9">
      <c r="F39" s="1"/>
      <c r="G39" s="1"/>
      <c r="H39" s="1"/>
      <c r="I39" s="1"/>
    </row>
    <row r="40" spans="6:9">
      <c r="F40" s="1"/>
      <c r="G40" s="1"/>
      <c r="H40" s="1"/>
      <c r="I40" s="1"/>
    </row>
    <row r="41" spans="6:9">
      <c r="F41" s="1"/>
      <c r="G41" s="1"/>
      <c r="H41" s="1"/>
      <c r="I41" s="1"/>
    </row>
    <row r="42" spans="6:9">
      <c r="F42" s="1"/>
      <c r="G42" s="1"/>
      <c r="H42" s="1"/>
      <c r="I42" s="1"/>
    </row>
    <row r="43" spans="6:9">
      <c r="F43" s="1"/>
      <c r="G43" s="1"/>
      <c r="H43" s="1"/>
      <c r="I43" s="1"/>
    </row>
    <row r="44" spans="6:9">
      <c r="F44" s="1"/>
      <c r="G44" s="1"/>
      <c r="H44" s="1"/>
      <c r="I44" s="1"/>
    </row>
    <row r="45" spans="6:9">
      <c r="F45" s="1"/>
      <c r="G45" s="1"/>
      <c r="H45" s="1"/>
      <c r="I45" s="1"/>
    </row>
    <row r="46" spans="6:9">
      <c r="F46" s="1"/>
      <c r="G46" s="1"/>
      <c r="H46" s="1"/>
      <c r="I46" s="1"/>
    </row>
    <row r="47" spans="6:9">
      <c r="F47" s="1"/>
      <c r="G47" s="1"/>
      <c r="H47" s="1"/>
      <c r="I47" s="1"/>
    </row>
    <row r="48" spans="6:9">
      <c r="F48" s="1"/>
      <c r="G48" s="1"/>
      <c r="H48" s="1"/>
      <c r="I48" s="1"/>
    </row>
    <row r="49" spans="6:9">
      <c r="F49" s="1"/>
      <c r="G49" s="1"/>
      <c r="H49" s="1"/>
      <c r="I49" s="1"/>
    </row>
    <row r="50" spans="6:9">
      <c r="F50" s="1"/>
      <c r="G50" s="1"/>
      <c r="H50" s="1"/>
      <c r="I50" s="1"/>
    </row>
    <row r="51" spans="6:9">
      <c r="F51" s="1"/>
      <c r="G51" s="1"/>
      <c r="H51" s="1"/>
      <c r="I51" s="1"/>
    </row>
    <row r="52" spans="6:9">
      <c r="F52" s="1"/>
      <c r="G52" s="1"/>
      <c r="H52" s="1"/>
      <c r="I52" s="1"/>
    </row>
  </sheetData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T9"/>
  <sheetViews>
    <sheetView workbookViewId="0">
      <selection activeCell="P4" sqref="P4"/>
    </sheetView>
  </sheetViews>
  <sheetFormatPr baseColWidth="10" defaultRowHeight="13" x14ac:dyDescent="0"/>
  <cols>
    <col min="1" max="1" width="4.7109375" style="50" customWidth="1"/>
    <col min="2" max="2" width="12.7109375" style="50" customWidth="1"/>
    <col min="3" max="3" width="12.7109375" style="51" customWidth="1"/>
    <col min="4" max="4" width="5.7109375" style="68" customWidth="1"/>
    <col min="5" max="5" width="12.7109375" style="71" customWidth="1"/>
    <col min="6" max="6" width="8.7109375" style="70" customWidth="1"/>
    <col min="7" max="7" width="4.7109375" style="70" customWidth="1"/>
    <col min="8" max="8" width="4.7109375" style="50" customWidth="1"/>
    <col min="9" max="9" width="12.7109375" style="70" customWidth="1"/>
    <col min="10" max="10" width="12.7109375" style="51" customWidth="1"/>
    <col min="11" max="11" width="5.7109375" style="68" customWidth="1"/>
    <col min="12" max="12" width="12.7109375" style="50" customWidth="1"/>
    <col min="13" max="13" width="8.7109375" style="50" customWidth="1"/>
    <col min="14" max="14" width="5.28515625" style="50" customWidth="1"/>
    <col min="15" max="15" width="4.7109375" style="50" customWidth="1"/>
    <col min="16" max="16" width="12.7109375" style="50" customWidth="1"/>
    <col min="17" max="17" width="12.7109375" style="51" customWidth="1"/>
    <col min="18" max="18" width="5.7109375" style="68" customWidth="1"/>
    <col min="19" max="19" width="12.7109375" style="50" customWidth="1"/>
    <col min="20" max="20" width="8.7109375" style="50" customWidth="1"/>
    <col min="21" max="16384" width="10.7109375" style="50"/>
  </cols>
  <sheetData>
    <row r="1" spans="1:20">
      <c r="A1" s="50" t="s">
        <v>26</v>
      </c>
      <c r="B1" s="68" t="s">
        <v>38</v>
      </c>
      <c r="C1" s="72" t="s">
        <v>28</v>
      </c>
      <c r="D1" s="68" t="s">
        <v>277</v>
      </c>
      <c r="E1" s="105" t="str">
        <f>State!H2</f>
        <v>Democratic</v>
      </c>
      <c r="F1" s="105"/>
      <c r="G1" s="66"/>
      <c r="H1" s="50" t="s">
        <v>26</v>
      </c>
      <c r="I1" s="68" t="s">
        <v>38</v>
      </c>
      <c r="J1" s="72" t="s">
        <v>28</v>
      </c>
      <c r="K1" s="68" t="s">
        <v>277</v>
      </c>
      <c r="L1" s="106" t="str">
        <f>State!J2</f>
        <v>Republican</v>
      </c>
      <c r="M1" s="107"/>
      <c r="N1" s="67"/>
      <c r="O1" s="50" t="s">
        <v>26</v>
      </c>
      <c r="P1" s="68" t="s">
        <v>38</v>
      </c>
      <c r="Q1" s="72" t="s">
        <v>28</v>
      </c>
      <c r="R1" s="68" t="s">
        <v>277</v>
      </c>
      <c r="S1" s="108" t="str">
        <f>State!L2</f>
        <v>Independent</v>
      </c>
      <c r="T1" s="109"/>
    </row>
    <row r="2" spans="1:20">
      <c r="A2" s="50">
        <v>1</v>
      </c>
      <c r="B2" s="69" t="str">
        <f>VLOOKUP(F2,State!I$3:AW$4,41,0)</f>
        <v>New Jersey</v>
      </c>
      <c r="C2" s="51">
        <f>VLOOKUP(B2,State!$A$3:$B$5,2,0)</f>
        <v>2505964</v>
      </c>
      <c r="D2" s="68" t="str">
        <f>IF(VLOOKUP(B2,State!$A$3:$C$5,2,0)=1,"•","")</f>
        <v/>
      </c>
      <c r="E2" s="51">
        <f>VLOOKUP(B2,State!$A$3:$H$5,8,0)</f>
        <v>1210031</v>
      </c>
      <c r="F2" s="70">
        <f>MAX(State!I3:I4)</f>
        <v>0.48286048801977999</v>
      </c>
      <c r="H2" s="50">
        <v>1</v>
      </c>
      <c r="I2" s="69" t="str">
        <f>VLOOKUP(M2,State!K$3:AW$4,39,0)</f>
        <v>Virginia</v>
      </c>
      <c r="J2" s="51">
        <f>VLOOKUP(I2,State!$A$3:$B$5,2,0)</f>
        <v>1793916</v>
      </c>
      <c r="K2" s="68" t="str">
        <f>IF(VLOOKUP(I2,State!$A$3:$D$5,4,0)=1,"•","")</f>
        <v>•</v>
      </c>
      <c r="L2" s="51">
        <f>VLOOKUP(I2,State!$A$3:$J$5,10,0)</f>
        <v>1045319</v>
      </c>
      <c r="M2" s="70">
        <f>MAX(State!K3:K4)</f>
        <v>0.5827023115909552</v>
      </c>
      <c r="N2" s="70"/>
      <c r="O2" s="50">
        <v>1</v>
      </c>
      <c r="P2" s="69" t="str">
        <f>VLOOKUP(T2,State!M$3:AW$4,37,0)</f>
        <v>Virginia</v>
      </c>
      <c r="Q2" s="51">
        <f>VLOOKUP(P2,State!$A$3:$B$5,2,0)</f>
        <v>1793916</v>
      </c>
      <c r="R2" s="68" t="str">
        <f>IF(VLOOKUP(P2,State!$A$3:$E$5,5,0)=1,"•","")</f>
        <v/>
      </c>
      <c r="S2" s="51">
        <f>VLOOKUP(P2,State!$A$3:$L$5,12,0)</f>
        <v>14398</v>
      </c>
      <c r="T2" s="70">
        <f>MAX(State!M3:M4)</f>
        <v>8.0260168257599573E-3</v>
      </c>
    </row>
    <row r="3" spans="1:20">
      <c r="A3" s="50">
        <v>2</v>
      </c>
      <c r="B3" s="69" t="str">
        <f>VLOOKUP(F3,State!I$3:AW$4,41,0)</f>
        <v>Virginia</v>
      </c>
      <c r="C3" s="51">
        <f>VLOOKUP(B3,State!$A$3:$B$5,2,0)</f>
        <v>1793916</v>
      </c>
      <c r="D3" s="68" t="str">
        <f>IF(VLOOKUP(B3,State!$A$3:$C$5,2,0)=1,"•","")</f>
        <v/>
      </c>
      <c r="E3" s="51">
        <f>VLOOKUP(B3,State!$A$3:$H$5,8,0)</f>
        <v>733527</v>
      </c>
      <c r="F3" s="70">
        <f>LARGE(State!I$3:I$4,2)</f>
        <v>0.40889707210371057</v>
      </c>
      <c r="H3" s="50">
        <v>2</v>
      </c>
      <c r="I3" s="69" t="str">
        <f>VLOOKUP(M3,State!K$3:AW$4,39,0)</f>
        <v>New Jersey</v>
      </c>
      <c r="J3" s="51">
        <f>VLOOKUP(I3,State!$A$3:$B$5,2,0)</f>
        <v>2505964</v>
      </c>
      <c r="K3" s="68" t="str">
        <f>IF(VLOOKUP(I3,State!$A$3:$D$5,4,0)=1,"•","")</f>
        <v>•</v>
      </c>
      <c r="L3" s="51">
        <f>VLOOKUP(I3,State!$A$3:$J$5,10,0)</f>
        <v>1236124</v>
      </c>
      <c r="M3" s="70">
        <f>LARGE(State!K$3:K$4,2)</f>
        <v>0.49327284829311197</v>
      </c>
      <c r="N3" s="70"/>
      <c r="O3" s="50">
        <v>2</v>
      </c>
      <c r="P3" s="69" t="str">
        <f>VLOOKUP(T3,State!M$3:AW$4,37,0)</f>
        <v>New Jersey</v>
      </c>
      <c r="Q3" s="51">
        <f>VLOOKUP(P3,State!$A$3:$B$5,2,0)</f>
        <v>2505964</v>
      </c>
      <c r="R3" s="68" t="str">
        <f>IF(VLOOKUP(P3,State!$A$3:$E$5,5,0)=1,"•","")</f>
        <v/>
      </c>
      <c r="S3" s="51">
        <f>VLOOKUP(P3,State!$A$3:$L$5,12,0)</f>
        <v>4311</v>
      </c>
      <c r="T3" s="70">
        <f>LARGE(State!M$3:M$4,2)</f>
        <v>1.7202960617151723E-3</v>
      </c>
    </row>
    <row r="4" spans="1:20">
      <c r="B4" s="69" t="s">
        <v>132</v>
      </c>
      <c r="C4" s="51">
        <f>VLOOKUP(B4,State!$A$3:$B$5,2,0)</f>
        <v>4299880</v>
      </c>
      <c r="D4" s="68" t="str">
        <f>IF(VLOOKUP(B4,State!$A$3:$C$5,2,0)=1,"•","")</f>
        <v/>
      </c>
      <c r="E4" s="51">
        <f>VLOOKUP(B4,State!$A$3:$H$5,8,0)</f>
        <v>1943558</v>
      </c>
      <c r="F4" s="70">
        <f>State!I5</f>
        <v>0.45200284659106765</v>
      </c>
      <c r="I4" s="69" t="s">
        <v>132</v>
      </c>
      <c r="J4" s="51">
        <f>VLOOKUP(I4,State!$A$3:$B$5,2,0)</f>
        <v>4299880</v>
      </c>
      <c r="K4" s="68" t="str">
        <f>IF(VLOOKUP(I4,State!$A$3:$D$5,4,0)=1,"•","")</f>
        <v>•</v>
      </c>
      <c r="L4" s="51">
        <f>VLOOKUP(I4,State!$A$3:$J$5,10,0)</f>
        <v>2281443</v>
      </c>
      <c r="M4" s="70">
        <f>State!K5</f>
        <v>0.5305829465008326</v>
      </c>
      <c r="N4" s="70"/>
      <c r="P4" s="69" t="s">
        <v>132</v>
      </c>
      <c r="Q4" s="51">
        <f>VLOOKUP(P4,State!$A$3:$B$5,2,0)</f>
        <v>4299880</v>
      </c>
      <c r="R4" s="68" t="str">
        <f>IF(VLOOKUP(P4,State!$A$3:$E$5,5,0)=1,"•","")</f>
        <v/>
      </c>
      <c r="S4" s="51">
        <f>VLOOKUP(P4,State!$A$3:$L$5,12,0)</f>
        <v>18709</v>
      </c>
      <c r="T4" s="70">
        <f>State!M5</f>
        <v>4.3510516572555511E-3</v>
      </c>
    </row>
    <row r="5" spans="1:20">
      <c r="E5" s="69"/>
    </row>
    <row r="6" spans="1:20">
      <c r="M6" s="51"/>
      <c r="N6" s="51"/>
      <c r="P6" s="51"/>
      <c r="S6" s="51"/>
      <c r="T6" s="51"/>
    </row>
    <row r="7" spans="1:20">
      <c r="M7" s="73"/>
    </row>
    <row r="9" spans="1:20">
      <c r="S9" s="51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M72"/>
  <sheetViews>
    <sheetView workbookViewId="0">
      <selection activeCell="E3" sqref="E3"/>
    </sheetView>
  </sheetViews>
  <sheetFormatPr baseColWidth="10" defaultRowHeight="13" x14ac:dyDescent="0"/>
  <cols>
    <col min="1" max="1" width="11.7109375" customWidth="1"/>
    <col min="4" max="4" width="10.7109375" style="2"/>
  </cols>
  <sheetData>
    <row r="1" spans="1:39">
      <c r="A1" s="48" t="s">
        <v>236</v>
      </c>
      <c r="C1" s="2"/>
      <c r="D1"/>
    </row>
    <row r="2" spans="1:39">
      <c r="A2" t="s">
        <v>38</v>
      </c>
      <c r="B2" s="13"/>
      <c r="C2" s="13" t="s">
        <v>150</v>
      </c>
      <c r="D2" s="22" t="s">
        <v>80</v>
      </c>
      <c r="E2" s="53" t="s">
        <v>49</v>
      </c>
      <c r="F2" s="53" t="s">
        <v>28</v>
      </c>
      <c r="G2" s="21" t="str">
        <f>County!N1</f>
        <v>Democratic</v>
      </c>
      <c r="H2" s="23" t="str">
        <f>County!O1</f>
        <v>Republican</v>
      </c>
      <c r="I2" s="65" t="str">
        <f>County!P1</f>
        <v>Independent</v>
      </c>
      <c r="J2" s="22" t="s">
        <v>31</v>
      </c>
      <c r="K2" s="21"/>
      <c r="M2" s="23"/>
      <c r="O2" s="58"/>
      <c r="Q2" s="14"/>
      <c r="S2" s="14"/>
      <c r="U2" s="14"/>
      <c r="V2" s="14"/>
      <c r="W2" s="14"/>
      <c r="X2" s="110"/>
      <c r="Y2" s="111"/>
      <c r="Z2" s="111"/>
      <c r="AA2" s="14"/>
      <c r="AB2" s="110"/>
      <c r="AC2" s="111"/>
      <c r="AD2" s="111"/>
      <c r="AE2" s="14"/>
      <c r="AF2" s="1"/>
      <c r="AH2" s="1"/>
      <c r="AI2" s="1"/>
      <c r="AJ2" s="1"/>
      <c r="AK2" s="1"/>
      <c r="AM2" s="1"/>
    </row>
    <row r="3" spans="1:39">
      <c r="A3" t="str">
        <f>VLOOKUP(D3,State!$G$3:$AW$4,43,FALSE)</f>
        <v>New Jersey</v>
      </c>
      <c r="C3" s="53" t="str">
        <f>IF(RANK(G3,G3:J3)=1,"Dem",IF(RANK(H3,G3:J3)=1,"Rep","Ind"))</f>
        <v>Rep</v>
      </c>
      <c r="D3" s="41">
        <f>MIN(State!G$3:G$4)</f>
        <v>1.0412360273331939E-2</v>
      </c>
      <c r="E3" s="42">
        <f>VLOOKUP(A3,State!$A$3:$F$4,6,FALSE)</f>
        <v>26093</v>
      </c>
      <c r="F3" s="42">
        <f>VLOOKUP(A3,State!$A$3:$B$4,2,FALSE)</f>
        <v>2505964</v>
      </c>
      <c r="G3" s="40">
        <f>VLOOKUP(A3,State!$A$3:$I$4,9,FALSE)</f>
        <v>0.48286048801977999</v>
      </c>
      <c r="H3" s="40">
        <f>VLOOKUP(A3,State!$A$3:$K$4,11,FALSE)</f>
        <v>0.49327284829311197</v>
      </c>
      <c r="I3" s="40">
        <f>VLOOKUP(A3,State!$A$3:$M$4,13,FALSE)</f>
        <v>1.7202960617151723E-3</v>
      </c>
      <c r="J3" s="47">
        <f>1-G3-H3-I3</f>
        <v>2.2146367625392877E-2</v>
      </c>
      <c r="K3" s="40"/>
      <c r="M3" s="40"/>
      <c r="O3" s="40"/>
    </row>
    <row r="4" spans="1:39">
      <c r="A4" t="str">
        <f>VLOOKUP(D4,State!$G$3:$AW$4,43,FALSE)</f>
        <v>Virginia</v>
      </c>
      <c r="C4" s="53" t="str">
        <f>IF(RANK(G4,G4:J4)=1,"Dem",IF(RANK(H4,G4:J4)=1,"Rep","Ind"))</f>
        <v>Rep</v>
      </c>
      <c r="D4" s="41">
        <f>SMALL(State!G$3:G$4,2)</f>
        <v>0.17380523948724466</v>
      </c>
      <c r="E4" s="42">
        <f>VLOOKUP(A4,State!$A$3:$F$4,6,FALSE)</f>
        <v>311792</v>
      </c>
      <c r="F4" s="42">
        <f>VLOOKUP(A4,State!$A$3:$B$4,2,FALSE)</f>
        <v>1793916</v>
      </c>
      <c r="G4" s="40">
        <f>VLOOKUP(A4,State!$A$3:$I$4,9,FALSE)</f>
        <v>0.40889707210371057</v>
      </c>
      <c r="H4" s="40">
        <f>VLOOKUP(A4,State!$A$3:$K$4,11,FALSE)</f>
        <v>0.5827023115909552</v>
      </c>
      <c r="I4" s="40">
        <f>VLOOKUP(A4,State!$A$3:$M$4,13,FALSE)</f>
        <v>8.0260168257599573E-3</v>
      </c>
      <c r="J4" s="47">
        <f>1-G4-H4-I4</f>
        <v>3.7459947957421691E-4</v>
      </c>
      <c r="K4" s="40"/>
      <c r="M4" s="40"/>
      <c r="O4" s="40"/>
    </row>
    <row r="5" spans="1:39">
      <c r="D5" s="41"/>
      <c r="E5" s="41"/>
      <c r="F5" s="42"/>
      <c r="G5" s="42"/>
      <c r="H5" s="40"/>
      <c r="I5" s="40"/>
      <c r="J5" s="40"/>
      <c r="K5" s="40"/>
      <c r="L5" s="40"/>
      <c r="M5" s="40"/>
    </row>
    <row r="6" spans="1:39">
      <c r="A6" s="48" t="s">
        <v>149</v>
      </c>
    </row>
    <row r="7" spans="1:39">
      <c r="A7" t="s">
        <v>38</v>
      </c>
      <c r="B7" s="13"/>
      <c r="C7" s="13" t="s">
        <v>150</v>
      </c>
      <c r="D7" s="22" t="s">
        <v>80</v>
      </c>
      <c r="E7" s="53" t="s">
        <v>49</v>
      </c>
      <c r="F7" s="53" t="s">
        <v>28</v>
      </c>
      <c r="G7" s="21" t="str">
        <f>County!N1</f>
        <v>Democratic</v>
      </c>
      <c r="H7" s="23" t="str">
        <f>County!O1</f>
        <v>Republican</v>
      </c>
      <c r="I7" s="65" t="str">
        <f>County!P1</f>
        <v>Independent</v>
      </c>
      <c r="J7" s="22" t="s">
        <v>31</v>
      </c>
      <c r="K7" s="21"/>
      <c r="M7" s="23"/>
      <c r="O7" s="58"/>
      <c r="Q7" s="14"/>
      <c r="S7" s="14"/>
      <c r="U7" s="14"/>
      <c r="V7" s="14"/>
      <c r="W7" s="14"/>
      <c r="X7" s="110"/>
      <c r="Y7" s="110"/>
      <c r="Z7" s="110"/>
      <c r="AA7" s="14"/>
      <c r="AB7" s="110"/>
      <c r="AC7" s="110"/>
      <c r="AD7" s="110"/>
      <c r="AE7" s="14"/>
      <c r="AF7" s="1"/>
      <c r="AH7" s="1"/>
      <c r="AI7" s="1"/>
      <c r="AJ7" s="1"/>
      <c r="AK7" s="1"/>
      <c r="AM7" s="1"/>
    </row>
    <row r="8" spans="1:39">
      <c r="A8" t="str">
        <f>VLOOKUP(D8,State!$G$3:$AW$4,43,FALSE)</f>
        <v>Virginia</v>
      </c>
      <c r="C8" s="53" t="str">
        <f>IF(RANK(G8,G8:J8)=1,"Dem",IF(RANK(H8,G8:J8)=1,"Rep","Ind"))</f>
        <v>Rep</v>
      </c>
      <c r="D8" s="41">
        <f>MAX(State!G$3:G$4)</f>
        <v>0.17380523948724466</v>
      </c>
      <c r="E8" s="42">
        <f>VLOOKUP(A8,State!$A$3:$F$4,6,FALSE)</f>
        <v>311792</v>
      </c>
      <c r="F8" s="42">
        <f>VLOOKUP(A8,State!$A$3:$B$4,2,FALSE)</f>
        <v>1793916</v>
      </c>
      <c r="G8" s="40">
        <f>VLOOKUP(A8,State!$A$3:$I$4,9,FALSE)</f>
        <v>0.40889707210371057</v>
      </c>
      <c r="H8" s="40">
        <f>VLOOKUP(A8,State!$A$3:$K$4,11,FALSE)</f>
        <v>0.5827023115909552</v>
      </c>
      <c r="I8" s="40">
        <f>VLOOKUP(A8,State!$A$3:$M$4,13,FALSE)</f>
        <v>8.0260168257599573E-3</v>
      </c>
      <c r="J8" s="47">
        <f>1-G8-H8-I8</f>
        <v>3.7459947957421691E-4</v>
      </c>
      <c r="K8" s="40"/>
      <c r="M8" s="40"/>
      <c r="O8" s="40"/>
    </row>
    <row r="9" spans="1:39">
      <c r="A9" t="str">
        <f>VLOOKUP(D9,State!$G$3:$AW$4,43,FALSE)</f>
        <v>New Jersey</v>
      </c>
      <c r="C9" s="53" t="str">
        <f>IF(RANK(G9,G9:J9)=1,"Dem",IF(RANK(H9,G9:J9)=1,"Rep","Ind"))</f>
        <v>Rep</v>
      </c>
      <c r="D9" s="41">
        <f>LARGE(State!G$3:G$4,2)</f>
        <v>1.0412360273331939E-2</v>
      </c>
      <c r="E9" s="42">
        <f>VLOOKUP(A9,State!$A$3:$F$4,6,FALSE)</f>
        <v>26093</v>
      </c>
      <c r="F9" s="42">
        <f>VLOOKUP(A9,State!$A$3:$B$4,2,FALSE)</f>
        <v>2505964</v>
      </c>
      <c r="G9" s="40">
        <f>VLOOKUP(A9,State!$A$3:$I$4,9,FALSE)</f>
        <v>0.48286048801977999</v>
      </c>
      <c r="H9" s="40">
        <f>VLOOKUP(A9,State!$A$3:$K$4,11,FALSE)</f>
        <v>0.49327284829311197</v>
      </c>
      <c r="I9" s="40">
        <f>VLOOKUP(A9,State!$A$3:$M$4,13,FALSE)</f>
        <v>1.7202960617151723E-3</v>
      </c>
      <c r="J9" s="47">
        <f>1-G9-H9-I9</f>
        <v>2.2146367625392877E-2</v>
      </c>
      <c r="K9" s="40"/>
      <c r="M9" s="40"/>
      <c r="O9" s="40"/>
    </row>
    <row r="10" spans="1:39">
      <c r="C10" s="41"/>
      <c r="D10" s="42"/>
      <c r="E10" s="42"/>
      <c r="F10" s="40"/>
      <c r="G10" s="40"/>
      <c r="H10" s="40"/>
      <c r="I10" s="47"/>
      <c r="J10" s="40"/>
      <c r="L10" s="40"/>
      <c r="N10" s="40"/>
    </row>
    <row r="11" spans="1:39">
      <c r="A11" s="48" t="s">
        <v>275</v>
      </c>
      <c r="C11" s="41"/>
      <c r="D11" s="41"/>
      <c r="E11" s="42"/>
      <c r="F11" s="42"/>
      <c r="G11" s="40"/>
      <c r="H11" s="40"/>
      <c r="I11" s="40"/>
      <c r="J11" s="40"/>
      <c r="K11" s="40"/>
      <c r="L11" s="40"/>
    </row>
    <row r="12" spans="1:39">
      <c r="A12" s="101" t="str">
        <f>County!N1</f>
        <v>Democratic</v>
      </c>
      <c r="B12" s="112"/>
      <c r="C12" s="112"/>
      <c r="D12" s="8"/>
      <c r="E12" s="113" t="str">
        <f>County!O1</f>
        <v>Republican</v>
      </c>
      <c r="F12" s="114"/>
      <c r="G12" s="114"/>
      <c r="H12" s="9"/>
      <c r="I12" s="115" t="str">
        <f>County!P1</f>
        <v>Independent</v>
      </c>
      <c r="J12" s="116"/>
      <c r="K12" s="116"/>
      <c r="L12" s="10"/>
      <c r="M12" s="110" t="str">
        <f>County!Q1</f>
        <v>Libertarian</v>
      </c>
      <c r="N12" s="111"/>
      <c r="O12" s="111"/>
      <c r="P12" s="14"/>
      <c r="Q12" s="110" t="str">
        <f>County!R1</f>
        <v>NJ Conservative</v>
      </c>
      <c r="R12" s="111"/>
      <c r="S12" s="111"/>
      <c r="T12" s="14"/>
      <c r="U12" s="110"/>
      <c r="V12" s="111"/>
      <c r="W12" s="111"/>
      <c r="X12" s="14"/>
      <c r="Y12" s="110"/>
      <c r="Z12" s="111"/>
      <c r="AA12" s="111"/>
      <c r="AB12" s="14"/>
      <c r="AC12" s="1"/>
      <c r="AE12" s="1"/>
      <c r="AF12" s="1"/>
      <c r="AG12" s="1"/>
      <c r="AH12" s="1"/>
      <c r="AJ12" s="1"/>
    </row>
    <row r="13" spans="1:39" ht="13" customHeight="1">
      <c r="A13" t="str">
        <f>VLOOKUP(C13,State!I$3:AX$4,41,FALSE)</f>
        <v>New Jersey</v>
      </c>
      <c r="C13" s="25">
        <f>MAX(State!I3:I4)</f>
        <v>0.48286048801977999</v>
      </c>
      <c r="D13" s="14"/>
      <c r="E13" t="str">
        <f>VLOOKUP(G13,State!K$3:AX$4,39,FALSE)</f>
        <v>Virginia</v>
      </c>
      <c r="G13" s="25">
        <f>MAX(State!K3:K4)</f>
        <v>0.5827023115909552</v>
      </c>
      <c r="H13" s="9"/>
      <c r="I13" t="str">
        <f>VLOOKUP(K13,State!M$3:AX$4,37,FALSE)</f>
        <v>Virginia</v>
      </c>
      <c r="K13" s="25">
        <f>MAX(State!M3:M4)</f>
        <v>8.0260168257599573E-3</v>
      </c>
      <c r="L13" s="10"/>
      <c r="M13" t="str">
        <f>VLOOKUP(O13,State!O$3:AX$4,35,FALSE)</f>
        <v>New Jersey</v>
      </c>
      <c r="O13" s="25">
        <f>MAX(State!O$3:O$4)</f>
        <v>3.1664461261215245E-3</v>
      </c>
      <c r="P13" s="25"/>
      <c r="Q13" t="str">
        <f>VLOOKUP(S13,State!Q$3:AX$4,33,FALSE)</f>
        <v>New Jersey</v>
      </c>
      <c r="S13" s="25">
        <f>MAX(State!Q3:Q4)</f>
        <v>2.0606840321728483E-3</v>
      </c>
      <c r="T13" s="14"/>
      <c r="W13" s="25"/>
      <c r="AA13" s="25"/>
      <c r="AD13" s="25"/>
    </row>
    <row r="14" spans="1:39">
      <c r="A14" t="str">
        <f>VLOOKUP(C14,State!I$3:AX$4,41,FALSE)</f>
        <v>Virginia</v>
      </c>
      <c r="B14" s="25"/>
      <c r="C14" s="25">
        <f>LARGE(State!I$3:I$4,2)</f>
        <v>0.40889707210371057</v>
      </c>
      <c r="D14" s="14"/>
      <c r="E14" t="str">
        <f>VLOOKUP(G14,State!K$3:AX$4,39,FALSE)</f>
        <v>New Jersey</v>
      </c>
      <c r="F14" s="25"/>
      <c r="G14" s="25">
        <f>LARGE(State!K$3:K$4,2)</f>
        <v>0.49327284829311197</v>
      </c>
      <c r="H14" s="9"/>
      <c r="I14" t="str">
        <f>VLOOKUP(K14,State!M$3:AX$4,37,FALSE)</f>
        <v>New Jersey</v>
      </c>
      <c r="J14" s="25"/>
      <c r="K14" s="25">
        <f>LARGE(State!M$3:M$4,2)</f>
        <v>1.7202960617151723E-3</v>
      </c>
      <c r="L14" s="10"/>
      <c r="M14" t="str">
        <f>VLOOKUP(O14,State!O$3:AX$4,35,FALSE)</f>
        <v>Virginia</v>
      </c>
      <c r="N14" s="25"/>
      <c r="O14" s="25">
        <f>LARGE(State!O$3:O$4,2)</f>
        <v>0</v>
      </c>
      <c r="P14" s="25"/>
      <c r="Q14" t="str">
        <f>VLOOKUP(S14,State!Q$3:AX$4,33,FALSE)</f>
        <v>Virginia</v>
      </c>
      <c r="R14" s="25"/>
      <c r="S14" s="25">
        <f>LARGE(State!Q$3:Q$4,2)</f>
        <v>0</v>
      </c>
      <c r="T14" s="14"/>
      <c r="V14" s="25"/>
      <c r="W14" s="25"/>
      <c r="Z14" s="25"/>
      <c r="AA14" s="25"/>
      <c r="AC14" s="25"/>
      <c r="AD14" s="25"/>
    </row>
    <row r="15" spans="1:39">
      <c r="B15" s="25"/>
      <c r="C15" s="25"/>
      <c r="D15" s="14"/>
      <c r="F15" s="25"/>
      <c r="G15" s="25"/>
      <c r="H15" s="9"/>
      <c r="J15" s="25"/>
      <c r="K15" s="25"/>
      <c r="L15" s="10"/>
      <c r="N15" s="25"/>
      <c r="O15" s="25"/>
      <c r="P15" s="25"/>
      <c r="R15" s="25"/>
      <c r="S15" s="25"/>
      <c r="T15" s="14"/>
      <c r="V15" s="25"/>
      <c r="W15" s="25"/>
      <c r="Z15" s="25"/>
      <c r="AA15" s="25"/>
      <c r="AC15" s="25"/>
      <c r="AD15" s="25"/>
    </row>
    <row r="16" spans="1:39">
      <c r="A16" s="78" t="s">
        <v>218</v>
      </c>
      <c r="B16" s="21"/>
      <c r="C16" s="25"/>
      <c r="D16" s="25"/>
      <c r="E16" s="14"/>
      <c r="F16" s="21"/>
      <c r="G16" s="25"/>
      <c r="H16" s="25"/>
      <c r="I16" s="9"/>
      <c r="J16" s="21"/>
      <c r="K16" s="25"/>
      <c r="L16" s="25"/>
      <c r="M16" s="10"/>
      <c r="N16" s="21"/>
      <c r="O16" s="25"/>
      <c r="P16" s="25"/>
      <c r="Q16" s="25"/>
      <c r="R16" s="21"/>
      <c r="S16" s="25"/>
      <c r="T16" s="25"/>
      <c r="U16" s="14"/>
      <c r="V16" s="14"/>
      <c r="W16" s="14"/>
      <c r="X16" s="14"/>
      <c r="Y16" s="22"/>
      <c r="Z16" s="21"/>
      <c r="AA16" s="25"/>
      <c r="AB16" s="25"/>
      <c r="AC16" s="22"/>
      <c r="AD16" s="14"/>
      <c r="AE16" s="14"/>
    </row>
    <row r="17" spans="1:31" ht="13" customHeight="1">
      <c r="A17" t="str">
        <f>VLOOKUP(C17,State!I$3:AX$4,41,FALSE)</f>
        <v>Virginia</v>
      </c>
      <c r="B17" s="25"/>
      <c r="C17" s="25">
        <f>MIN(State!I3:I4)</f>
        <v>0.40889707210371057</v>
      </c>
      <c r="D17" s="14"/>
      <c r="E17" t="str">
        <f>VLOOKUP(G17,State!K$3:AX$4,39,FALSE)</f>
        <v>New Jersey</v>
      </c>
      <c r="F17" s="25"/>
      <c r="G17" s="25">
        <f>MIN(State!K3:K4)</f>
        <v>0.49327284829311197</v>
      </c>
      <c r="H17" s="9"/>
      <c r="I17" t="str">
        <f>VLOOKUP(K17,State!M$3:AX$4,37,FALSE)</f>
        <v>New Jersey</v>
      </c>
      <c r="J17" s="25"/>
      <c r="K17" s="25">
        <f>MIN(State!M3:M4)</f>
        <v>1.7202960617151723E-3</v>
      </c>
      <c r="L17" s="10"/>
      <c r="M17" t="str">
        <f>VLOOKUP(O17,State!O$3:AX$4,35,FALSE)</f>
        <v>Virginia</v>
      </c>
      <c r="N17" s="25"/>
      <c r="O17" s="25">
        <f>MIN(State!O3:O4)</f>
        <v>0</v>
      </c>
      <c r="P17" s="25"/>
      <c r="Q17" t="str">
        <f>VLOOKUP(S17,State!Q$3:AX$4,33,FALSE)</f>
        <v>Virginia</v>
      </c>
      <c r="R17" s="25"/>
      <c r="S17" s="25">
        <f>MIN(State!Q3:Q4)</f>
        <v>0</v>
      </c>
      <c r="T17" s="14"/>
      <c r="U17" s="14"/>
      <c r="V17" s="14"/>
      <c r="W17" s="14"/>
      <c r="X17" s="22"/>
      <c r="Z17" s="25"/>
      <c r="AA17" s="25"/>
      <c r="AB17" s="22"/>
      <c r="AC17" s="14"/>
      <c r="AD17" s="14"/>
    </row>
    <row r="18" spans="1:31">
      <c r="A18" t="str">
        <f>VLOOKUP(C18,State!I$3:AX$4,41,FALSE)</f>
        <v>New Jersey</v>
      </c>
      <c r="B18" s="25"/>
      <c r="C18" s="25">
        <f>SMALL(State!I$3:I$4,2)</f>
        <v>0.48286048801977999</v>
      </c>
      <c r="D18" s="14"/>
      <c r="E18" t="str">
        <f>VLOOKUP(G18,State!K$3:AX$4,39,FALSE)</f>
        <v>Virginia</v>
      </c>
      <c r="F18" s="25"/>
      <c r="G18" s="25">
        <f>SMALL(State!K$3:K$4,2)</f>
        <v>0.5827023115909552</v>
      </c>
      <c r="H18" s="9"/>
      <c r="I18" t="str">
        <f>VLOOKUP(K18,State!M$3:AX$4,37,FALSE)</f>
        <v>Virginia</v>
      </c>
      <c r="J18" s="25"/>
      <c r="K18" s="25">
        <f>SMALL(State!M$3:M$4,2)</f>
        <v>8.0260168257599573E-3</v>
      </c>
      <c r="L18" s="10"/>
      <c r="M18" t="str">
        <f>VLOOKUP(O18,State!O$3:AX$4,35,FALSE)</f>
        <v>New Jersey</v>
      </c>
      <c r="N18" s="25"/>
      <c r="O18" s="25">
        <f>SMALL(State!O$3:O$4,2)</f>
        <v>3.1664461261215245E-3</v>
      </c>
      <c r="P18" s="25"/>
      <c r="Q18" t="str">
        <f>VLOOKUP(S18,State!Q$3:AX$4,33,FALSE)</f>
        <v>New Jersey</v>
      </c>
      <c r="R18" s="25"/>
      <c r="S18" s="25">
        <f>SMALL(State!Q$3:Q$4,2)</f>
        <v>2.0606840321728483E-3</v>
      </c>
      <c r="T18" s="14"/>
      <c r="U18" s="14"/>
      <c r="V18" s="14"/>
      <c r="W18" s="14"/>
      <c r="X18" s="22"/>
      <c r="Z18" s="25"/>
      <c r="AA18" s="25"/>
      <c r="AB18" s="22"/>
      <c r="AC18" s="14"/>
      <c r="AD18" s="14"/>
    </row>
    <row r="19" spans="1:31">
      <c r="B19" s="25"/>
      <c r="C19" s="25"/>
      <c r="D19" s="14"/>
      <c r="F19" s="25"/>
      <c r="G19" s="25"/>
      <c r="H19" s="9"/>
      <c r="J19" s="25"/>
      <c r="K19" s="25"/>
      <c r="L19" s="10"/>
      <c r="N19" s="25"/>
      <c r="O19" s="25"/>
      <c r="P19" s="25"/>
      <c r="R19" s="25"/>
      <c r="S19" s="25"/>
      <c r="T19" s="14"/>
      <c r="U19" s="14"/>
      <c r="V19" s="14"/>
      <c r="W19" s="14"/>
      <c r="X19" s="22"/>
      <c r="Z19" s="25"/>
      <c r="AA19" s="25"/>
      <c r="AB19" s="22"/>
      <c r="AC19" s="14"/>
      <c r="AD19" s="14"/>
    </row>
    <row r="20" spans="1:31">
      <c r="A20" s="78" t="s">
        <v>304</v>
      </c>
      <c r="B20" s="21"/>
      <c r="C20" s="25"/>
      <c r="D20" s="25"/>
      <c r="E20" s="14"/>
      <c r="F20" s="23"/>
      <c r="G20" s="9"/>
      <c r="H20" s="9"/>
      <c r="I20" s="9"/>
      <c r="J20" s="24"/>
      <c r="K20" s="10"/>
      <c r="L20" s="10"/>
      <c r="M20" s="10"/>
      <c r="N20" s="22"/>
      <c r="O20" s="14"/>
      <c r="P20" s="14"/>
      <c r="Q20" s="14"/>
      <c r="R20" s="22"/>
      <c r="S20" s="14"/>
      <c r="T20" s="14"/>
      <c r="U20" s="14"/>
      <c r="V20" s="14"/>
      <c r="W20" s="14"/>
      <c r="X20" s="14"/>
      <c r="Y20" s="22"/>
      <c r="Z20" s="22"/>
      <c r="AA20" s="14"/>
      <c r="AB20" s="14"/>
      <c r="AC20" s="22"/>
      <c r="AD20" s="14"/>
      <c r="AE20" s="14"/>
    </row>
    <row r="21" spans="1:31" ht="13" customHeight="1">
      <c r="A21" t="str">
        <f>VLOOKUP(C21,County!$J$2:$AR$158,35,FALSE)</f>
        <v>Petersburg</v>
      </c>
      <c r="B21" t="str">
        <f>VLOOKUP(C21,County!$J$2:$AS$158,36,FALSE)</f>
        <v>VA</v>
      </c>
      <c r="C21" s="2">
        <f>MAX(County!J1:J158)</f>
        <v>0.64618766631956492</v>
      </c>
      <c r="E21" t="str">
        <f>VLOOKUP(G21,County!$K$2:$AR$158,34,FALSE)</f>
        <v>Augusta</v>
      </c>
      <c r="F21" t="str">
        <f>VLOOKUP(G21,County!$K$2:$AS$158,35,FALSE)</f>
        <v>VA</v>
      </c>
      <c r="G21" s="2">
        <f>MAX(County!K1:K158)</f>
        <v>0.81031594755386127</v>
      </c>
      <c r="H21" s="2"/>
      <c r="I21" t="str">
        <f>VLOOKUP(K21,County!$L$2:$AR$158,33,FALSE)</f>
        <v>Buchanan</v>
      </c>
      <c r="J21" t="str">
        <f>VLOOKUP(K21,County!$L$2:$AS$158,34,FALSE)</f>
        <v>VA</v>
      </c>
      <c r="K21" s="2">
        <f>MAX(County!L1:L158)</f>
        <v>4.7106325706594884E-2</v>
      </c>
      <c r="L21" s="2"/>
      <c r="M21" t="str">
        <f>VLOOKUP(O21,County!$AM$2:$AR$158,6,FALSE)</f>
        <v>Salem</v>
      </c>
      <c r="N21" t="str">
        <f>VLOOKUP(O21,County!$AM$2:$AS$158,7,FALSE)</f>
        <v>NJ</v>
      </c>
      <c r="O21" s="2">
        <f>MAX(County!AM1:AM158)</f>
        <v>1.43861446063597E-2</v>
      </c>
      <c r="P21" s="2"/>
      <c r="Q21" t="str">
        <f>VLOOKUP(S21,County!$AN$2:$AR$158,5,FALSE)</f>
        <v>Ocean</v>
      </c>
      <c r="R21" t="str">
        <f>VLOOKUP(S21,County!$AN$2:$AS$158,6,FALSE)</f>
        <v>NJ</v>
      </c>
      <c r="S21" s="2">
        <f>MAX(County!AN1:AN158)</f>
        <v>9.4586847924002949E-3</v>
      </c>
      <c r="T21" s="2"/>
      <c r="W21" s="2"/>
      <c r="X21" s="2"/>
      <c r="AA21" s="2"/>
      <c r="AB21" s="2"/>
    </row>
    <row r="22" spans="1:31">
      <c r="A22" t="str">
        <f>VLOOKUP(C22,County!$J$2:$AR$158,35,FALSE)</f>
        <v>Charles City</v>
      </c>
      <c r="B22" t="str">
        <f>VLOOKUP(C22,County!$J$2:$AS$158,36,FALSE)</f>
        <v>VA</v>
      </c>
      <c r="C22" s="2">
        <f>LARGE(County!J1:J158,2)</f>
        <v>0.64488508337088779</v>
      </c>
      <c r="E22" t="str">
        <f>VLOOKUP(G22,County!$K$2:$AR$158,34,FALSE)</f>
        <v>Rockingham</v>
      </c>
      <c r="F22" t="str">
        <f>VLOOKUP(G22,County!$K$2:$AS$158,35,FALSE)</f>
        <v>VA</v>
      </c>
      <c r="G22" s="2">
        <f>LARGE(County!K1:K158,2)</f>
        <v>0.78982636056403688</v>
      </c>
      <c r="I22" t="str">
        <f>VLOOKUP(K22,County!$L$2:$AR$158,33,FALSE)</f>
        <v>Dickenson</v>
      </c>
      <c r="J22" t="str">
        <f>VLOOKUP(K22,County!$L$2:$AS$158,34,FALSE)</f>
        <v>VA</v>
      </c>
      <c r="K22" s="2">
        <f>LARGE(County!L1:L158,2)</f>
        <v>3.2466223028836456E-2</v>
      </c>
      <c r="M22" t="str">
        <f>VLOOKUP(O22,County!$AM$2:$AR$158,6,FALSE)</f>
        <v>Gloucester</v>
      </c>
      <c r="N22" t="str">
        <f>VLOOKUP(O22,County!$AM$2:$AS$158,7,FALSE)</f>
        <v>NJ</v>
      </c>
      <c r="O22" s="2">
        <f>LARGE(County!AM1:AM158,2)</f>
        <v>9.1841037263479686E-3</v>
      </c>
      <c r="P22" s="2"/>
      <c r="Q22" t="str">
        <f>VLOOKUP(S22,County!$AN$2:$AR$158,5,FALSE)</f>
        <v>Monmouth</v>
      </c>
      <c r="R22" t="str">
        <f>VLOOKUP(S22,County!$AN$2:$AS$158,6,FALSE)</f>
        <v>NJ</v>
      </c>
      <c r="S22" s="2">
        <f>LARGE(County!AN1:AN158,2)</f>
        <v>7.0828083162702785E-3</v>
      </c>
      <c r="W22" s="2"/>
      <c r="AA22" s="2"/>
    </row>
    <row r="23" spans="1:31">
      <c r="A23" t="str">
        <f>VLOOKUP(C23,County!$J$2:$AR$158,35,FALSE)</f>
        <v>Arlington</v>
      </c>
      <c r="B23" t="str">
        <f>VLOOKUP(C23,County!$J$2:$AS$158,36,FALSE)</f>
        <v>VA</v>
      </c>
      <c r="C23" s="2">
        <f>LARGE(County!J2:J158,3)</f>
        <v>0.6331057690448102</v>
      </c>
      <c r="D23"/>
      <c r="E23" t="str">
        <f>VLOOKUP(G23,County!$K$2:$AR$158,34,FALSE)</f>
        <v>Bland</v>
      </c>
      <c r="F23" t="str">
        <f>VLOOKUP(G23,County!$K$2:$AS$158,35,FALSE)</f>
        <v>VA</v>
      </c>
      <c r="G23" s="2">
        <f>LARGE(County!K2:K158,3)</f>
        <v>0.78929273084479368</v>
      </c>
      <c r="I23" t="str">
        <f>VLOOKUP(K23,County!$L$2:$AR$158,33,FALSE)</f>
        <v>Russell</v>
      </c>
      <c r="J23" t="str">
        <f>VLOOKUP(K23,County!$L$2:$AS$158,34,FALSE)</f>
        <v>VA</v>
      </c>
      <c r="K23" s="2">
        <f>LARGE(County!L2:L158,3)</f>
        <v>2.9674854465426666E-2</v>
      </c>
      <c r="M23" t="str">
        <f>VLOOKUP(O23,County!$AM$2:$AR$158,6,FALSE)</f>
        <v>Cumberland</v>
      </c>
      <c r="N23" t="str">
        <f>VLOOKUP(O23,County!$AM$2:$AS$158,7,FALSE)</f>
        <v>NJ</v>
      </c>
      <c r="O23" s="2">
        <f>LARGE(County!AM2:AM158,3)</f>
        <v>7.7081899518238132E-3</v>
      </c>
      <c r="P23" s="2"/>
      <c r="Q23" t="str">
        <f>VLOOKUP(S23,County!$AN$2:$AR$158,5,FALSE)</f>
        <v>Cumberland</v>
      </c>
      <c r="R23" t="str">
        <f>VLOOKUP(S23,County!$AN$2:$AS$158,6,FALSE)</f>
        <v>NJ</v>
      </c>
      <c r="S23" s="2">
        <f>LARGE(County!AN2:AN158,3)</f>
        <v>2.1197522367515484E-3</v>
      </c>
      <c r="W23" s="2"/>
      <c r="AA23" s="2"/>
    </row>
    <row r="24" spans="1:31">
      <c r="A24" t="str">
        <f>VLOOKUP(C24,County!$J$2:$AR$158,35,FALSE)</f>
        <v>Camden</v>
      </c>
      <c r="B24" t="str">
        <f>VLOOKUP(C24,County!$J$2:$AS$158,36,FALSE)</f>
        <v>NJ</v>
      </c>
      <c r="C24" s="2">
        <f>LARGE(County!J2:J158,4)</f>
        <v>0.62322301679693992</v>
      </c>
      <c r="D24"/>
      <c r="E24" t="str">
        <f>VLOOKUP(G24,County!$K$2:$AR$158,34,FALSE)</f>
        <v>Colonial Heights</v>
      </c>
      <c r="F24" t="str">
        <f>VLOOKUP(G24,County!$K$2:$AS$158,35,FALSE)</f>
        <v>VA</v>
      </c>
      <c r="G24" s="2">
        <f>LARGE(County!K2:K158,4)</f>
        <v>0.76888820638820643</v>
      </c>
      <c r="I24" t="str">
        <f>VLOOKUP(K24,County!$L$2:$AR$158,33,FALSE)</f>
        <v>Wise</v>
      </c>
      <c r="J24" t="str">
        <f>VLOOKUP(K24,County!$L$2:$AS$158,34,FALSE)</f>
        <v>VA</v>
      </c>
      <c r="K24" s="2">
        <f>LARGE(County!L2:L158,4)</f>
        <v>2.2880641079713201E-2</v>
      </c>
      <c r="M24" t="str">
        <f>VLOOKUP(O24,County!$AM$2:$AR$158,6,FALSE)</f>
        <v>Burlington</v>
      </c>
      <c r="N24" t="str">
        <f>VLOOKUP(O24,County!$AM$2:$AS$158,7,FALSE)</f>
        <v>NJ</v>
      </c>
      <c r="O24" s="2">
        <f>LARGE(County!AM2:AM158,4)</f>
        <v>6.7586274286272662E-3</v>
      </c>
      <c r="P24" s="2"/>
      <c r="Q24" t="str">
        <f>VLOOKUP(S24,County!$AN$2:$AR$158,5,FALSE)</f>
        <v>New Jersey</v>
      </c>
      <c r="R24" t="str">
        <f>VLOOKUP(S24,County!$AN$2:$AS$158,6,FALSE)</f>
        <v>T</v>
      </c>
      <c r="S24" s="2">
        <f>LARGE(County!AN2:AN158,4)</f>
        <v>2.0606840321728483E-3</v>
      </c>
      <c r="W24" s="2"/>
      <c r="AA24" s="2"/>
    </row>
    <row r="25" spans="1:31">
      <c r="A25" t="str">
        <f>VLOOKUP(C25,County!$J$2:$AR$158,35,FALSE)</f>
        <v>Alexandria</v>
      </c>
      <c r="B25" t="str">
        <f>VLOOKUP(C25,County!$J$2:$AS$158,36,FALSE)</f>
        <v>VA</v>
      </c>
      <c r="C25" s="2">
        <f>LARGE(County!J2:J158,5)</f>
        <v>0.62119867179537758</v>
      </c>
      <c r="D25"/>
      <c r="E25" t="str">
        <f>VLOOKUP(G25,County!$K$2:$AR$158,34,FALSE)</f>
        <v>Greene</v>
      </c>
      <c r="F25" t="str">
        <f>VLOOKUP(G25,County!$K$2:$AS$158,35,FALSE)</f>
        <v>VA</v>
      </c>
      <c r="G25" s="2">
        <f>LARGE(County!K2:K158,5)</f>
        <v>0.76257722859664612</v>
      </c>
      <c r="I25" t="str">
        <f>VLOOKUP(K25,County!$L$2:$AR$158,33,FALSE)</f>
        <v>Tazewell</v>
      </c>
      <c r="J25" t="str">
        <f>VLOOKUP(K25,County!$L$2:$AS$158,34,FALSE)</f>
        <v>VA</v>
      </c>
      <c r="K25" s="2">
        <f>LARGE(County!L2:L158,5)</f>
        <v>1.7492711370262391E-2</v>
      </c>
      <c r="M25" t="str">
        <f>VLOOKUP(O25,County!$AM$2:$AR$158,6,FALSE)</f>
        <v>Camden</v>
      </c>
      <c r="N25" t="str">
        <f>VLOOKUP(O25,County!$AM$2:$AS$158,7,FALSE)</f>
        <v>NJ</v>
      </c>
      <c r="O25" s="2">
        <f>LARGE(County!AM2:AM158,5)</f>
        <v>5.528022617661733E-3</v>
      </c>
      <c r="P25" s="2"/>
      <c r="Q25" t="str">
        <f>VLOOKUP(S25,County!$AN$2:$AR$158,5,FALSE)</f>
        <v>Burlington</v>
      </c>
      <c r="R25" t="str">
        <f>VLOOKUP(S25,County!$AN$2:$AS$158,6,FALSE)</f>
        <v>NJ</v>
      </c>
      <c r="S25" s="2">
        <f>LARGE(County!AN2:AN158,5)</f>
        <v>1.8403009624936891E-3</v>
      </c>
      <c r="W25" s="2"/>
      <c r="AA25" s="2"/>
    </row>
    <row r="26" spans="1:31">
      <c r="C26" s="2"/>
      <c r="D26"/>
      <c r="G26" s="2"/>
      <c r="K26" s="2"/>
      <c r="O26" s="2"/>
      <c r="P26" s="2"/>
      <c r="S26" s="2"/>
      <c r="W26" s="2"/>
      <c r="AA26" s="2"/>
    </row>
    <row r="27" spans="1:31">
      <c r="A27" s="78" t="s">
        <v>151</v>
      </c>
    </row>
    <row r="28" spans="1:31" ht="13" customHeight="1">
      <c r="A28" t="str">
        <f>VLOOKUP(C28,County!$J$2:$AR$158,35,FALSE)</f>
        <v>Augusta</v>
      </c>
      <c r="B28" t="str">
        <f>VLOOKUP(C28,County!$J$2:$AS$158,36,FALSE)</f>
        <v>VA</v>
      </c>
      <c r="C28" s="2">
        <f>MIN(County!J1:J158)</f>
        <v>0.18055796222491768</v>
      </c>
      <c r="D28"/>
      <c r="E28" t="str">
        <f>VLOOKUP(G28,County!$K$2:$AR$158,34,FALSE)</f>
        <v>Petersburg</v>
      </c>
      <c r="F28" t="str">
        <f>VLOOKUP(G28,County!$K$2:$AS$158,35,FALSE)</f>
        <v>VA</v>
      </c>
      <c r="G28" s="2">
        <f>MIN(County!K1:K158)</f>
        <v>0.34004396621543448</v>
      </c>
      <c r="K28" s="2"/>
      <c r="L28" s="2"/>
      <c r="O28" s="2"/>
      <c r="P28" s="2"/>
      <c r="S28" s="2"/>
      <c r="T28" s="2"/>
      <c r="W28" s="2"/>
      <c r="X28" s="2"/>
      <c r="AA28" s="2"/>
      <c r="AB28" s="2"/>
    </row>
    <row r="29" spans="1:31">
      <c r="A29" t="str">
        <f>VLOOKUP(C29,County!$J$2:$AR$158,35,FALSE)</f>
        <v>Bland</v>
      </c>
      <c r="B29" t="str">
        <f>VLOOKUP(C29,County!$J$2:$AS$158,36,FALSE)</f>
        <v>VA</v>
      </c>
      <c r="C29" s="2">
        <f>SMALL(County!J1:J158,2)</f>
        <v>0.20137524557956779</v>
      </c>
      <c r="D29"/>
      <c r="E29" t="str">
        <f>VLOOKUP(G29,County!$K$2:$AR$158,34,FALSE)</f>
        <v>Charles City</v>
      </c>
      <c r="F29" t="str">
        <f>VLOOKUP(G29,County!$K$2:$AS$158,35,FALSE)</f>
        <v>VA</v>
      </c>
      <c r="G29" s="2">
        <f>SMALL(County!K1:K158,2)</f>
        <v>0.34204596665164488</v>
      </c>
      <c r="I29" s="75"/>
      <c r="K29" s="2"/>
    </row>
    <row r="30" spans="1:31">
      <c r="A30" t="str">
        <f>VLOOKUP(C30,County!$J$2:$AR$158,35,FALSE)</f>
        <v>Rockingham</v>
      </c>
      <c r="B30" t="str">
        <f>VLOOKUP(C30,County!$J$2:$AS$158,36,FALSE)</f>
        <v>VA</v>
      </c>
      <c r="C30" s="2">
        <f>SMALL(County!J2:J158,3)</f>
        <v>0.20306491084955133</v>
      </c>
      <c r="D30"/>
      <c r="E30" t="str">
        <f>VLOOKUP(G30,County!$K$2:$AR$158,34,FALSE)</f>
        <v>Camden</v>
      </c>
      <c r="F30" t="str">
        <f>VLOOKUP(G30,County!$K$2:$AS$158,35,FALSE)</f>
        <v>NJ</v>
      </c>
      <c r="G30" s="2">
        <f>SMALL(County!K2:K158,3)</f>
        <v>0.34789289871944123</v>
      </c>
      <c r="I30" s="74"/>
      <c r="K30" s="2"/>
    </row>
    <row r="31" spans="1:31">
      <c r="A31" t="str">
        <f>VLOOKUP(C31,County!$J$2:$AR$158,35,FALSE)</f>
        <v>Colonial Heights</v>
      </c>
      <c r="B31" t="str">
        <f>VLOOKUP(C31,County!$J$2:$AS$158,36,FALSE)</f>
        <v>VA</v>
      </c>
      <c r="C31" s="2">
        <f>SMALL(County!J2:J158,4)</f>
        <v>0.22404791154791154</v>
      </c>
      <c r="D31"/>
      <c r="E31" t="str">
        <f>VLOOKUP(G31,County!$K$2:$AR$158,34,FALSE)</f>
        <v>Arlington</v>
      </c>
      <c r="F31" t="str">
        <f>VLOOKUP(G31,County!$K$2:$AS$158,35,FALSE)</f>
        <v>VA</v>
      </c>
      <c r="G31" s="2">
        <f>SMALL(County!K2:K158,4)</f>
        <v>0.36202061616415571</v>
      </c>
      <c r="K31" s="2"/>
    </row>
    <row r="32" spans="1:31">
      <c r="A32" t="str">
        <f>VLOOKUP(C32,County!$J$2:$AR$158,35,FALSE)</f>
        <v>Greene</v>
      </c>
      <c r="B32" t="str">
        <f>VLOOKUP(C32,County!$J$2:$AS$158,36,FALSE)</f>
        <v>VA</v>
      </c>
      <c r="C32" s="2">
        <f>SMALL(County!J2:J158,5)</f>
        <v>0.22918505442777287</v>
      </c>
      <c r="D32"/>
      <c r="E32" t="str">
        <f>VLOOKUP(G32,County!$K$2:$AR$158,34,FALSE)</f>
        <v>Alexandria</v>
      </c>
      <c r="F32" t="str">
        <f>VLOOKUP(G32,County!$K$2:$AS$158,35,FALSE)</f>
        <v>VA</v>
      </c>
      <c r="G32" s="2">
        <f>SMALL(County!K2:K158,5)</f>
        <v>0.37344248282210607</v>
      </c>
      <c r="K32" s="2"/>
    </row>
    <row r="33" spans="1:31">
      <c r="C33" s="2"/>
      <c r="D33"/>
      <c r="G33" s="2"/>
      <c r="K33" s="2"/>
    </row>
    <row r="34" spans="1:31">
      <c r="H34" s="2"/>
      <c r="J34" s="7"/>
      <c r="K34" s="7"/>
      <c r="L34" s="52"/>
      <c r="M34" s="7"/>
    </row>
    <row r="35" spans="1:31">
      <c r="A35" t="s">
        <v>278</v>
      </c>
      <c r="B35" s="15" t="str">
        <f>A12</f>
        <v>Democratic</v>
      </c>
      <c r="C35" s="76" t="str">
        <f>E12</f>
        <v>Republican</v>
      </c>
      <c r="D35" s="77" t="str">
        <f>I12</f>
        <v>Independent</v>
      </c>
      <c r="E35" s="5" t="str">
        <f>M12</f>
        <v>Libertarian</v>
      </c>
      <c r="F35" s="5" t="str">
        <f>Q12</f>
        <v>NJ Conservative</v>
      </c>
      <c r="G35" s="5">
        <f>U12</f>
        <v>0</v>
      </c>
      <c r="H35" s="5">
        <f>Y12</f>
        <v>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>
      <c r="A36" t="s">
        <v>303</v>
      </c>
      <c r="B36" s="5">
        <f>COUNTIF(State!$C$1:$C$4,1)</f>
        <v>0</v>
      </c>
      <c r="C36" s="5">
        <f>COUNTIF(State!$D$1:$D$4,1)</f>
        <v>2</v>
      </c>
      <c r="D36" s="5">
        <f>COUNTIF(State!$E$1:$E$4,1)</f>
        <v>0</v>
      </c>
      <c r="E36" s="5">
        <f>COUNTIF(State!$AZ$1:$AZ$4,1)</f>
        <v>0</v>
      </c>
      <c r="F36" s="5">
        <f>COUNTIF(State!$BA$1:$BA$4,1)</f>
        <v>0</v>
      </c>
      <c r="G36" s="5">
        <f>COUNTIF(State!$BB$1:$BB$4,1)</f>
        <v>0</v>
      </c>
      <c r="H36" s="5">
        <f>COUNTIF(State!$BC$1:$BC$4,1)</f>
        <v>0</v>
      </c>
      <c r="K36" s="5"/>
      <c r="M36" s="5"/>
      <c r="O36" s="5"/>
      <c r="P36" s="5"/>
      <c r="Q36" s="5"/>
      <c r="S36" s="5"/>
      <c r="T36" s="5"/>
      <c r="U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>
      <c r="A37" t="s">
        <v>240</v>
      </c>
      <c r="B37" s="5">
        <f>COUNTIF(State!$C$1:$C$4,2)</f>
        <v>2</v>
      </c>
      <c r="C37" s="5">
        <f>COUNTIF(State!$D$1:$D$4,2)</f>
        <v>0</v>
      </c>
      <c r="D37" s="5">
        <f>COUNTIF(State!$E$1:$E$4,2)</f>
        <v>0</v>
      </c>
      <c r="E37" s="5">
        <f>COUNTIF(State!$AZ$1:$AZ$4,2)</f>
        <v>0</v>
      </c>
      <c r="F37" s="5">
        <f>COUNTIF(State!$BA$1:$BA$4,2)</f>
        <v>0</v>
      </c>
      <c r="G37" s="5">
        <f>COUNTIF(State!$BB$1:$BB$4,2)</f>
        <v>0</v>
      </c>
      <c r="H37" s="5">
        <f>COUNTIF(State!$BC$1:$BC$4,2)</f>
        <v>0</v>
      </c>
      <c r="K37" s="5"/>
      <c r="M37" s="5"/>
      <c r="O37" s="5"/>
      <c r="P37" s="5"/>
      <c r="Q37" s="5"/>
      <c r="S37" s="5"/>
      <c r="T37" s="5"/>
      <c r="U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>
      <c r="A38" t="s">
        <v>241</v>
      </c>
      <c r="B38" s="5">
        <f>COUNTIF(State!$C$1:$C$4,3)</f>
        <v>0</v>
      </c>
      <c r="C38" s="5">
        <f>COUNTIF(State!$D$1:$D$4,3)</f>
        <v>0</v>
      </c>
      <c r="D38" s="5">
        <f>COUNTIF(State!$E$1:$E$4,3)</f>
        <v>1</v>
      </c>
      <c r="E38" s="5">
        <f>COUNTIF(State!$AZ$1:$AZ$4,3)</f>
        <v>1</v>
      </c>
      <c r="F38" s="5">
        <f>COUNTIF(State!$BA$1:$BA$4,3)</f>
        <v>0</v>
      </c>
      <c r="G38" s="5">
        <f>COUNTIF(State!$BB$1:$BB$4,3)</f>
        <v>0</v>
      </c>
      <c r="H38" s="5">
        <f>COUNTIF(State!$BC$1:$BC$4,3)</f>
        <v>0</v>
      </c>
      <c r="K38" s="5"/>
      <c r="M38" s="5"/>
      <c r="O38" s="5"/>
      <c r="P38" s="5"/>
      <c r="Q38" s="5"/>
      <c r="S38" s="5"/>
      <c r="T38" s="5"/>
      <c r="U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>
      <c r="B39" s="5"/>
      <c r="C39" s="5"/>
      <c r="D39" s="5"/>
      <c r="E39" s="5"/>
      <c r="F39" s="5"/>
      <c r="G39" s="5"/>
      <c r="H39" s="5"/>
      <c r="K39" s="5"/>
      <c r="M39" s="5"/>
      <c r="O39" s="5"/>
      <c r="P39" s="5"/>
      <c r="Q39" s="5"/>
      <c r="S39" s="5"/>
      <c r="T39" s="5"/>
      <c r="U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>
      <c r="A40" t="s">
        <v>299</v>
      </c>
      <c r="B40" s="2"/>
      <c r="C40" s="2"/>
    </row>
    <row r="41" spans="1:31" s="5" customFormat="1">
      <c r="A41" s="64" t="s">
        <v>303</v>
      </c>
      <c r="B41" s="1">
        <f>COUNTIF(County!D$1:D$158,1)-B36</f>
        <v>24</v>
      </c>
      <c r="C41" s="1">
        <f>COUNTIF(County!E$1:E$158,1)-C36</f>
        <v>129</v>
      </c>
      <c r="D41" s="1">
        <f>COUNTIF(County!F$1:F$158,1)-D36</f>
        <v>0</v>
      </c>
      <c r="E41" s="1">
        <f>COUNTIF(County!AI$1:AI$158,1)-E36</f>
        <v>0</v>
      </c>
      <c r="F41" s="1">
        <f>COUNTIF(County!AJ$1:AJ$158,1)-F36</f>
        <v>0</v>
      </c>
      <c r="G41" s="1">
        <f>COUNTIF(County!AK$1:AK$158,1)-G36</f>
        <v>0</v>
      </c>
      <c r="H41" s="1">
        <f>COUNTIF(County!AL$1:AL$158,1)-H36</f>
        <v>0</v>
      </c>
    </row>
    <row r="42" spans="1:31" s="5" customFormat="1">
      <c r="A42" s="64" t="s">
        <v>240</v>
      </c>
      <c r="B42" s="1">
        <f>COUNTIF(County!D$1:D$158,2)-B37</f>
        <v>129</v>
      </c>
      <c r="C42" s="1">
        <f>COUNTIF(County!E$1:E$158,2)-C37</f>
        <v>24</v>
      </c>
      <c r="D42" s="1">
        <f>COUNTIF(County!F$1:F$158,2)-D37</f>
        <v>0</v>
      </c>
      <c r="E42" s="1">
        <f>COUNTIF(County!AI$1:AI$158,2)-E37</f>
        <v>0</v>
      </c>
      <c r="F42" s="1">
        <f>COUNTIF(County!AJ$1:AJ$158,2)-F37</f>
        <v>0</v>
      </c>
      <c r="G42" s="1">
        <f>COUNTIF(County!AK$1:AK$158,2)-G37</f>
        <v>0</v>
      </c>
      <c r="H42" s="1">
        <f>COUNTIF(County!AL$1:AL$158,2)-H37</f>
        <v>0</v>
      </c>
    </row>
    <row r="43" spans="1:31" s="5" customFormat="1">
      <c r="A43" s="64" t="s">
        <v>241</v>
      </c>
      <c r="B43" s="1">
        <f>COUNTIF(County!D$1:D$158,3)-B38</f>
        <v>0</v>
      </c>
      <c r="C43" s="1">
        <f>COUNTIF(County!E$1:E$158,3)-C38</f>
        <v>0</v>
      </c>
      <c r="D43" s="1">
        <f>COUNTIF(County!F$1:F$158,3)-D38</f>
        <v>133</v>
      </c>
      <c r="E43" s="1">
        <f>COUNTIF(County!AI$1:AI$158,3)-E38</f>
        <v>4</v>
      </c>
      <c r="F43" s="1">
        <f>COUNTIF(County!AJ$1:AJ$158,3)-F38</f>
        <v>2</v>
      </c>
      <c r="G43" s="1">
        <f>COUNTIF(County!AK$1:AK$158,3)-G38</f>
        <v>0</v>
      </c>
      <c r="H43" s="1">
        <f>COUNTIF(County!AL$1:AL$158,3)-H38</f>
        <v>0</v>
      </c>
    </row>
    <row r="44" spans="1:31" s="5" customFormat="1">
      <c r="A44" s="64" t="s">
        <v>152</v>
      </c>
      <c r="B44" s="1">
        <f>COUNTIF(County!$D$1:$D$158,4)-COUNTIF(State!$C$1:$C$4,4)</f>
        <v>0</v>
      </c>
      <c r="C44" s="1">
        <f>COUNTIF(County!$E$1:$E$158,4)-COUNTIF(State!$D$1:$D$4,4)</f>
        <v>0</v>
      </c>
      <c r="D44" s="1">
        <f>COUNTIF(County!$F$1:$F$158,4)-COUNTIF(State!$E$1:$E$4,4)</f>
        <v>0</v>
      </c>
      <c r="E44" s="1">
        <f>COUNTIF(County!$AI$1:$AI$158,4)-COUNTIF(State!$AZ$1:$AZ$4,4)</f>
        <v>9</v>
      </c>
      <c r="F44" s="1">
        <f>COUNTIF(County!$AJ$1:$AJ$158,4)-COUNTIF(State!$BA$1:$BA$4,4)</f>
        <v>-1</v>
      </c>
      <c r="G44" s="1">
        <f>COUNTIF(County!$AK$1:$AK$158,4)-COUNTIF(State!$BB$1:$BB$4,4)</f>
        <v>0</v>
      </c>
      <c r="H44" s="1">
        <f>COUNTIF(County!$AL$1:$AL$158,4)-COUNTIF(State!$BC$1:$BC$4,4)</f>
        <v>0</v>
      </c>
    </row>
    <row r="46" spans="1:31">
      <c r="A46" s="64" t="s">
        <v>283</v>
      </c>
    </row>
    <row r="47" spans="1:31">
      <c r="A47" t="s">
        <v>238</v>
      </c>
      <c r="B47" s="1">
        <f>COUNTIF(State!$I1:$I4,"&lt;.0999")</f>
        <v>0</v>
      </c>
      <c r="C47" s="1">
        <f>COUNTIF(State!$K1:$K4,"&lt;.0999")</f>
        <v>0</v>
      </c>
      <c r="D47" s="1">
        <f>COUNTIF(State!$M$1:$M$4,"&lt;.0999")</f>
        <v>2</v>
      </c>
    </row>
    <row r="48" spans="1:31">
      <c r="A48" t="s">
        <v>239</v>
      </c>
      <c r="B48" s="1">
        <f>COUNTIF(State!$I$1:$I$4,"&lt;.1999")-B47</f>
        <v>0</v>
      </c>
      <c r="C48" s="1">
        <f>COUNTIF(State!$K$1:$K$4,"&lt;.1999")-C47</f>
        <v>0</v>
      </c>
      <c r="D48" s="1">
        <f>COUNTIF(State!$M$1:$M$4,"&lt;.1999")-D47</f>
        <v>0</v>
      </c>
    </row>
    <row r="49" spans="1:4">
      <c r="A49" t="s">
        <v>219</v>
      </c>
      <c r="B49" s="1">
        <f>COUNTIF(State!$I$1:$I$4,"&lt;.2999")-SUM(B47:B48)</f>
        <v>0</v>
      </c>
      <c r="C49" s="1">
        <f>COUNTIF(State!$K$1:$K$4,"&lt;.2999")-SUM(C47:C48)</f>
        <v>0</v>
      </c>
      <c r="D49" s="1">
        <f>COUNTIF(State!$M$1:$M$4,"&lt;.2999")-SUM(D47:D48)</f>
        <v>0</v>
      </c>
    </row>
    <row r="50" spans="1:4">
      <c r="A50" t="s">
        <v>220</v>
      </c>
      <c r="B50" s="1">
        <f>COUNTIF(State!$I$1:$I$4,"&lt;.3999")-SUM(B47:B49)</f>
        <v>0</v>
      </c>
      <c r="C50" s="1">
        <f>COUNTIF(State!$K$1:$K$4,"&lt;.3999")-SUM(C47:C49)</f>
        <v>0</v>
      </c>
      <c r="D50" s="1">
        <f>COUNTIF(State!$M$1:$M$4,"&lt;.3999")-SUM(D47:D49)</f>
        <v>0</v>
      </c>
    </row>
    <row r="51" spans="1:4">
      <c r="A51" t="s">
        <v>221</v>
      </c>
      <c r="B51" s="1">
        <f>COUNTIF(State!$I$1:$I$4,"&lt;.4999")-SUM(B47:B50)</f>
        <v>2</v>
      </c>
      <c r="C51" s="1">
        <f>COUNTIF(State!$K$1:$K$4,"&lt;.4999")-SUM(C47:C50)</f>
        <v>1</v>
      </c>
      <c r="D51" s="1">
        <f>COUNTIF(State!$M$1:$M$4,"&lt;.4999")-SUM(D47:D50)</f>
        <v>0</v>
      </c>
    </row>
    <row r="52" spans="1:4">
      <c r="A52" t="s">
        <v>222</v>
      </c>
      <c r="B52" s="1">
        <f>COUNTIF(State!$I$1:$I$4,"&lt;.5999")-SUM(B47:B51)</f>
        <v>0</v>
      </c>
      <c r="C52" s="1">
        <f>COUNTIF(State!$K$1:$K$4,"&lt;.5999")-SUM(C47:C51)</f>
        <v>1</v>
      </c>
      <c r="D52" s="1">
        <f>COUNTIF(State!$M$1:$M$4,"&lt;.5999")-SUM(D47:D51)</f>
        <v>0</v>
      </c>
    </row>
    <row r="53" spans="1:4">
      <c r="A53" t="s">
        <v>223</v>
      </c>
      <c r="B53" s="1">
        <f>COUNTIF(State!$I$1:$I$4,"&lt;.6999")-SUM(B47:B52)</f>
        <v>0</v>
      </c>
      <c r="C53" s="1">
        <f>COUNTIF(State!$K$1:$K$4,"&lt;.6999")-SUM(C47:C52)</f>
        <v>0</v>
      </c>
      <c r="D53" s="1">
        <f>COUNTIF(State!$M$1:$M$4,"&lt;.6999")-SUM(D47:D52)</f>
        <v>0</v>
      </c>
    </row>
    <row r="54" spans="1:4">
      <c r="A54" t="s">
        <v>224</v>
      </c>
      <c r="B54" s="1">
        <f>COUNTIF(State!$I$1:$I$4,"&lt;.7999")-SUM(B47:B53)</f>
        <v>0</v>
      </c>
      <c r="C54" s="1">
        <f>COUNTIF(State!$K$1:$K$4,"&lt;.7999")-SUM(C47:C53)</f>
        <v>0</v>
      </c>
      <c r="D54" s="1">
        <f>COUNTIF(State!$M$1:$M$4,"&lt;.7999")-SUM(D47:D53)</f>
        <v>0</v>
      </c>
    </row>
    <row r="55" spans="1:4">
      <c r="A55" t="s">
        <v>225</v>
      </c>
      <c r="B55" s="1">
        <f>COUNTIF(State!$I$1:$I$4,"&lt;.8999")-SUM(B47:B54)</f>
        <v>0</v>
      </c>
      <c r="C55" s="1">
        <f>COUNTIF(State!$K$1:$K$4,"&lt;.8999")-SUM(C47:C54)</f>
        <v>0</v>
      </c>
      <c r="D55" s="1">
        <f>COUNTIF(State!$M$1:$M$4,"&lt;.8999")-SUM(D47:D54)</f>
        <v>0</v>
      </c>
    </row>
    <row r="56" spans="1:4">
      <c r="A56" t="s">
        <v>154</v>
      </c>
      <c r="B56" s="1">
        <f>COUNTIF(State!$I$1:$I$4,"&lt;1")-SUM(B47:B55)</f>
        <v>0</v>
      </c>
      <c r="C56" s="1">
        <f>COUNTIF(State!$K$1:$K$4,"&lt;1")-SUM(C47:C55)</f>
        <v>0</v>
      </c>
      <c r="D56" s="1">
        <f>COUNTIF(State!$M$1:$M$4,"&lt;1")-SUM(D47:D55)</f>
        <v>0</v>
      </c>
    </row>
    <row r="57" spans="1:4">
      <c r="D57"/>
    </row>
    <row r="58" spans="1:4">
      <c r="A58" t="s">
        <v>86</v>
      </c>
      <c r="D58"/>
    </row>
    <row r="59" spans="1:4">
      <c r="A59" t="s">
        <v>238</v>
      </c>
      <c r="B59" s="1">
        <f>COUNTIF(County!J1:J158,"&lt;.0999")-B47</f>
        <v>0</v>
      </c>
      <c r="C59" s="1">
        <f>COUNTIF(County!K1:K158,"&lt;.0999")-C47</f>
        <v>0</v>
      </c>
      <c r="D59" s="1">
        <f>COUNTIF(County!L1:L158,"&lt;.0999")-D47</f>
        <v>153</v>
      </c>
    </row>
    <row r="60" spans="1:4">
      <c r="A60" t="s">
        <v>239</v>
      </c>
      <c r="B60" s="1">
        <f>COUNTIF(County!J1:J158,"&lt;.1999")-SUM(B47:B48)-B59</f>
        <v>1</v>
      </c>
      <c r="C60" s="1">
        <f>COUNTIF(County!K1:K158,"&lt;.1999")-SUM(C47:C48)-C59</f>
        <v>0</v>
      </c>
      <c r="D60" s="1">
        <f>COUNTIF(County!L1:L158,"&lt;.1999")-SUM(D47:D48)-D59</f>
        <v>0</v>
      </c>
    </row>
    <row r="61" spans="1:4">
      <c r="A61" t="s">
        <v>219</v>
      </c>
      <c r="B61" s="1">
        <f>COUNTIF(County!J1:J158,"&lt;.2999")-SUM(B47:B49)-SUM(B59:B60)</f>
        <v>21</v>
      </c>
      <c r="C61" s="1">
        <f>COUNTIF(County!K1:K158,"&lt;.2999")-SUM(C47:C49)-SUM(C59:C60)</f>
        <v>0</v>
      </c>
      <c r="D61" s="1">
        <f>COUNTIF(County!L1:L158,"&lt;.2999")-SUM(D47:D49)-SUM(D59:D60)</f>
        <v>0</v>
      </c>
    </row>
    <row r="62" spans="1:4">
      <c r="A62" t="s">
        <v>220</v>
      </c>
      <c r="B62" s="1">
        <f>COUNTIF(County!J1:J158,"&lt;.3999")-SUM(B47:B50)-SUM(B59:B61)</f>
        <v>69</v>
      </c>
      <c r="C62" s="1">
        <f>COUNTIF(County!K1:K158,"&lt;.3999")-SUM(C47:C50)-SUM(C59:C61)</f>
        <v>10</v>
      </c>
      <c r="D62" s="1">
        <f>COUNTIF(County!L1:L158,"&lt;.3999")-SUM(D47:D50)-SUM(D59:D61)</f>
        <v>0</v>
      </c>
    </row>
    <row r="63" spans="1:4">
      <c r="A63" t="s">
        <v>221</v>
      </c>
      <c r="B63" s="1">
        <f>COUNTIF(County!J1:J158,"&lt;.4999")-SUM(B47:B51)-SUM(B59:B62)</f>
        <v>40</v>
      </c>
      <c r="C63" s="1">
        <f>COUNTIF(County!K1:K158,"&lt;.4999")-SUM(C47:C51)-SUM(C59:C62)</f>
        <v>15</v>
      </c>
      <c r="D63" s="1">
        <f>COUNTIF(County!L1:L158,"&lt;.4999")-SUM(D47:D51)-SUM(D59:D62)</f>
        <v>0</v>
      </c>
    </row>
    <row r="64" spans="1:4">
      <c r="A64" t="s">
        <v>222</v>
      </c>
      <c r="B64" s="1">
        <f>COUNTIF(County!J1:J158,"&lt;.5999")-SUM(B47:B52)-SUM(B59:B63)</f>
        <v>16</v>
      </c>
      <c r="C64" s="1">
        <f>COUNTIF(County!K1:K158,"&lt;.5999")-SUM(C47:C52)-SUM(C59:C63)</f>
        <v>49</v>
      </c>
      <c r="D64" s="1">
        <f>COUNTIF(County!L1:L158,"&lt;.5999")-SUM(D47:D52)-SUM(D59:D63)</f>
        <v>0</v>
      </c>
    </row>
    <row r="65" spans="1:4">
      <c r="A65" t="s">
        <v>223</v>
      </c>
      <c r="B65" s="1">
        <f>COUNTIF(County!J1:J158,"&lt;.6999")-SUM(B47:B53)-SUM(B59:B64)</f>
        <v>6</v>
      </c>
      <c r="C65" s="1">
        <f>COUNTIF(County!K1:K158,"&lt;.6999")-SUM(C47:C53)-SUM(C59:C64)</f>
        <v>60</v>
      </c>
      <c r="D65" s="1">
        <f>COUNTIF(County!L1:L158,"&lt;.6999")-SUM(D47:D53)-SUM(D59:D64)</f>
        <v>0</v>
      </c>
    </row>
    <row r="66" spans="1:4">
      <c r="A66" t="s">
        <v>224</v>
      </c>
      <c r="B66" s="1">
        <f>COUNTIF(County!J1:J158,"&lt;.7999")-SUM(B47:B54)-SUM(B59:B65)</f>
        <v>0</v>
      </c>
      <c r="C66" s="1">
        <f>COUNTIF(County!K1:K158,"&lt;.7999")-SUM(C47:C54)-SUM(C59:C65)</f>
        <v>18</v>
      </c>
      <c r="D66" s="1">
        <f>COUNTIF(County!L1:L158,"&lt;.7999")-SUM(D47:D54)-SUM(D59:D65)</f>
        <v>0</v>
      </c>
    </row>
    <row r="67" spans="1:4">
      <c r="A67" t="s">
        <v>225</v>
      </c>
      <c r="B67" s="1">
        <f>COUNTIF(County!J1:J158,"&lt;.8999")-SUM(B47:B55)-SUM(B59:B66)</f>
        <v>0</v>
      </c>
      <c r="C67" s="1">
        <f>COUNTIF(County!K1:K158,"&lt;.8999")-SUM(C47:C55)-SUM(C59:C66)</f>
        <v>1</v>
      </c>
      <c r="D67" s="1">
        <f>COUNTIF(County!L1:L158,"&lt;.8999")-SUM(D47:D55)-SUM(D59:D66)</f>
        <v>0</v>
      </c>
    </row>
    <row r="68" spans="1:4">
      <c r="A68" t="s">
        <v>154</v>
      </c>
      <c r="B68" s="1">
        <f>COUNTIF(County!J1:J158,"&lt;.9999")-SUM(B47:B56)-SUM(B59:B67)</f>
        <v>0</v>
      </c>
      <c r="C68" s="1">
        <f>COUNTIF(County!K1:K158,"&lt;.9999")-SUM(C47:C56)-SUM(C59:C67)</f>
        <v>0</v>
      </c>
      <c r="D68" s="1">
        <f>COUNTIF(County!L1:L158,"&lt;.9999")-SUM(D47:D56)-SUM(D59:D67)</f>
        <v>0</v>
      </c>
    </row>
    <row r="69" spans="1:4">
      <c r="B69" s="1"/>
      <c r="C69" s="1"/>
      <c r="D69" s="1"/>
    </row>
    <row r="70" spans="1:4">
      <c r="B70" s="1"/>
      <c r="D70"/>
    </row>
    <row r="72" spans="1:4">
      <c r="B72" s="2"/>
    </row>
  </sheetData>
  <mergeCells count="11">
    <mergeCell ref="A12:C12"/>
    <mergeCell ref="E12:G12"/>
    <mergeCell ref="I12:K12"/>
    <mergeCell ref="Q12:S12"/>
    <mergeCell ref="X2:Z2"/>
    <mergeCell ref="AB2:AD2"/>
    <mergeCell ref="M12:O12"/>
    <mergeCell ref="Y12:AA12"/>
    <mergeCell ref="U12:W12"/>
    <mergeCell ref="X7:Z7"/>
    <mergeCell ref="AB7:AD7"/>
  </mergeCells>
  <phoneticPr fontId="7"/>
  <conditionalFormatting sqref="C3:C4 C8:C9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J5"/>
  <sheetViews>
    <sheetView workbookViewId="0">
      <selection activeCell="B3" sqref="B3:E5"/>
    </sheetView>
  </sheetViews>
  <sheetFormatPr baseColWidth="10" defaultRowHeight="13" x14ac:dyDescent="0"/>
  <cols>
    <col min="1" max="1" width="15.5703125" customWidth="1"/>
    <col min="2" max="3" width="11.140625" style="1" customWidth="1"/>
    <col min="4" max="5" width="11.42578125" style="1" customWidth="1"/>
    <col min="6" max="6" width="12.85546875" customWidth="1"/>
    <col min="7" max="7" width="11.42578125" style="2" customWidth="1"/>
  </cols>
  <sheetData>
    <row r="1" spans="1:10">
      <c r="A1" t="s">
        <v>81</v>
      </c>
      <c r="F1" s="1"/>
      <c r="G1"/>
    </row>
    <row r="2" spans="1:10">
      <c r="B2" s="45" t="s">
        <v>203</v>
      </c>
      <c r="C2" s="45" t="s">
        <v>166</v>
      </c>
      <c r="D2" s="45" t="s">
        <v>50</v>
      </c>
      <c r="E2" s="45" t="s">
        <v>155</v>
      </c>
      <c r="F2" s="45" t="s">
        <v>51</v>
      </c>
      <c r="G2" s="46" t="s">
        <v>237</v>
      </c>
      <c r="H2" s="46" t="s">
        <v>53</v>
      </c>
      <c r="I2" s="46" t="s">
        <v>52</v>
      </c>
    </row>
    <row r="3" spans="1:10">
      <c r="A3" t="str">
        <f>State!A3</f>
        <v>New Jersey</v>
      </c>
      <c r="B3" s="1">
        <v>0</v>
      </c>
      <c r="C3" s="1">
        <v>0</v>
      </c>
      <c r="D3" s="1">
        <v>0</v>
      </c>
      <c r="E3" s="1">
        <v>0</v>
      </c>
      <c r="F3" s="1">
        <f>State!B3</f>
        <v>2505964</v>
      </c>
      <c r="G3" s="2" t="e">
        <f>F3/C3</f>
        <v>#DIV/0!</v>
      </c>
      <c r="H3" s="2" t="e">
        <f>F3/D3</f>
        <v>#DIV/0!</v>
      </c>
      <c r="I3" s="2" t="e">
        <f>D3/C3</f>
        <v>#DIV/0!</v>
      </c>
      <c r="J3" s="1"/>
    </row>
    <row r="4" spans="1:10">
      <c r="A4" t="str">
        <f>State!A4</f>
        <v>Virginia</v>
      </c>
      <c r="B4" s="1">
        <v>0</v>
      </c>
      <c r="C4" s="1">
        <v>0</v>
      </c>
      <c r="D4" s="1">
        <v>2975121</v>
      </c>
      <c r="E4" s="1">
        <v>1817777</v>
      </c>
      <c r="F4" s="1">
        <f>State!B4</f>
        <v>1793916</v>
      </c>
      <c r="G4" s="2" t="e">
        <f>F4/C4</f>
        <v>#DIV/0!</v>
      </c>
      <c r="H4" s="2">
        <f>F4/D4</f>
        <v>0.60297245053226411</v>
      </c>
      <c r="I4" s="2" t="e">
        <f>D4/C4</f>
        <v>#DIV/0!</v>
      </c>
      <c r="J4" s="1"/>
    </row>
    <row r="5" spans="1:10">
      <c r="A5" t="str">
        <f>State!A5</f>
        <v>Total</v>
      </c>
      <c r="B5" s="1">
        <v>0</v>
      </c>
      <c r="C5" s="1">
        <v>0</v>
      </c>
      <c r="D5" s="1">
        <v>2975121</v>
      </c>
      <c r="E5" s="1">
        <v>1817777</v>
      </c>
      <c r="F5" s="1">
        <f>State!B5</f>
        <v>4299880</v>
      </c>
      <c r="G5" s="2" t="e">
        <f>F5/C5</f>
        <v>#DIV/0!</v>
      </c>
      <c r="H5" s="2">
        <f>F5/D5</f>
        <v>1.4452790323486002</v>
      </c>
      <c r="I5" s="2" t="e">
        <f>D5/C5</f>
        <v>#DIV/0!</v>
      </c>
      <c r="J5" s="1"/>
    </row>
  </sheetData>
  <phoneticPr fontId="12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F25" sqref="F25:F43"/>
    </sheetView>
  </sheetViews>
  <sheetFormatPr baseColWidth="10" defaultRowHeight="13" x14ac:dyDescent="0"/>
  <cols>
    <col min="1" max="1" width="3.140625" bestFit="1" customWidth="1"/>
    <col min="2" max="3" width="17.42578125" customWidth="1"/>
    <col min="4" max="4" width="13.5703125" customWidth="1"/>
    <col min="5" max="5" width="15.140625" bestFit="1" customWidth="1"/>
    <col min="6" max="6" width="10" bestFit="1" customWidth="1"/>
    <col min="7" max="7" width="10.42578125" bestFit="1" customWidth="1"/>
    <col min="8" max="8" width="3" bestFit="1" customWidth="1"/>
  </cols>
  <sheetData>
    <row r="1" spans="1:7">
      <c r="A1" s="79" t="s">
        <v>208</v>
      </c>
      <c r="B1" s="79" t="s">
        <v>157</v>
      </c>
      <c r="C1" s="79" t="s">
        <v>158</v>
      </c>
      <c r="D1" s="79" t="s">
        <v>207</v>
      </c>
      <c r="E1" s="79" t="s">
        <v>38</v>
      </c>
      <c r="F1" s="79" t="s">
        <v>204</v>
      </c>
      <c r="G1" s="86" t="s">
        <v>160</v>
      </c>
    </row>
    <row r="2" spans="1:7">
      <c r="A2">
        <v>1</v>
      </c>
      <c r="D2" s="12" t="s">
        <v>233</v>
      </c>
      <c r="F2" t="str">
        <f>D2</f>
        <v>Democratic</v>
      </c>
      <c r="G2" t="s">
        <v>161</v>
      </c>
    </row>
    <row r="3" spans="1:7">
      <c r="A3">
        <v>2</v>
      </c>
      <c r="D3" s="11" t="s">
        <v>25</v>
      </c>
      <c r="F3" t="str">
        <f t="shared" ref="F3:F21" si="0">D3</f>
        <v>Republican</v>
      </c>
      <c r="G3" t="s">
        <v>162</v>
      </c>
    </row>
    <row r="4" spans="1:7">
      <c r="A4">
        <v>3</v>
      </c>
      <c r="D4" s="63" t="s">
        <v>65</v>
      </c>
      <c r="F4" t="str">
        <f t="shared" si="0"/>
        <v>Independent</v>
      </c>
      <c r="G4" t="s">
        <v>165</v>
      </c>
    </row>
    <row r="5" spans="1:7">
      <c r="A5">
        <v>4</v>
      </c>
      <c r="D5" t="s">
        <v>282</v>
      </c>
      <c r="F5" t="str">
        <f t="shared" si="0"/>
        <v>Libertarian</v>
      </c>
      <c r="G5" t="s">
        <v>164</v>
      </c>
    </row>
    <row r="6" spans="1:7">
      <c r="A6">
        <v>5</v>
      </c>
      <c r="D6" t="s">
        <v>101</v>
      </c>
      <c r="F6" t="str">
        <f t="shared" si="0"/>
        <v>NJ Conservative</v>
      </c>
      <c r="G6" t="s">
        <v>163</v>
      </c>
    </row>
    <row r="7" spans="1:7">
      <c r="A7">
        <v>6</v>
      </c>
      <c r="B7" s="1"/>
      <c r="D7" t="s">
        <v>105</v>
      </c>
      <c r="F7" t="str">
        <f>D7</f>
        <v>Populist</v>
      </c>
    </row>
    <row r="8" spans="1:7">
      <c r="A8">
        <v>7</v>
      </c>
      <c r="B8" s="1"/>
      <c r="D8" t="s">
        <v>234</v>
      </c>
      <c r="F8" t="s">
        <v>45</v>
      </c>
    </row>
    <row r="9" spans="1:7">
      <c r="A9">
        <v>8</v>
      </c>
      <c r="B9" s="1"/>
      <c r="D9" t="s">
        <v>167</v>
      </c>
      <c r="F9" t="str">
        <f>D9</f>
        <v>Write-in</v>
      </c>
    </row>
    <row r="10" spans="1:7">
      <c r="A10">
        <v>9</v>
      </c>
      <c r="B10" s="1"/>
      <c r="D10" t="s">
        <v>119</v>
      </c>
      <c r="F10" t="str">
        <f>D10</f>
        <v>Abortion is Murder</v>
      </c>
    </row>
    <row r="11" spans="1:7">
      <c r="A11">
        <v>10</v>
      </c>
      <c r="B11" s="1"/>
      <c r="D11" t="s">
        <v>120</v>
      </c>
      <c r="F11" t="str">
        <f t="shared" si="0"/>
        <v>Independents 4 Change</v>
      </c>
    </row>
    <row r="12" spans="1:7">
      <c r="A12">
        <v>11</v>
      </c>
      <c r="B12" s="1"/>
      <c r="D12" t="s">
        <v>121</v>
      </c>
      <c r="F12" t="str">
        <f t="shared" si="0"/>
        <v>For the People</v>
      </c>
    </row>
    <row r="13" spans="1:7">
      <c r="A13">
        <v>12</v>
      </c>
      <c r="B13" s="1"/>
      <c r="D13" t="s">
        <v>122</v>
      </c>
      <c r="F13" t="str">
        <f t="shared" si="0"/>
        <v>The Independent Choice</v>
      </c>
    </row>
    <row r="14" spans="1:7">
      <c r="A14">
        <v>13</v>
      </c>
      <c r="B14" s="1"/>
      <c r="D14" t="s">
        <v>123</v>
      </c>
      <c r="F14" t="str">
        <f t="shared" si="0"/>
        <v>Fresh Start</v>
      </c>
    </row>
    <row r="15" spans="1:7">
      <c r="A15">
        <v>14</v>
      </c>
      <c r="B15" s="1"/>
      <c r="D15" t="s">
        <v>124</v>
      </c>
      <c r="F15" t="str">
        <f t="shared" si="0"/>
        <v>Common Sense Government</v>
      </c>
    </row>
    <row r="16" spans="1:7">
      <c r="A16">
        <v>15</v>
      </c>
      <c r="B16" s="1"/>
      <c r="D16" t="s">
        <v>125</v>
      </c>
      <c r="F16" t="str">
        <f t="shared" si="0"/>
        <v>Maximum Citizen Involvement</v>
      </c>
    </row>
    <row r="17" spans="1:9">
      <c r="A17">
        <v>16</v>
      </c>
      <c r="B17" s="1"/>
      <c r="D17" t="s">
        <v>126</v>
      </c>
      <c r="F17" t="str">
        <f t="shared" si="0"/>
        <v>Zero Sales Tax</v>
      </c>
    </row>
    <row r="18" spans="1:9">
      <c r="A18">
        <v>17</v>
      </c>
      <c r="B18" s="1"/>
      <c r="D18" t="s">
        <v>127</v>
      </c>
      <c r="F18" t="str">
        <f t="shared" si="0"/>
        <v>Better Affordable Government</v>
      </c>
    </row>
    <row r="19" spans="1:9">
      <c r="A19">
        <v>18</v>
      </c>
      <c r="B19" s="1"/>
      <c r="D19" t="s">
        <v>128</v>
      </c>
      <c r="F19" t="str">
        <f t="shared" si="0"/>
        <v>Integrity-Common Sense</v>
      </c>
    </row>
    <row r="20" spans="1:9">
      <c r="A20">
        <v>19</v>
      </c>
      <c r="D20" t="s">
        <v>129</v>
      </c>
      <c r="F20" t="str">
        <f t="shared" si="0"/>
        <v>People Purpose Progress</v>
      </c>
    </row>
    <row r="21" spans="1:9">
      <c r="A21">
        <v>20</v>
      </c>
      <c r="D21" t="s">
        <v>130</v>
      </c>
      <c r="F21" t="str">
        <f t="shared" si="0"/>
        <v>You and I</v>
      </c>
    </row>
    <row r="24" spans="1:9">
      <c r="H24" t="s">
        <v>242</v>
      </c>
      <c r="I24" t="s">
        <v>281</v>
      </c>
    </row>
    <row r="25" spans="1:9">
      <c r="A25">
        <v>1</v>
      </c>
      <c r="B25" t="s">
        <v>301</v>
      </c>
      <c r="C25" t="s">
        <v>235</v>
      </c>
      <c r="D25" t="s">
        <v>233</v>
      </c>
      <c r="E25" t="s">
        <v>41</v>
      </c>
      <c r="F25" t="s">
        <v>15</v>
      </c>
      <c r="G25" t="str">
        <f>IF(VLOOKUP(A25,$A$2:$G$19,7,0)&lt;&gt;"",VLOOKUP(A25,$A$2:$G$19,7,0),"")</f>
        <v>dem</v>
      </c>
      <c r="H25">
        <v>1</v>
      </c>
    </row>
    <row r="26" spans="1:9">
      <c r="A26">
        <v>2</v>
      </c>
      <c r="B26" t="s">
        <v>300</v>
      </c>
      <c r="C26" t="s">
        <v>235</v>
      </c>
      <c r="D26" t="s">
        <v>25</v>
      </c>
      <c r="E26" t="s">
        <v>41</v>
      </c>
      <c r="F26" t="s">
        <v>199</v>
      </c>
      <c r="G26" t="str">
        <f>IF(VLOOKUP(A26,$A$2:$G$19,7,0)&lt;&gt;"",VLOOKUP(A26,$A$2:$G$19,7,0),"")</f>
        <v>rep</v>
      </c>
      <c r="H26">
        <v>0</v>
      </c>
    </row>
    <row r="27" spans="1:9">
      <c r="A27">
        <v>3</v>
      </c>
      <c r="B27" t="s">
        <v>103</v>
      </c>
      <c r="C27" t="s">
        <v>198</v>
      </c>
      <c r="D27" t="s">
        <v>65</v>
      </c>
      <c r="E27" t="s">
        <v>41</v>
      </c>
      <c r="F27" t="s">
        <v>200</v>
      </c>
      <c r="G27" t="s">
        <v>165</v>
      </c>
      <c r="H27">
        <v>0</v>
      </c>
      <c r="I27" t="s">
        <v>65</v>
      </c>
    </row>
    <row r="28" spans="1:9">
      <c r="A28">
        <v>4</v>
      </c>
      <c r="B28" t="s">
        <v>100</v>
      </c>
      <c r="C28" t="s">
        <v>235</v>
      </c>
      <c r="D28" t="s">
        <v>65</v>
      </c>
      <c r="E28" t="s">
        <v>41</v>
      </c>
      <c r="F28" t="s">
        <v>201</v>
      </c>
      <c r="G28" t="str">
        <f>IF(VLOOKUP(A28,$A$2:$G$19,7,0)&lt;&gt;"",VLOOKUP(A28,$A$2:$G$19,7,0),"")</f>
        <v>lib</v>
      </c>
      <c r="H28">
        <v>0</v>
      </c>
      <c r="I28" t="s">
        <v>282</v>
      </c>
    </row>
    <row r="29" spans="1:9">
      <c r="A29">
        <v>5</v>
      </c>
      <c r="B29" t="s">
        <v>102</v>
      </c>
      <c r="C29" t="s">
        <v>235</v>
      </c>
      <c r="D29" t="s">
        <v>65</v>
      </c>
      <c r="E29" t="s">
        <v>41</v>
      </c>
      <c r="F29" t="s">
        <v>0</v>
      </c>
      <c r="G29" t="s">
        <v>165</v>
      </c>
      <c r="H29">
        <v>0</v>
      </c>
      <c r="I29" t="s">
        <v>101</v>
      </c>
    </row>
    <row r="30" spans="1:9">
      <c r="A30">
        <v>6</v>
      </c>
      <c r="B30" t="s">
        <v>106</v>
      </c>
      <c r="C30" t="s">
        <v>235</v>
      </c>
      <c r="D30" t="s">
        <v>65</v>
      </c>
      <c r="E30" t="s">
        <v>41</v>
      </c>
      <c r="F30" t="s">
        <v>1</v>
      </c>
      <c r="G30" t="s">
        <v>165</v>
      </c>
      <c r="H30">
        <v>0</v>
      </c>
      <c r="I30" t="s">
        <v>105</v>
      </c>
    </row>
    <row r="31" spans="1:9">
      <c r="A31">
        <v>7</v>
      </c>
      <c r="B31" t="s">
        <v>104</v>
      </c>
      <c r="C31" t="s">
        <v>235</v>
      </c>
      <c r="D31" t="s">
        <v>65</v>
      </c>
      <c r="E31" t="s">
        <v>41</v>
      </c>
      <c r="F31" t="s">
        <v>2</v>
      </c>
      <c r="G31" t="s">
        <v>165</v>
      </c>
      <c r="H31">
        <v>0</v>
      </c>
      <c r="I31" t="s">
        <v>234</v>
      </c>
    </row>
    <row r="32" spans="1:9">
      <c r="A32">
        <v>9</v>
      </c>
      <c r="B32" t="s">
        <v>107</v>
      </c>
      <c r="C32" t="s">
        <v>235</v>
      </c>
      <c r="D32" t="s">
        <v>65</v>
      </c>
      <c r="E32" t="s">
        <v>41</v>
      </c>
      <c r="F32" t="s">
        <v>3</v>
      </c>
      <c r="G32" t="s">
        <v>165</v>
      </c>
      <c r="H32">
        <v>0</v>
      </c>
      <c r="I32" t="s">
        <v>119</v>
      </c>
    </row>
    <row r="33" spans="1:9">
      <c r="A33">
        <v>10</v>
      </c>
      <c r="B33" t="s">
        <v>108</v>
      </c>
      <c r="C33" t="s">
        <v>235</v>
      </c>
      <c r="D33" t="s">
        <v>65</v>
      </c>
      <c r="E33" t="s">
        <v>41</v>
      </c>
      <c r="F33" t="s">
        <v>4</v>
      </c>
      <c r="G33" t="s">
        <v>165</v>
      </c>
      <c r="H33">
        <v>0</v>
      </c>
      <c r="I33" t="s">
        <v>120</v>
      </c>
    </row>
    <row r="34" spans="1:9">
      <c r="A34">
        <v>11</v>
      </c>
      <c r="B34" t="s">
        <v>109</v>
      </c>
      <c r="C34" t="s">
        <v>235</v>
      </c>
      <c r="D34" t="s">
        <v>65</v>
      </c>
      <c r="E34" t="s">
        <v>41</v>
      </c>
      <c r="F34" t="s">
        <v>5</v>
      </c>
      <c r="G34" t="s">
        <v>165</v>
      </c>
      <c r="H34">
        <v>0</v>
      </c>
      <c r="I34" t="s">
        <v>121</v>
      </c>
    </row>
    <row r="35" spans="1:9">
      <c r="A35">
        <v>12</v>
      </c>
      <c r="B35" t="s">
        <v>110</v>
      </c>
      <c r="C35" t="s">
        <v>235</v>
      </c>
      <c r="D35" t="s">
        <v>65</v>
      </c>
      <c r="E35" t="s">
        <v>41</v>
      </c>
      <c r="F35" t="s">
        <v>6</v>
      </c>
      <c r="G35" t="s">
        <v>165</v>
      </c>
      <c r="H35">
        <v>0</v>
      </c>
      <c r="I35" t="s">
        <v>122</v>
      </c>
    </row>
    <row r="36" spans="1:9">
      <c r="A36">
        <v>13</v>
      </c>
      <c r="B36" t="s">
        <v>111</v>
      </c>
      <c r="C36" t="s">
        <v>235</v>
      </c>
      <c r="D36" t="s">
        <v>65</v>
      </c>
      <c r="E36" t="s">
        <v>41</v>
      </c>
      <c r="F36" t="s">
        <v>7</v>
      </c>
      <c r="G36" t="s">
        <v>165</v>
      </c>
      <c r="H36">
        <v>0</v>
      </c>
      <c r="I36" t="s">
        <v>123</v>
      </c>
    </row>
    <row r="37" spans="1:9">
      <c r="A37">
        <v>14</v>
      </c>
      <c r="B37" t="s">
        <v>112</v>
      </c>
      <c r="C37" t="s">
        <v>235</v>
      </c>
      <c r="D37" t="s">
        <v>65</v>
      </c>
      <c r="E37" t="s">
        <v>41</v>
      </c>
      <c r="F37" t="s">
        <v>8</v>
      </c>
      <c r="G37" t="s">
        <v>165</v>
      </c>
      <c r="H37">
        <v>0</v>
      </c>
      <c r="I37" t="s">
        <v>124</v>
      </c>
    </row>
    <row r="38" spans="1:9">
      <c r="A38">
        <v>15</v>
      </c>
      <c r="B38" t="s">
        <v>113</v>
      </c>
      <c r="C38" t="s">
        <v>235</v>
      </c>
      <c r="D38" t="s">
        <v>65</v>
      </c>
      <c r="E38" t="s">
        <v>41</v>
      </c>
      <c r="F38" t="s">
        <v>9</v>
      </c>
      <c r="G38" t="s">
        <v>165</v>
      </c>
      <c r="H38">
        <v>0</v>
      </c>
      <c r="I38" t="s">
        <v>125</v>
      </c>
    </row>
    <row r="39" spans="1:9">
      <c r="A39">
        <v>16</v>
      </c>
      <c r="B39" t="s">
        <v>114</v>
      </c>
      <c r="C39" t="s">
        <v>235</v>
      </c>
      <c r="D39" t="s">
        <v>65</v>
      </c>
      <c r="E39" t="s">
        <v>41</v>
      </c>
      <c r="F39" t="s">
        <v>10</v>
      </c>
      <c r="G39" t="s">
        <v>165</v>
      </c>
      <c r="H39">
        <v>0</v>
      </c>
      <c r="I39" t="s">
        <v>126</v>
      </c>
    </row>
    <row r="40" spans="1:9">
      <c r="A40">
        <v>17</v>
      </c>
      <c r="B40" t="s">
        <v>115</v>
      </c>
      <c r="C40" t="s">
        <v>235</v>
      </c>
      <c r="D40" t="s">
        <v>65</v>
      </c>
      <c r="E40" t="s">
        <v>41</v>
      </c>
      <c r="F40" t="s">
        <v>11</v>
      </c>
      <c r="G40" t="s">
        <v>165</v>
      </c>
      <c r="H40">
        <v>0</v>
      </c>
      <c r="I40" t="s">
        <v>127</v>
      </c>
    </row>
    <row r="41" spans="1:9">
      <c r="A41">
        <v>18</v>
      </c>
      <c r="B41" t="s">
        <v>116</v>
      </c>
      <c r="C41" t="s">
        <v>235</v>
      </c>
      <c r="D41" t="s">
        <v>65</v>
      </c>
      <c r="E41" t="s">
        <v>41</v>
      </c>
      <c r="F41" t="s">
        <v>12</v>
      </c>
      <c r="G41" t="s">
        <v>165</v>
      </c>
      <c r="H41">
        <v>0</v>
      </c>
      <c r="I41" t="s">
        <v>128</v>
      </c>
    </row>
    <row r="42" spans="1:9">
      <c r="A42">
        <v>19</v>
      </c>
      <c r="B42" t="s">
        <v>117</v>
      </c>
      <c r="C42" t="s">
        <v>235</v>
      </c>
      <c r="D42" t="s">
        <v>65</v>
      </c>
      <c r="E42" t="s">
        <v>41</v>
      </c>
      <c r="F42" t="s">
        <v>13</v>
      </c>
      <c r="G42" t="s">
        <v>165</v>
      </c>
      <c r="H42">
        <v>0</v>
      </c>
      <c r="I42" t="s">
        <v>129</v>
      </c>
    </row>
    <row r="43" spans="1:9">
      <c r="A43">
        <v>20</v>
      </c>
      <c r="B43" t="s">
        <v>118</v>
      </c>
      <c r="C43" t="s">
        <v>235</v>
      </c>
      <c r="D43" t="s">
        <v>65</v>
      </c>
      <c r="E43" t="s">
        <v>41</v>
      </c>
      <c r="F43" t="s">
        <v>14</v>
      </c>
      <c r="G43" t="s">
        <v>165</v>
      </c>
      <c r="H43">
        <v>0</v>
      </c>
      <c r="I43" t="s">
        <v>130</v>
      </c>
    </row>
    <row r="44" spans="1:9">
      <c r="A44">
        <v>1</v>
      </c>
      <c r="B44" t="s">
        <v>302</v>
      </c>
      <c r="C44" t="s">
        <v>235</v>
      </c>
      <c r="D44" t="s">
        <v>233</v>
      </c>
      <c r="E44" t="s">
        <v>29</v>
      </c>
      <c r="F44" t="s">
        <v>230</v>
      </c>
      <c r="G44" t="str">
        <f>IF(VLOOKUP(A44,$A$2:$G$19,7,0)&lt;&gt;"",VLOOKUP(A44,$A$2:$G$19,7,0),"")</f>
        <v>dem</v>
      </c>
      <c r="H44">
        <v>2</v>
      </c>
    </row>
    <row r="45" spans="1:9">
      <c r="A45">
        <v>2</v>
      </c>
      <c r="B45" t="s">
        <v>226</v>
      </c>
      <c r="C45" t="s">
        <v>235</v>
      </c>
      <c r="D45" t="s">
        <v>25</v>
      </c>
      <c r="E45" t="s">
        <v>29</v>
      </c>
      <c r="F45" t="s">
        <v>228</v>
      </c>
      <c r="G45" t="str">
        <f>IF(VLOOKUP(A45,$A$2:$G$19,7,0)&lt;&gt;"",VLOOKUP(A45,$A$2:$G$19,7,0),"")</f>
        <v>rep</v>
      </c>
      <c r="H45">
        <v>0</v>
      </c>
    </row>
    <row r="46" spans="1:9">
      <c r="A46">
        <v>3</v>
      </c>
      <c r="B46" t="s">
        <v>227</v>
      </c>
      <c r="C46" t="s">
        <v>235</v>
      </c>
      <c r="D46" t="s">
        <v>65</v>
      </c>
      <c r="E46" t="s">
        <v>29</v>
      </c>
      <c r="F46" t="s">
        <v>229</v>
      </c>
      <c r="G46" t="s">
        <v>280</v>
      </c>
      <c r="H46">
        <v>0</v>
      </c>
    </row>
    <row r="47" spans="1:9">
      <c r="A47">
        <v>8</v>
      </c>
      <c r="B47" t="s">
        <v>159</v>
      </c>
      <c r="C47" t="s">
        <v>235</v>
      </c>
      <c r="D47" t="s">
        <v>159</v>
      </c>
      <c r="E47" t="s">
        <v>29</v>
      </c>
      <c r="F47" t="s">
        <v>159</v>
      </c>
      <c r="G47" t="str">
        <f>IF(VLOOKUP(A47,$A$2:$G$19,7,0)&lt;&gt;"",VLOOKUP(A47,$A$2:$G$19,7,0),"")</f>
        <v/>
      </c>
      <c r="H47">
        <v>0</v>
      </c>
    </row>
  </sheetData>
  <phoneticPr fontId="12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5" sqref="C25"/>
    </sheetView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79" t="s">
        <v>38</v>
      </c>
      <c r="B1" s="79" t="s">
        <v>206</v>
      </c>
      <c r="C1" s="79" t="s">
        <v>205</v>
      </c>
    </row>
    <row r="2" spans="1:3">
      <c r="A2" s="80"/>
      <c r="B2" s="80"/>
      <c r="C2" s="80"/>
    </row>
    <row r="3" spans="1:3">
      <c r="B3" s="80"/>
    </row>
    <row r="4" spans="1:3">
      <c r="B4" s="80"/>
    </row>
    <row r="5" spans="1:3">
      <c r="B5" s="80"/>
    </row>
    <row r="6" spans="1:3">
      <c r="B6" s="80"/>
    </row>
    <row r="7" spans="1:3">
      <c r="B7" s="80"/>
    </row>
  </sheetData>
  <phoneticPr fontId="7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Graphs</vt:lpstr>
      <vt:lpstr>Party</vt:lpstr>
      <vt:lpstr>Statistics</vt:lpstr>
      <vt:lpstr>State VTO</vt:lpstr>
      <vt:lpstr>Candidates</vt:lpstr>
      <vt:lpstr>Notes</vt:lpstr>
      <vt:lpstr>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2013-11-16T21:58:43Z</dcterms:modified>
</cp:coreProperties>
</file>